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24226"/>
  <mc:AlternateContent xmlns:mc="http://schemas.openxmlformats.org/markup-compatibility/2006">
    <mc:Choice Requires="x15">
      <x15ac:absPath xmlns:x15ac="http://schemas.microsoft.com/office/spreadsheetml/2010/11/ac" url="C:\Users\jcancino\Desktop\"/>
    </mc:Choice>
  </mc:AlternateContent>
  <xr:revisionPtr revIDLastSave="0" documentId="13_ncr:1_{7B1E3B5D-0217-4DCD-9C62-490A8BF5036A}" xr6:coauthVersionLast="47" xr6:coauthVersionMax="47" xr10:uidLastSave="{00000000-0000-0000-0000-000000000000}"/>
  <bookViews>
    <workbookView xWindow="28680" yWindow="-120" windowWidth="29040" windowHeight="15720" tabRatio="782" activeTab="2" xr2:uid="{00000000-000D-0000-FFFF-FFFF00000000}"/>
  </bookViews>
  <sheets>
    <sheet name="GRAFICOS" sheetId="129" r:id="rId1"/>
    <sheet name="CONSOLIDADO" sheetId="39" r:id="rId2"/>
    <sheet name="Prog 01" sheetId="4" r:id="rId3"/>
    <sheet name="Prog 02" sheetId="35" r:id="rId4"/>
    <sheet name="P02 2026" sheetId="145" state="hidden" r:id="rId5"/>
    <sheet name="Prog 03" sheetId="37" r:id="rId6"/>
    <sheet name="P03 2026" sheetId="146" state="hidden" r:id="rId7"/>
    <sheet name="Prog 05" sheetId="54" r:id="rId8"/>
    <sheet name="P01 2025" sheetId="140" state="hidden" r:id="rId9"/>
    <sheet name="P01 2026" sheetId="144" state="hidden" r:id="rId10"/>
    <sheet name="P02 2025" sheetId="141" state="hidden" r:id="rId11"/>
    <sheet name="P03 2025" sheetId="142" state="hidden" r:id="rId12"/>
    <sheet name="P05 2025" sheetId="143" state="hidden" r:id="rId13"/>
    <sheet name="P05 2026" sheetId="147" state="hidden" r:id="rId14"/>
  </sheets>
  <externalReferences>
    <externalReference r:id="rId15"/>
    <externalReference r:id="rId16"/>
  </externalReferences>
  <definedNames>
    <definedName name="_xlnm._FilterDatabase" localSheetId="1" hidden="1">CONSOLIDADO!$B$9:$BB$266</definedName>
    <definedName name="_xlnm._FilterDatabase" localSheetId="8" hidden="1">'P01 2025'!$A$2:$ET$145</definedName>
    <definedName name="_xlnm._FilterDatabase" localSheetId="10" hidden="1">'P02 2025'!$A$2:$L$44</definedName>
    <definedName name="_xlnm._FilterDatabase" localSheetId="4" hidden="1">'P02 2026'!$AK$2:$AT$2</definedName>
    <definedName name="_xlnm._FilterDatabase" localSheetId="11" hidden="1">'P03 2025'!$A$2:$IY$46</definedName>
    <definedName name="_xlnm._FilterDatabase" localSheetId="6" hidden="1">'P03 2026'!$A$2:$J$41</definedName>
    <definedName name="_xlnm._FilterDatabase" localSheetId="2" hidden="1">'Prog 01'!$A$8:$CE$192</definedName>
    <definedName name="_xlnm._FilterDatabase" localSheetId="3" hidden="1">'Prog 02'!$A$9:$BL$51</definedName>
    <definedName name="_xlnm._FilterDatabase" localSheetId="5" hidden="1">'Prog 03'!$A$10:$BF$55</definedName>
    <definedName name="_xlnm._FilterDatabase" localSheetId="7" hidden="1">'Prog 05'!$A$8:$AY$63</definedName>
    <definedName name="_xlnm.Print_Area" localSheetId="1">CONSOLIDADO!$B$2:$V$278</definedName>
    <definedName name="_xlnm.Print_Area" localSheetId="2">'Prog 01'!$B$2:$V$189</definedName>
    <definedName name="_xlnm.Print_Area" localSheetId="3">'Prog 02'!$B$2:$V$51</definedName>
    <definedName name="_xlnm.Print_Area" localSheetId="5">'Prog 03'!$B$4:$V$52</definedName>
    <definedName name="_xlnm.Print_Area" localSheetId="7">'Prog 05'!$B$2:$U$63</definedName>
    <definedName name="CTA_PRES">'[1]Clasificador Presupuestario'!$A$1:$C$593</definedName>
    <definedName name="Cta_Presp">'[2]Clasificador Presupuestario'!$A$1:$C$627</definedName>
    <definedName name="febrro2012" localSheetId="7">#REF!</definedName>
    <definedName name="imputacion">'Prog 01'!$F:$F</definedName>
    <definedName name="matriz01" localSheetId="7">'Prog 05'!$F$33:$U$60</definedName>
    <definedName name="matriz01">'Prog 01'!$F$12:$V$188</definedName>
    <definedName name="matriz01.v2">'Prog 01'!$B$8:$O$189</definedName>
    <definedName name="matriz02">'Prog 02'!$F$19:$V$51</definedName>
    <definedName name="matriz03">'Prog 03'!$F$26:$V$52</definedName>
    <definedName name="matriz2">'Prog 02'!$F$19:$K$19</definedName>
    <definedName name="PROG_05_EJECUCIÓN_PRESUPUESTARIA_AL_28_DE_FEBRERO_DE_2018" localSheetId="7">#REF!</definedName>
    <definedName name="tablap01">'Prog 01'!$F:$R</definedName>
    <definedName name="_xlnm.Print_Titles" localSheetId="1">CONSOLIDADO!$B:$G,CONSOLIDADO!$4:$9</definedName>
    <definedName name="_xlnm.Print_Titles" localSheetId="2">'Prog 01'!$4:$189</definedName>
    <definedName name="_xlnm.Print_Titles" localSheetId="5">'Prog 03'!$B:$G,'Prog 03'!$6:$10</definedName>
    <definedName name="_xlnm.Print_Titles" localSheetId="7">'Prog 05'!$2:$7</definedName>
  </definedNames>
  <calcPr calcId="191029"/>
  <pivotCaches>
    <pivotCache cacheId="0" r:id="rId17"/>
    <pivotCache cacheId="1" r:id="rId1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78" i="39" l="1"/>
  <c r="T278" i="39"/>
  <c r="U83" i="39"/>
  <c r="U82" i="39"/>
  <c r="T83" i="39"/>
  <c r="T82" i="39"/>
  <c r="I261" i="39"/>
  <c r="S33" i="35"/>
  <c r="Q33" i="35"/>
  <c r="O26" i="35"/>
  <c r="O27" i="35"/>
  <c r="O28" i="35"/>
  <c r="O29" i="35"/>
  <c r="O30" i="35"/>
  <c r="O31" i="35"/>
  <c r="O33" i="35"/>
  <c r="M13" i="35"/>
  <c r="M14" i="35"/>
  <c r="M15" i="35"/>
  <c r="M16" i="35"/>
  <c r="M17" i="35"/>
  <c r="M20" i="35"/>
  <c r="M21" i="35"/>
  <c r="M22" i="35"/>
  <c r="M23" i="35"/>
  <c r="M24" i="35"/>
  <c r="M26" i="35"/>
  <c r="M27" i="35"/>
  <c r="M28" i="35"/>
  <c r="M29" i="35"/>
  <c r="M30" i="35"/>
  <c r="M31" i="35"/>
  <c r="M33" i="35"/>
  <c r="M36" i="35"/>
  <c r="M37" i="35"/>
  <c r="M38" i="35"/>
  <c r="M39" i="35"/>
  <c r="M40" i="35"/>
  <c r="M44" i="35"/>
  <c r="M45" i="35"/>
  <c r="M46" i="35"/>
  <c r="M47" i="35"/>
  <c r="M48" i="35"/>
  <c r="M51" i="35"/>
  <c r="K33" i="35"/>
  <c r="AS46" i="145"/>
  <c r="AT46" i="145"/>
  <c r="AR46" i="145"/>
  <c r="I50" i="35"/>
  <c r="N50" i="35" s="1"/>
  <c r="L50" i="35"/>
  <c r="R43" i="35"/>
  <c r="R42" i="35" s="1"/>
  <c r="L21" i="35"/>
  <c r="L24" i="35"/>
  <c r="L23" i="35"/>
  <c r="L20" i="35"/>
  <c r="I21" i="35"/>
  <c r="I24" i="35"/>
  <c r="I23" i="35"/>
  <c r="I20" i="35"/>
  <c r="I22" i="35"/>
  <c r="L15" i="35"/>
  <c r="I15" i="35"/>
  <c r="L14" i="35"/>
  <c r="I14" i="35"/>
  <c r="L13" i="35"/>
  <c r="U51" i="35"/>
  <c r="V51" i="35" s="1"/>
  <c r="J13" i="35"/>
  <c r="S13" i="35" s="1"/>
  <c r="I13" i="35"/>
  <c r="J14" i="35"/>
  <c r="S14" i="35" s="1"/>
  <c r="U13" i="35"/>
  <c r="V13" i="35" s="1"/>
  <c r="J15" i="35"/>
  <c r="S15" i="35" s="1"/>
  <c r="U14" i="35"/>
  <c r="V14" i="35" s="1"/>
  <c r="J16" i="35"/>
  <c r="S16" i="35" s="1"/>
  <c r="I16" i="35"/>
  <c r="U15" i="35"/>
  <c r="V15" i="35" s="1"/>
  <c r="J17" i="35"/>
  <c r="Q17" i="35" s="1"/>
  <c r="I17" i="35"/>
  <c r="U16" i="35"/>
  <c r="V16" i="35" s="1"/>
  <c r="U17" i="35"/>
  <c r="V17" i="35" s="1"/>
  <c r="J20" i="35"/>
  <c r="K20" i="35" s="1"/>
  <c r="U20" i="35"/>
  <c r="V20" i="35" s="1"/>
  <c r="J21" i="35"/>
  <c r="Q21" i="35" s="1"/>
  <c r="U21" i="35"/>
  <c r="V21" i="35" s="1"/>
  <c r="J22" i="35"/>
  <c r="K22" i="35" s="1"/>
  <c r="U22" i="35"/>
  <c r="V22" i="35" s="1"/>
  <c r="J23" i="35"/>
  <c r="K23" i="35" s="1"/>
  <c r="U23" i="35"/>
  <c r="V23" i="35" s="1"/>
  <c r="J24" i="35"/>
  <c r="K24" i="35" s="1"/>
  <c r="U24" i="35"/>
  <c r="V24" i="35" s="1"/>
  <c r="U26" i="35"/>
  <c r="V26" i="35" s="1"/>
  <c r="U27" i="35"/>
  <c r="V27" i="35" s="1"/>
  <c r="U28" i="35"/>
  <c r="V28" i="35" s="1"/>
  <c r="U29" i="35"/>
  <c r="V29" i="35" s="1"/>
  <c r="U30" i="35"/>
  <c r="V30" i="35" s="1"/>
  <c r="U31" i="35"/>
  <c r="V31" i="35" s="1"/>
  <c r="U33" i="35"/>
  <c r="V33" i="35" s="1"/>
  <c r="U36" i="35"/>
  <c r="V36" i="35" s="1"/>
  <c r="U37" i="35"/>
  <c r="V37" i="35" s="1"/>
  <c r="U38" i="35"/>
  <c r="V38" i="35" s="1"/>
  <c r="U39" i="35"/>
  <c r="V39" i="35" s="1"/>
  <c r="U40" i="35"/>
  <c r="V40" i="35" s="1"/>
  <c r="U44" i="35"/>
  <c r="V44" i="35" s="1"/>
  <c r="U45" i="35"/>
  <c r="V45" i="35" s="1"/>
  <c r="U46" i="35"/>
  <c r="V46" i="35" s="1"/>
  <c r="U47" i="35"/>
  <c r="V47" i="35" s="1"/>
  <c r="U48" i="35"/>
  <c r="V48" i="35" s="1"/>
  <c r="U50" i="35"/>
  <c r="L16" i="35"/>
  <c r="L22" i="35"/>
  <c r="R45" i="35"/>
  <c r="R46" i="35"/>
  <c r="R47" i="35"/>
  <c r="R48" i="35"/>
  <c r="P45" i="35"/>
  <c r="P46" i="35"/>
  <c r="P47" i="35"/>
  <c r="P48" i="35"/>
  <c r="L45" i="35"/>
  <c r="L46" i="35"/>
  <c r="L47" i="35"/>
  <c r="L48" i="35"/>
  <c r="I45" i="35"/>
  <c r="I46" i="35"/>
  <c r="I47" i="35"/>
  <c r="I48" i="35"/>
  <c r="R44" i="35"/>
  <c r="P44" i="35"/>
  <c r="L44" i="35"/>
  <c r="I44" i="35"/>
  <c r="R37" i="35"/>
  <c r="R38" i="35"/>
  <c r="R39" i="35"/>
  <c r="R40" i="35"/>
  <c r="P37" i="35"/>
  <c r="P38" i="35"/>
  <c r="P39" i="35"/>
  <c r="P40" i="35"/>
  <c r="L37" i="35"/>
  <c r="L38" i="35"/>
  <c r="L39" i="35"/>
  <c r="L40" i="35"/>
  <c r="L36" i="35"/>
  <c r="I37" i="35"/>
  <c r="I38" i="35"/>
  <c r="I39" i="35"/>
  <c r="I40" i="35"/>
  <c r="R36" i="35"/>
  <c r="P36" i="35"/>
  <c r="I36" i="35"/>
  <c r="R51" i="35"/>
  <c r="R50" i="35"/>
  <c r="R41" i="35"/>
  <c r="R35" i="35"/>
  <c r="R34" i="35"/>
  <c r="R32" i="35"/>
  <c r="R25" i="35"/>
  <c r="R19" i="35"/>
  <c r="R12" i="35"/>
  <c r="R11" i="35"/>
  <c r="R10" i="35"/>
  <c r="P51" i="35"/>
  <c r="P50" i="35"/>
  <c r="P43" i="35"/>
  <c r="P42" i="35"/>
  <c r="P41" i="35"/>
  <c r="P35" i="35"/>
  <c r="P34" i="35"/>
  <c r="P32" i="35"/>
  <c r="P25" i="35"/>
  <c r="P19" i="35"/>
  <c r="P12" i="35"/>
  <c r="P11" i="35"/>
  <c r="P10" i="35"/>
  <c r="Y43" i="35"/>
  <c r="Y42" i="35" s="1"/>
  <c r="Y41" i="35" s="1"/>
  <c r="Y35" i="35"/>
  <c r="Y34" i="35" s="1"/>
  <c r="Y32" i="35"/>
  <c r="Y25" i="35"/>
  <c r="Y19" i="35"/>
  <c r="Y44" i="35"/>
  <c r="Y16" i="35"/>
  <c r="Y15" i="35"/>
  <c r="Y12" i="35" s="1"/>
  <c r="Y11" i="35" s="1"/>
  <c r="BC4" i="145"/>
  <c r="BD4" i="145"/>
  <c r="BE4" i="145"/>
  <c r="BF4" i="145"/>
  <c r="BG4" i="145"/>
  <c r="BH4" i="145"/>
  <c r="BC5" i="145"/>
  <c r="BD5" i="145"/>
  <c r="BE5" i="145"/>
  <c r="BF5" i="145"/>
  <c r="BG5" i="145"/>
  <c r="BH5" i="145"/>
  <c r="BC6" i="145"/>
  <c r="BD6" i="145"/>
  <c r="BE6" i="145"/>
  <c r="BF6" i="145"/>
  <c r="BG6" i="145"/>
  <c r="BH6" i="145"/>
  <c r="BC7" i="145"/>
  <c r="BD7" i="145"/>
  <c r="BE7" i="145"/>
  <c r="BF7" i="145"/>
  <c r="BG7" i="145"/>
  <c r="BH7" i="145"/>
  <c r="BC8" i="145"/>
  <c r="BD8" i="145"/>
  <c r="BE8" i="145"/>
  <c r="BF8" i="145"/>
  <c r="BG8" i="145"/>
  <c r="BH8" i="145"/>
  <c r="BC9" i="145"/>
  <c r="BD9" i="145"/>
  <c r="BE9" i="145"/>
  <c r="BF9" i="145"/>
  <c r="BG9" i="145"/>
  <c r="BH9" i="145"/>
  <c r="BC10" i="145"/>
  <c r="BD10" i="145"/>
  <c r="BE10" i="145"/>
  <c r="BF10" i="145"/>
  <c r="BG10" i="145"/>
  <c r="BH10" i="145"/>
  <c r="BC11" i="145"/>
  <c r="BD11" i="145"/>
  <c r="BE11" i="145"/>
  <c r="BF11" i="145"/>
  <c r="BG11" i="145"/>
  <c r="BH11" i="145"/>
  <c r="BC12" i="145"/>
  <c r="BD12" i="145"/>
  <c r="BE12" i="145"/>
  <c r="BF12" i="145"/>
  <c r="BG12" i="145"/>
  <c r="BH12" i="145"/>
  <c r="BC13" i="145"/>
  <c r="BD13" i="145"/>
  <c r="BE13" i="145"/>
  <c r="BF13" i="145"/>
  <c r="BG13" i="145"/>
  <c r="BH13" i="145"/>
  <c r="BC14" i="145"/>
  <c r="BD14" i="145"/>
  <c r="BE14" i="145"/>
  <c r="BF14" i="145"/>
  <c r="BG14" i="145"/>
  <c r="BH14" i="145"/>
  <c r="BC15" i="145"/>
  <c r="BD15" i="145"/>
  <c r="BE15" i="145"/>
  <c r="BF15" i="145"/>
  <c r="BG15" i="145"/>
  <c r="BH15" i="145"/>
  <c r="BC16" i="145"/>
  <c r="BD16" i="145"/>
  <c r="BE16" i="145"/>
  <c r="BF16" i="145"/>
  <c r="BG16" i="145"/>
  <c r="BH16" i="145"/>
  <c r="BC17" i="145"/>
  <c r="BD17" i="145"/>
  <c r="BE17" i="145"/>
  <c r="BF17" i="145"/>
  <c r="BG17" i="145"/>
  <c r="BH17" i="145"/>
  <c r="BC18" i="145"/>
  <c r="BD18" i="145"/>
  <c r="BE18" i="145"/>
  <c r="BF18" i="145"/>
  <c r="BG18" i="145"/>
  <c r="BH18" i="145"/>
  <c r="BC19" i="145"/>
  <c r="BD19" i="145"/>
  <c r="BE19" i="145"/>
  <c r="BF19" i="145"/>
  <c r="BG19" i="145"/>
  <c r="BH19" i="145"/>
  <c r="BC20" i="145"/>
  <c r="BD20" i="145"/>
  <c r="BE20" i="145"/>
  <c r="BF20" i="145"/>
  <c r="BG20" i="145"/>
  <c r="BH20" i="145"/>
  <c r="BC21" i="145"/>
  <c r="BD21" i="145"/>
  <c r="BE21" i="145"/>
  <c r="BF21" i="145"/>
  <c r="BG21" i="145"/>
  <c r="BH21" i="145"/>
  <c r="BC22" i="145"/>
  <c r="BD22" i="145"/>
  <c r="BE22" i="145"/>
  <c r="BF22" i="145"/>
  <c r="BG22" i="145"/>
  <c r="BH22" i="145"/>
  <c r="BC23" i="145"/>
  <c r="BD23" i="145"/>
  <c r="BE23" i="145"/>
  <c r="BF23" i="145"/>
  <c r="BG23" i="145"/>
  <c r="BH23" i="145"/>
  <c r="BC24" i="145"/>
  <c r="BD24" i="145"/>
  <c r="BE24" i="145"/>
  <c r="BF24" i="145"/>
  <c r="BG24" i="145"/>
  <c r="BH24" i="145"/>
  <c r="BD3" i="145"/>
  <c r="BE3" i="145"/>
  <c r="BF3" i="145"/>
  <c r="BG3" i="145"/>
  <c r="BH3" i="145"/>
  <c r="BC3" i="145"/>
  <c r="AR6" i="145"/>
  <c r="AS6" i="145"/>
  <c r="AT6" i="145"/>
  <c r="AR13" i="145"/>
  <c r="AS13" i="145"/>
  <c r="AT13" i="145"/>
  <c r="AR20" i="145"/>
  <c r="AS20" i="145"/>
  <c r="AT20" i="145"/>
  <c r="AR15" i="145"/>
  <c r="AS15" i="145"/>
  <c r="AT15" i="145"/>
  <c r="AR11" i="145"/>
  <c r="AS11" i="145"/>
  <c r="AT11" i="145"/>
  <c r="AR19" i="145"/>
  <c r="AS19" i="145"/>
  <c r="AT19" i="145"/>
  <c r="AR7" i="145"/>
  <c r="AS7" i="145"/>
  <c r="AT7" i="145"/>
  <c r="AR18" i="145"/>
  <c r="AS18" i="145"/>
  <c r="AT18" i="145"/>
  <c r="AR16" i="145"/>
  <c r="AS16" i="145"/>
  <c r="AT16" i="145"/>
  <c r="AR3" i="145"/>
  <c r="AS3" i="145"/>
  <c r="AT3" i="145"/>
  <c r="AR9" i="145"/>
  <c r="AS9" i="145"/>
  <c r="AT9" i="145"/>
  <c r="AR5" i="145"/>
  <c r="AS5" i="145"/>
  <c r="AT5" i="145"/>
  <c r="AR4" i="145"/>
  <c r="AS4" i="145"/>
  <c r="AT4" i="145"/>
  <c r="AR12" i="145"/>
  <c r="AS12" i="145"/>
  <c r="AT12" i="145"/>
  <c r="AR22" i="145"/>
  <c r="AS22" i="145"/>
  <c r="AT22" i="145"/>
  <c r="AR8" i="145"/>
  <c r="AS8" i="145"/>
  <c r="AT8" i="145"/>
  <c r="AR10" i="145"/>
  <c r="AS10" i="145"/>
  <c r="AT10" i="145"/>
  <c r="AR21" i="145"/>
  <c r="AS21" i="145"/>
  <c r="AT21" i="145"/>
  <c r="AR14" i="145"/>
  <c r="AS14" i="145"/>
  <c r="AT14" i="145"/>
  <c r="AR24" i="145"/>
  <c r="AS24" i="145"/>
  <c r="AT24" i="145"/>
  <c r="AR23" i="145"/>
  <c r="AS23" i="145"/>
  <c r="AT23" i="145"/>
  <c r="AR29" i="145"/>
  <c r="AS29" i="145"/>
  <c r="AT29" i="145"/>
  <c r="AR26" i="145"/>
  <c r="AS26" i="145"/>
  <c r="AT26" i="145"/>
  <c r="AR25" i="145"/>
  <c r="AS25" i="145"/>
  <c r="AT25" i="145"/>
  <c r="AR27" i="145"/>
  <c r="AS27" i="145"/>
  <c r="AT27" i="145"/>
  <c r="AR28" i="145"/>
  <c r="AS28" i="145"/>
  <c r="AT28" i="145"/>
  <c r="AR30" i="145"/>
  <c r="AS30" i="145"/>
  <c r="AT30" i="145"/>
  <c r="AR31" i="145"/>
  <c r="AS31" i="145"/>
  <c r="AT31" i="145"/>
  <c r="AR32" i="145"/>
  <c r="AS32" i="145"/>
  <c r="AT32" i="145"/>
  <c r="AR33" i="145"/>
  <c r="AS33" i="145"/>
  <c r="AT33" i="145"/>
  <c r="AR34" i="145"/>
  <c r="AS34" i="145"/>
  <c r="AT34" i="145"/>
  <c r="AR35" i="145"/>
  <c r="AS35" i="145"/>
  <c r="AT35" i="145"/>
  <c r="AR36" i="145"/>
  <c r="AS36" i="145"/>
  <c r="AT36" i="145"/>
  <c r="AR37" i="145"/>
  <c r="AS37" i="145"/>
  <c r="AT37" i="145"/>
  <c r="AR38" i="145"/>
  <c r="AS38" i="145"/>
  <c r="AT38" i="145"/>
  <c r="AR39" i="145"/>
  <c r="AS39" i="145"/>
  <c r="AT39" i="145"/>
  <c r="AR40" i="145"/>
  <c r="AS40" i="145"/>
  <c r="AT40" i="145"/>
  <c r="AR41" i="145"/>
  <c r="AS41" i="145"/>
  <c r="AT41" i="145"/>
  <c r="AR42" i="145"/>
  <c r="AS42" i="145"/>
  <c r="AT42" i="145"/>
  <c r="AR43" i="145"/>
  <c r="AS43" i="145"/>
  <c r="AT43" i="145"/>
  <c r="AR44" i="145"/>
  <c r="AS44" i="145"/>
  <c r="AT44" i="145"/>
  <c r="AR45" i="145"/>
  <c r="AS45" i="145"/>
  <c r="AT45" i="145"/>
  <c r="AS17" i="145"/>
  <c r="AT17" i="145"/>
  <c r="AR17" i="145"/>
  <c r="AG4" i="145"/>
  <c r="AH4" i="145"/>
  <c r="AI4" i="145"/>
  <c r="AG5" i="145"/>
  <c r="AH5" i="145"/>
  <c r="AI5" i="145"/>
  <c r="AG6" i="145"/>
  <c r="AH6" i="145"/>
  <c r="AI6" i="145"/>
  <c r="AG7" i="145"/>
  <c r="AH7" i="145"/>
  <c r="AI7" i="145"/>
  <c r="AG8" i="145"/>
  <c r="AH8" i="145"/>
  <c r="AI8" i="145"/>
  <c r="AG9" i="145"/>
  <c r="AH9" i="145"/>
  <c r="AI9" i="145"/>
  <c r="AG10" i="145"/>
  <c r="AH10" i="145"/>
  <c r="AI10" i="145"/>
  <c r="AG11" i="145"/>
  <c r="AH11" i="145"/>
  <c r="AI11" i="145"/>
  <c r="AG12" i="145"/>
  <c r="AH12" i="145"/>
  <c r="AI12" i="145"/>
  <c r="AG13" i="145"/>
  <c r="AH13" i="145"/>
  <c r="AI13" i="145"/>
  <c r="AG14" i="145"/>
  <c r="AH14" i="145"/>
  <c r="AI14" i="145"/>
  <c r="AG15" i="145"/>
  <c r="AH15" i="145"/>
  <c r="AI15" i="145"/>
  <c r="AG16" i="145"/>
  <c r="AH16" i="145"/>
  <c r="AI16" i="145"/>
  <c r="AG17" i="145"/>
  <c r="AH17" i="145"/>
  <c r="AI17" i="145"/>
  <c r="AG18" i="145"/>
  <c r="AH18" i="145"/>
  <c r="AI18" i="145"/>
  <c r="AG19" i="145"/>
  <c r="AH19" i="145"/>
  <c r="AI19" i="145"/>
  <c r="AG20" i="145"/>
  <c r="AH20" i="145"/>
  <c r="AI20" i="145"/>
  <c r="AG21" i="145"/>
  <c r="AH21" i="145"/>
  <c r="AI21" i="145"/>
  <c r="AG22" i="145"/>
  <c r="AH22" i="145"/>
  <c r="AI22" i="145"/>
  <c r="AG23" i="145"/>
  <c r="AH23" i="145"/>
  <c r="AI23" i="145"/>
  <c r="AG24" i="145"/>
  <c r="AH24" i="145"/>
  <c r="AI24" i="145"/>
  <c r="AG25" i="145"/>
  <c r="AH25" i="145"/>
  <c r="AI25" i="145"/>
  <c r="AH3" i="145"/>
  <c r="AI3" i="145"/>
  <c r="AG3" i="145"/>
  <c r="T50" i="35"/>
  <c r="T48" i="35"/>
  <c r="T47" i="35"/>
  <c r="T46" i="35"/>
  <c r="T45" i="35"/>
  <c r="T44" i="35"/>
  <c r="T37" i="35"/>
  <c r="T38" i="35"/>
  <c r="T39" i="35"/>
  <c r="T40" i="35"/>
  <c r="T36" i="35"/>
  <c r="T33" i="35"/>
  <c r="T26" i="35"/>
  <c r="T31" i="35"/>
  <c r="T30" i="35"/>
  <c r="T28" i="35"/>
  <c r="T27" i="35"/>
  <c r="T24" i="35"/>
  <c r="T21" i="35"/>
  <c r="T22" i="35"/>
  <c r="T20" i="35"/>
  <c r="T17" i="35"/>
  <c r="T16" i="35"/>
  <c r="T15" i="35"/>
  <c r="T14" i="35"/>
  <c r="T13" i="35"/>
  <c r="U10" i="54"/>
  <c r="U11" i="54"/>
  <c r="U12" i="54"/>
  <c r="U13" i="54"/>
  <c r="U14" i="54"/>
  <c r="U15" i="54"/>
  <c r="U16" i="54"/>
  <c r="U17" i="54"/>
  <c r="U18" i="54"/>
  <c r="U19" i="54"/>
  <c r="U20" i="54"/>
  <c r="U21" i="54"/>
  <c r="U22" i="54"/>
  <c r="U23" i="54"/>
  <c r="U24" i="54"/>
  <c r="U25" i="54"/>
  <c r="U26" i="54"/>
  <c r="U27" i="54"/>
  <c r="U28" i="54"/>
  <c r="U29" i="54"/>
  <c r="U30" i="54"/>
  <c r="U31" i="54"/>
  <c r="U32" i="54"/>
  <c r="U35" i="54"/>
  <c r="U36" i="54"/>
  <c r="U52" i="54"/>
  <c r="U53" i="54"/>
  <c r="U58" i="54"/>
  <c r="U59" i="54"/>
  <c r="U60" i="54"/>
  <c r="U62" i="54"/>
  <c r="R10" i="54"/>
  <c r="R11" i="54"/>
  <c r="R12" i="54"/>
  <c r="R13" i="54"/>
  <c r="R14" i="54"/>
  <c r="R15" i="54"/>
  <c r="R16" i="54"/>
  <c r="R17" i="54"/>
  <c r="R18" i="54"/>
  <c r="R19" i="54"/>
  <c r="R20" i="54"/>
  <c r="R21" i="54"/>
  <c r="R22" i="54"/>
  <c r="R23" i="54"/>
  <c r="R24" i="54"/>
  <c r="R25" i="54"/>
  <c r="R26" i="54"/>
  <c r="R27" i="54"/>
  <c r="R28" i="54"/>
  <c r="R29" i="54"/>
  <c r="R30" i="54"/>
  <c r="R31" i="54"/>
  <c r="R32" i="54"/>
  <c r="R33" i="54"/>
  <c r="R34" i="54"/>
  <c r="R35" i="54"/>
  <c r="R36" i="54"/>
  <c r="R37" i="54"/>
  <c r="R38" i="54"/>
  <c r="R39" i="54"/>
  <c r="R40" i="54"/>
  <c r="R41" i="54"/>
  <c r="R42" i="54"/>
  <c r="R43" i="54"/>
  <c r="R44" i="54"/>
  <c r="R45" i="54"/>
  <c r="R46" i="54"/>
  <c r="R47" i="54"/>
  <c r="R48" i="54"/>
  <c r="R49" i="54"/>
  <c r="R50" i="54"/>
  <c r="R51" i="54"/>
  <c r="R52" i="54"/>
  <c r="R53" i="54"/>
  <c r="R54" i="54"/>
  <c r="R55" i="54"/>
  <c r="R56" i="54"/>
  <c r="R57" i="54"/>
  <c r="R58" i="54"/>
  <c r="R59" i="54"/>
  <c r="R60" i="54"/>
  <c r="R61" i="54"/>
  <c r="R62" i="54"/>
  <c r="R63" i="54"/>
  <c r="O10" i="54"/>
  <c r="O11" i="54"/>
  <c r="O12" i="54"/>
  <c r="O13" i="54"/>
  <c r="O14" i="54"/>
  <c r="O15" i="54"/>
  <c r="O16" i="54"/>
  <c r="O17" i="54"/>
  <c r="O18" i="54"/>
  <c r="O19" i="54"/>
  <c r="O20" i="54"/>
  <c r="O21" i="54"/>
  <c r="O22" i="54"/>
  <c r="O23" i="54"/>
  <c r="O24" i="54"/>
  <c r="O25" i="54"/>
  <c r="O26" i="54"/>
  <c r="O27" i="54"/>
  <c r="O28" i="54"/>
  <c r="O29" i="54"/>
  <c r="O30" i="54"/>
  <c r="O31" i="54"/>
  <c r="O32" i="54"/>
  <c r="O33" i="54"/>
  <c r="O34" i="54"/>
  <c r="O35" i="54"/>
  <c r="O36" i="54"/>
  <c r="O37" i="54"/>
  <c r="O38" i="54"/>
  <c r="O39" i="54"/>
  <c r="O40" i="54"/>
  <c r="O41" i="54"/>
  <c r="O42" i="54"/>
  <c r="O43" i="54"/>
  <c r="O44" i="54"/>
  <c r="O45" i="54"/>
  <c r="O46" i="54"/>
  <c r="O47" i="54"/>
  <c r="O48" i="54"/>
  <c r="O49" i="54"/>
  <c r="O50" i="54"/>
  <c r="O51" i="54"/>
  <c r="O52" i="54"/>
  <c r="O53" i="54"/>
  <c r="O54" i="54"/>
  <c r="O55" i="54"/>
  <c r="O56" i="54"/>
  <c r="O57" i="54"/>
  <c r="O58" i="54"/>
  <c r="O59" i="54"/>
  <c r="O60" i="54"/>
  <c r="O61" i="54"/>
  <c r="O62" i="54"/>
  <c r="O63" i="54"/>
  <c r="M10" i="54"/>
  <c r="M11" i="54"/>
  <c r="M12" i="54"/>
  <c r="M13" i="54"/>
  <c r="M14" i="54"/>
  <c r="M15" i="54"/>
  <c r="M16" i="54"/>
  <c r="M17" i="54"/>
  <c r="M18" i="54"/>
  <c r="M19" i="54"/>
  <c r="M20" i="54"/>
  <c r="M21" i="54"/>
  <c r="M22" i="54"/>
  <c r="M23" i="54"/>
  <c r="M24" i="54"/>
  <c r="M25" i="54"/>
  <c r="M26" i="54"/>
  <c r="M27" i="54"/>
  <c r="M28" i="54"/>
  <c r="M29" i="54"/>
  <c r="M30" i="54"/>
  <c r="M31" i="54"/>
  <c r="M32" i="54"/>
  <c r="M33" i="54"/>
  <c r="M34" i="54"/>
  <c r="M35" i="54"/>
  <c r="M36" i="54"/>
  <c r="M37" i="54"/>
  <c r="M38" i="54"/>
  <c r="M39" i="54"/>
  <c r="M40" i="54"/>
  <c r="M41" i="54"/>
  <c r="M42" i="54"/>
  <c r="M43" i="54"/>
  <c r="M44" i="54"/>
  <c r="M45" i="54"/>
  <c r="M46" i="54"/>
  <c r="M47" i="54"/>
  <c r="M48" i="54"/>
  <c r="M49" i="54"/>
  <c r="M50" i="54"/>
  <c r="M51" i="54"/>
  <c r="M52" i="54"/>
  <c r="M53" i="54"/>
  <c r="M54" i="54"/>
  <c r="M55" i="54"/>
  <c r="M56" i="54"/>
  <c r="M57" i="54"/>
  <c r="M58" i="54"/>
  <c r="M59" i="54"/>
  <c r="M60" i="54"/>
  <c r="M61" i="54"/>
  <c r="M62" i="54"/>
  <c r="M63" i="54"/>
  <c r="K10" i="54"/>
  <c r="K11" i="54"/>
  <c r="K12" i="54"/>
  <c r="K13" i="54"/>
  <c r="K14" i="54"/>
  <c r="K15" i="54"/>
  <c r="K16" i="54"/>
  <c r="K17" i="54"/>
  <c r="K18" i="54"/>
  <c r="K19" i="54"/>
  <c r="K20" i="54"/>
  <c r="K21" i="54"/>
  <c r="K22" i="54"/>
  <c r="K23" i="54"/>
  <c r="K24" i="54"/>
  <c r="K25" i="54"/>
  <c r="K26" i="54"/>
  <c r="K27" i="54"/>
  <c r="K28" i="54"/>
  <c r="K29" i="54"/>
  <c r="K30" i="54"/>
  <c r="K31" i="54"/>
  <c r="K32" i="54"/>
  <c r="K33" i="54"/>
  <c r="K34" i="54"/>
  <c r="K35" i="54"/>
  <c r="K36" i="54"/>
  <c r="K37" i="54"/>
  <c r="K38" i="54"/>
  <c r="K39" i="54"/>
  <c r="K40" i="54"/>
  <c r="K41" i="54"/>
  <c r="K42" i="54"/>
  <c r="K43" i="54"/>
  <c r="K44" i="54"/>
  <c r="K45" i="54"/>
  <c r="K46" i="54"/>
  <c r="K47" i="54"/>
  <c r="K48" i="54"/>
  <c r="K49" i="54"/>
  <c r="K50" i="54"/>
  <c r="K51" i="54"/>
  <c r="K52" i="54"/>
  <c r="K53" i="54"/>
  <c r="K54" i="54"/>
  <c r="K55" i="54"/>
  <c r="K56" i="54"/>
  <c r="K57" i="54"/>
  <c r="K58" i="54"/>
  <c r="K59" i="54"/>
  <c r="K60" i="54"/>
  <c r="K61" i="54"/>
  <c r="K62" i="54"/>
  <c r="K63" i="54"/>
  <c r="AJ11" i="147"/>
  <c r="AK11" i="147"/>
  <c r="AL11" i="147"/>
  <c r="AM11" i="147"/>
  <c r="AN11" i="147"/>
  <c r="AI11" i="147"/>
  <c r="Q62" i="54"/>
  <c r="L62" i="54"/>
  <c r="I61" i="54"/>
  <c r="I62" i="54"/>
  <c r="I60" i="54"/>
  <c r="J62" i="54"/>
  <c r="J63" i="54"/>
  <c r="J33" i="54"/>
  <c r="J34" i="54"/>
  <c r="J35" i="54"/>
  <c r="J36" i="54"/>
  <c r="J37" i="54"/>
  <c r="J38" i="54"/>
  <c r="J39" i="54"/>
  <c r="J40" i="54"/>
  <c r="J41" i="54"/>
  <c r="J42" i="54"/>
  <c r="J43" i="54"/>
  <c r="J44" i="54"/>
  <c r="J45" i="54"/>
  <c r="J46" i="54"/>
  <c r="J47" i="54"/>
  <c r="J48" i="54"/>
  <c r="J49" i="54"/>
  <c r="J50" i="54"/>
  <c r="J51" i="54"/>
  <c r="J52" i="54"/>
  <c r="J53" i="54"/>
  <c r="J232" i="39" s="1"/>
  <c r="J54" i="54"/>
  <c r="J55" i="54"/>
  <c r="J56" i="54"/>
  <c r="J57" i="54"/>
  <c r="J58" i="54"/>
  <c r="J59" i="54"/>
  <c r="J60" i="54"/>
  <c r="I53" i="54"/>
  <c r="W67" i="54"/>
  <c r="X67" i="54"/>
  <c r="Y67" i="54"/>
  <c r="Z67" i="54"/>
  <c r="AA67" i="54"/>
  <c r="AB67" i="54"/>
  <c r="AC67" i="54"/>
  <c r="AD67" i="54"/>
  <c r="AE67" i="54"/>
  <c r="AG67" i="54"/>
  <c r="AH67" i="54"/>
  <c r="V67" i="54"/>
  <c r="AI4" i="147"/>
  <c r="AJ4" i="147"/>
  <c r="AK4" i="147"/>
  <c r="AL4" i="147"/>
  <c r="AM4" i="147"/>
  <c r="AN4" i="147"/>
  <c r="AI5" i="147"/>
  <c r="AJ5" i="147"/>
  <c r="AK5" i="147"/>
  <c r="AL5" i="147"/>
  <c r="AM5" i="147"/>
  <c r="AN5" i="147"/>
  <c r="AI6" i="147"/>
  <c r="AJ6" i="147"/>
  <c r="AK6" i="147"/>
  <c r="AL6" i="147"/>
  <c r="AM6" i="147"/>
  <c r="AN6" i="147"/>
  <c r="AI7" i="147"/>
  <c r="AJ7" i="147"/>
  <c r="AK7" i="147"/>
  <c r="AL7" i="147"/>
  <c r="AM7" i="147"/>
  <c r="AN7" i="147"/>
  <c r="AI8" i="147"/>
  <c r="AJ8" i="147"/>
  <c r="AK8" i="147"/>
  <c r="AL8" i="147"/>
  <c r="AM8" i="147"/>
  <c r="AN8" i="147"/>
  <c r="AI9" i="147"/>
  <c r="AJ9" i="147"/>
  <c r="AK9" i="147"/>
  <c r="AL9" i="147"/>
  <c r="AM9" i="147"/>
  <c r="AN9" i="147"/>
  <c r="AJ3" i="147"/>
  <c r="AK3" i="147"/>
  <c r="AL3" i="147"/>
  <c r="AM3" i="147"/>
  <c r="AN3" i="147"/>
  <c r="AI3" i="147"/>
  <c r="S60" i="54"/>
  <c r="S59" i="54"/>
  <c r="X8" i="54"/>
  <c r="Y8" i="54"/>
  <c r="W8" i="54"/>
  <c r="V53" i="37"/>
  <c r="V54" i="37"/>
  <c r="S38" i="37"/>
  <c r="S53" i="37"/>
  <c r="S54" i="37"/>
  <c r="Q38" i="37"/>
  <c r="Q53" i="37"/>
  <c r="Q54" i="37"/>
  <c r="O53" i="37"/>
  <c r="O54" i="37"/>
  <c r="M13" i="37"/>
  <c r="M23" i="37"/>
  <c r="M24" i="37"/>
  <c r="M25" i="37"/>
  <c r="M38" i="37"/>
  <c r="M52" i="37"/>
  <c r="M53" i="37"/>
  <c r="M54" i="37"/>
  <c r="K49" i="37"/>
  <c r="K53" i="37"/>
  <c r="K54" i="37"/>
  <c r="R50" i="37"/>
  <c r="R51" i="37"/>
  <c r="P50" i="37"/>
  <c r="P51" i="37"/>
  <c r="L50" i="37"/>
  <c r="L51" i="37"/>
  <c r="I50" i="37"/>
  <c r="I51" i="37"/>
  <c r="R40" i="37"/>
  <c r="R41" i="37"/>
  <c r="R42" i="37"/>
  <c r="R43" i="37"/>
  <c r="R44" i="37"/>
  <c r="R45" i="37"/>
  <c r="R46" i="37"/>
  <c r="R47" i="37"/>
  <c r="R48" i="37"/>
  <c r="R49" i="37"/>
  <c r="S49" i="37" s="1"/>
  <c r="R39" i="37"/>
  <c r="P40" i="37"/>
  <c r="P41" i="37"/>
  <c r="P42" i="37"/>
  <c r="P43" i="37"/>
  <c r="P44" i="37"/>
  <c r="P45" i="37"/>
  <c r="P46" i="37"/>
  <c r="P47" i="37"/>
  <c r="P48" i="37"/>
  <c r="P49" i="37"/>
  <c r="Q49" i="37" s="1"/>
  <c r="P39" i="37"/>
  <c r="L40" i="37"/>
  <c r="L41" i="37"/>
  <c r="M41" i="37" s="1"/>
  <c r="L42" i="37"/>
  <c r="M42" i="37" s="1"/>
  <c r="L43" i="37"/>
  <c r="M43" i="37" s="1"/>
  <c r="L44" i="37"/>
  <c r="L45" i="37"/>
  <c r="M45" i="37" s="1"/>
  <c r="L46" i="37"/>
  <c r="M46" i="37" s="1"/>
  <c r="L47" i="37"/>
  <c r="M47" i="37" s="1"/>
  <c r="L48" i="37"/>
  <c r="M48" i="37" s="1"/>
  <c r="L49" i="37"/>
  <c r="M49" i="37" s="1"/>
  <c r="L39" i="37"/>
  <c r="M39" i="37" s="1"/>
  <c r="I40" i="37"/>
  <c r="M40" i="37" s="1"/>
  <c r="I41" i="37"/>
  <c r="I42" i="37"/>
  <c r="I43" i="37"/>
  <c r="I44" i="37"/>
  <c r="I45" i="37"/>
  <c r="I46" i="37"/>
  <c r="I47" i="37"/>
  <c r="I48" i="37"/>
  <c r="I49" i="37"/>
  <c r="I39" i="37"/>
  <c r="R36" i="37"/>
  <c r="R37" i="37"/>
  <c r="R35" i="37"/>
  <c r="P36" i="37"/>
  <c r="P37" i="37"/>
  <c r="P35" i="37"/>
  <c r="L36" i="37"/>
  <c r="L37" i="37"/>
  <c r="M37" i="37" s="1"/>
  <c r="L35" i="37"/>
  <c r="M35" i="37" s="1"/>
  <c r="I36" i="37"/>
  <c r="I37" i="37"/>
  <c r="I35" i="37"/>
  <c r="L31" i="37"/>
  <c r="I31" i="37"/>
  <c r="I29" i="37"/>
  <c r="M29" i="37" s="1"/>
  <c r="I28" i="37"/>
  <c r="M28" i="37" s="1"/>
  <c r="L19" i="37"/>
  <c r="L16" i="37"/>
  <c r="L15" i="37"/>
  <c r="L17" i="37"/>
  <c r="L18" i="37"/>
  <c r="M18" i="37" s="1"/>
  <c r="I13" i="37"/>
  <c r="L20" i="37"/>
  <c r="I20" i="37"/>
  <c r="I19" i="37"/>
  <c r="I18" i="37"/>
  <c r="I17" i="37"/>
  <c r="M17" i="37" s="1"/>
  <c r="I16" i="37"/>
  <c r="M16" i="37" s="1"/>
  <c r="I15" i="37"/>
  <c r="M15" i="37" s="1"/>
  <c r="R34" i="37"/>
  <c r="R33" i="37"/>
  <c r="R32" i="37"/>
  <c r="R30" i="37"/>
  <c r="R29" i="37"/>
  <c r="R28" i="37"/>
  <c r="R27" i="37"/>
  <c r="R26" i="37"/>
  <c r="R14" i="37"/>
  <c r="R13" i="37"/>
  <c r="R12" i="37"/>
  <c r="R11" i="37"/>
  <c r="P30" i="37"/>
  <c r="P29" i="37"/>
  <c r="P28" i="37"/>
  <c r="P27" i="37"/>
  <c r="P26" i="37"/>
  <c r="P14" i="37"/>
  <c r="P13" i="37"/>
  <c r="P12" i="37"/>
  <c r="P11" i="37"/>
  <c r="Y16" i="37"/>
  <c r="Y17" i="37"/>
  <c r="Y15" i="37"/>
  <c r="Y18" i="37"/>
  <c r="AY4" i="146"/>
  <c r="AZ4" i="146"/>
  <c r="BA4" i="146"/>
  <c r="BB4" i="146"/>
  <c r="BC4" i="146"/>
  <c r="BD4" i="146"/>
  <c r="AY5" i="146"/>
  <c r="AZ5" i="146"/>
  <c r="BA5" i="146"/>
  <c r="BB5" i="146"/>
  <c r="BC5" i="146"/>
  <c r="BD5" i="146"/>
  <c r="AY6" i="146"/>
  <c r="AZ6" i="146"/>
  <c r="BA6" i="146"/>
  <c r="BB6" i="146"/>
  <c r="BC6" i="146"/>
  <c r="BD6" i="146"/>
  <c r="AY7" i="146"/>
  <c r="AZ7" i="146"/>
  <c r="BA7" i="146"/>
  <c r="BB7" i="146"/>
  <c r="BC7" i="146"/>
  <c r="BD7" i="146"/>
  <c r="AY8" i="146"/>
  <c r="AZ8" i="146"/>
  <c r="BA8" i="146"/>
  <c r="BB8" i="146"/>
  <c r="BC8" i="146"/>
  <c r="BD8" i="146"/>
  <c r="AY9" i="146"/>
  <c r="AZ9" i="146"/>
  <c r="BA9" i="146"/>
  <c r="BB9" i="146"/>
  <c r="BC9" i="146"/>
  <c r="BD9" i="146"/>
  <c r="AY10" i="146"/>
  <c r="AZ10" i="146"/>
  <c r="BA10" i="146"/>
  <c r="BB10" i="146"/>
  <c r="BC10" i="146"/>
  <c r="BD10" i="146"/>
  <c r="AY11" i="146"/>
  <c r="AZ11" i="146"/>
  <c r="BA11" i="146"/>
  <c r="BB11" i="146"/>
  <c r="BC11" i="146"/>
  <c r="BD11" i="146"/>
  <c r="AY12" i="146"/>
  <c r="AZ12" i="146"/>
  <c r="BA12" i="146"/>
  <c r="BB12" i="146"/>
  <c r="BC12" i="146"/>
  <c r="BD12" i="146"/>
  <c r="AY13" i="146"/>
  <c r="AZ13" i="146"/>
  <c r="BA13" i="146"/>
  <c r="BB13" i="146"/>
  <c r="BC13" i="146"/>
  <c r="BD13" i="146"/>
  <c r="AY14" i="146"/>
  <c r="AZ14" i="146"/>
  <c r="BA14" i="146"/>
  <c r="BB14" i="146"/>
  <c r="BC14" i="146"/>
  <c r="BD14" i="146"/>
  <c r="AY15" i="146"/>
  <c r="AZ15" i="146"/>
  <c r="BA15" i="146"/>
  <c r="BB15" i="146"/>
  <c r="BC15" i="146"/>
  <c r="BD15" i="146"/>
  <c r="AY16" i="146"/>
  <c r="AZ16" i="146"/>
  <c r="BA16" i="146"/>
  <c r="BB16" i="146"/>
  <c r="BC16" i="146"/>
  <c r="BD16" i="146"/>
  <c r="AY17" i="146"/>
  <c r="AZ17" i="146"/>
  <c r="BA17" i="146"/>
  <c r="BB17" i="146"/>
  <c r="BC17" i="146"/>
  <c r="BD17" i="146"/>
  <c r="AY18" i="146"/>
  <c r="AZ18" i="146"/>
  <c r="BA18" i="146"/>
  <c r="BB18" i="146"/>
  <c r="BC18" i="146"/>
  <c r="BD18" i="146"/>
  <c r="AY19" i="146"/>
  <c r="AZ19" i="146"/>
  <c r="BA19" i="146"/>
  <c r="BB19" i="146"/>
  <c r="BC19" i="146"/>
  <c r="BD19" i="146"/>
  <c r="AY20" i="146"/>
  <c r="AZ20" i="146"/>
  <c r="BA20" i="146"/>
  <c r="BB20" i="146"/>
  <c r="BC20" i="146"/>
  <c r="BD20" i="146"/>
  <c r="AY21" i="146"/>
  <c r="AZ21" i="146"/>
  <c r="BA21" i="146"/>
  <c r="BB21" i="146"/>
  <c r="BC21" i="146"/>
  <c r="BD21" i="146"/>
  <c r="AY22" i="146"/>
  <c r="AZ22" i="146"/>
  <c r="BA22" i="146"/>
  <c r="BB22" i="146"/>
  <c r="BC22" i="146"/>
  <c r="BD22" i="146"/>
  <c r="AY23" i="146"/>
  <c r="AZ23" i="146"/>
  <c r="BA23" i="146"/>
  <c r="BB23" i="146"/>
  <c r="BC23" i="146"/>
  <c r="BD23" i="146"/>
  <c r="AY24" i="146"/>
  <c r="AZ24" i="146"/>
  <c r="BA24" i="146"/>
  <c r="BB24" i="146"/>
  <c r="BC24" i="146"/>
  <c r="BD24" i="146"/>
  <c r="AY25" i="146"/>
  <c r="AZ25" i="146"/>
  <c r="BA25" i="146"/>
  <c r="BB25" i="146"/>
  <c r="BC25" i="146"/>
  <c r="BD25" i="146"/>
  <c r="AY26" i="146"/>
  <c r="AZ26" i="146"/>
  <c r="BA26" i="146"/>
  <c r="BB26" i="146"/>
  <c r="BC26" i="146"/>
  <c r="BD26" i="146"/>
  <c r="AY27" i="146"/>
  <c r="AZ27" i="146"/>
  <c r="BA27" i="146"/>
  <c r="BB27" i="146"/>
  <c r="BC27" i="146"/>
  <c r="BD27" i="146"/>
  <c r="AY28" i="146"/>
  <c r="AZ28" i="146"/>
  <c r="BA28" i="146"/>
  <c r="BB28" i="146"/>
  <c r="BC28" i="146"/>
  <c r="BD28" i="146"/>
  <c r="AY29" i="146"/>
  <c r="AZ29" i="146"/>
  <c r="BA29" i="146"/>
  <c r="BB29" i="146"/>
  <c r="BC29" i="146"/>
  <c r="BD29" i="146"/>
  <c r="AY30" i="146"/>
  <c r="AZ30" i="146"/>
  <c r="BA30" i="146"/>
  <c r="BB30" i="146"/>
  <c r="BC30" i="146"/>
  <c r="BD30" i="146"/>
  <c r="AY31" i="146"/>
  <c r="AZ31" i="146"/>
  <c r="BA31" i="146"/>
  <c r="BB31" i="146"/>
  <c r="BC31" i="146"/>
  <c r="BD31" i="146"/>
  <c r="AY32" i="146"/>
  <c r="AZ32" i="146"/>
  <c r="BA32" i="146"/>
  <c r="BB32" i="146"/>
  <c r="BC32" i="146"/>
  <c r="BD32" i="146"/>
  <c r="AY33" i="146"/>
  <c r="AZ33" i="146"/>
  <c r="BA33" i="146"/>
  <c r="BB33" i="146"/>
  <c r="BC33" i="146"/>
  <c r="BD33" i="146"/>
  <c r="AY34" i="146"/>
  <c r="AZ34" i="146"/>
  <c r="BA34" i="146"/>
  <c r="BB34" i="146"/>
  <c r="BC34" i="146"/>
  <c r="BD34" i="146"/>
  <c r="AY35" i="146"/>
  <c r="AZ35" i="146"/>
  <c r="BA35" i="146"/>
  <c r="BB35" i="146"/>
  <c r="BC35" i="146"/>
  <c r="BD35" i="146"/>
  <c r="AZ3" i="146"/>
  <c r="BA3" i="146"/>
  <c r="BB3" i="146"/>
  <c r="BC3" i="146"/>
  <c r="BD3" i="146"/>
  <c r="AY3" i="146"/>
  <c r="AN4" i="146"/>
  <c r="AO4" i="146"/>
  <c r="AP4" i="146"/>
  <c r="AN5" i="146"/>
  <c r="AO5" i="146"/>
  <c r="AP5" i="146"/>
  <c r="AN6" i="146"/>
  <c r="AO6" i="146"/>
  <c r="AP6" i="146"/>
  <c r="AN7" i="146"/>
  <c r="AO7" i="146"/>
  <c r="AP7" i="146"/>
  <c r="AN8" i="146"/>
  <c r="AO8" i="146"/>
  <c r="AP8" i="146"/>
  <c r="AN9" i="146"/>
  <c r="AO9" i="146"/>
  <c r="AP9" i="146"/>
  <c r="AN10" i="146"/>
  <c r="AO10" i="146"/>
  <c r="AP10" i="146"/>
  <c r="AN11" i="146"/>
  <c r="AO11" i="146"/>
  <c r="AP11" i="146"/>
  <c r="AN12" i="146"/>
  <c r="AO12" i="146"/>
  <c r="AP12" i="146"/>
  <c r="AN13" i="146"/>
  <c r="AO13" i="146"/>
  <c r="AP13" i="146"/>
  <c r="AN14" i="146"/>
  <c r="AO14" i="146"/>
  <c r="AP14" i="146"/>
  <c r="AN15" i="146"/>
  <c r="AO15" i="146"/>
  <c r="AP15" i="146"/>
  <c r="AN16" i="146"/>
  <c r="AO16" i="146"/>
  <c r="AP16" i="146"/>
  <c r="AN17" i="146"/>
  <c r="AO17" i="146"/>
  <c r="AP17" i="146"/>
  <c r="AN18" i="146"/>
  <c r="AO18" i="146"/>
  <c r="AP18" i="146"/>
  <c r="AN19" i="146"/>
  <c r="AO19" i="146"/>
  <c r="AP19" i="146"/>
  <c r="AN20" i="146"/>
  <c r="AO20" i="146"/>
  <c r="AP20" i="146"/>
  <c r="AN21" i="146"/>
  <c r="AO21" i="146"/>
  <c r="AP21" i="146"/>
  <c r="AN22" i="146"/>
  <c r="AO22" i="146"/>
  <c r="AP22" i="146"/>
  <c r="AN23" i="146"/>
  <c r="AO23" i="146"/>
  <c r="AP23" i="146"/>
  <c r="AN24" i="146"/>
  <c r="AO24" i="146"/>
  <c r="AP24" i="146"/>
  <c r="AN25" i="146"/>
  <c r="AO25" i="146"/>
  <c r="AP25" i="146"/>
  <c r="AN26" i="146"/>
  <c r="AO26" i="146"/>
  <c r="AP26" i="146"/>
  <c r="AN27" i="146"/>
  <c r="AO27" i="146"/>
  <c r="AP27" i="146"/>
  <c r="AN28" i="146"/>
  <c r="AO28" i="146"/>
  <c r="AP28" i="146"/>
  <c r="AN29" i="146"/>
  <c r="AO29" i="146"/>
  <c r="AP29" i="146"/>
  <c r="AN30" i="146"/>
  <c r="AO30" i="146"/>
  <c r="AP30" i="146"/>
  <c r="AN31" i="146"/>
  <c r="AO31" i="146"/>
  <c r="AP31" i="146"/>
  <c r="AN32" i="146"/>
  <c r="AO32" i="146"/>
  <c r="AP32" i="146"/>
  <c r="AN33" i="146"/>
  <c r="AO33" i="146"/>
  <c r="AP33" i="146"/>
  <c r="AN34" i="146"/>
  <c r="AO34" i="146"/>
  <c r="AP34" i="146"/>
  <c r="AN35" i="146"/>
  <c r="AO35" i="146"/>
  <c r="AP35" i="146"/>
  <c r="AN36" i="146"/>
  <c r="AO36" i="146"/>
  <c r="AP36" i="146"/>
  <c r="AN37" i="146"/>
  <c r="AO37" i="146"/>
  <c r="AP37" i="146"/>
  <c r="AN38" i="146"/>
  <c r="AO38" i="146"/>
  <c r="AP38" i="146"/>
  <c r="AN39" i="146"/>
  <c r="AO39" i="146"/>
  <c r="AP39" i="146"/>
  <c r="AN40" i="146"/>
  <c r="AO40" i="146"/>
  <c r="AP40" i="146"/>
  <c r="AN41" i="146"/>
  <c r="AO41" i="146"/>
  <c r="AP41" i="146"/>
  <c r="AN42" i="146"/>
  <c r="AO42" i="146"/>
  <c r="AP42" i="146"/>
  <c r="AO3" i="146"/>
  <c r="AP3" i="146"/>
  <c r="AN3" i="146"/>
  <c r="AE4" i="146"/>
  <c r="AE5" i="146"/>
  <c r="AE6" i="146"/>
  <c r="AE3" i="146"/>
  <c r="T51" i="37"/>
  <c r="T49" i="37"/>
  <c r="T48" i="37"/>
  <c r="T47" i="37"/>
  <c r="T46" i="37"/>
  <c r="T45" i="37"/>
  <c r="T44" i="37"/>
  <c r="T43" i="37"/>
  <c r="T42" i="37"/>
  <c r="T41" i="37"/>
  <c r="T40" i="37"/>
  <c r="T38" i="37"/>
  <c r="V38" i="37" s="1"/>
  <c r="T37" i="37"/>
  <c r="T36" i="37"/>
  <c r="T35" i="37"/>
  <c r="T31" i="37"/>
  <c r="T30" i="37" s="1"/>
  <c r="T29" i="37"/>
  <c r="T24" i="37"/>
  <c r="T23" i="37"/>
  <c r="T17" i="37"/>
  <c r="T52" i="37"/>
  <c r="T25" i="37"/>
  <c r="T20" i="37"/>
  <c r="T19" i="37"/>
  <c r="T18" i="37"/>
  <c r="T16" i="37"/>
  <c r="T15" i="37"/>
  <c r="T13" i="37"/>
  <c r="X192" i="4"/>
  <c r="Y192" i="4"/>
  <c r="Z192" i="4"/>
  <c r="W192" i="4"/>
  <c r="R187" i="4"/>
  <c r="R188" i="4"/>
  <c r="P187" i="4"/>
  <c r="P188" i="4"/>
  <c r="L187" i="4"/>
  <c r="M187" i="4" s="1"/>
  <c r="L188" i="4"/>
  <c r="V80" i="4"/>
  <c r="V81" i="4"/>
  <c r="V122" i="4"/>
  <c r="V147" i="4"/>
  <c r="V151" i="4"/>
  <c r="V160" i="4"/>
  <c r="V163" i="4"/>
  <c r="N168" i="4"/>
  <c r="N166" i="4"/>
  <c r="N167" i="4"/>
  <c r="O15" i="4"/>
  <c r="O23" i="4"/>
  <c r="O24" i="4"/>
  <c r="O31" i="4"/>
  <c r="O38" i="4"/>
  <c r="O40" i="4"/>
  <c r="O47" i="4"/>
  <c r="O54" i="4"/>
  <c r="O55" i="4"/>
  <c r="O62" i="4"/>
  <c r="O69" i="4"/>
  <c r="O71" i="4"/>
  <c r="O77" i="4"/>
  <c r="O78" i="4"/>
  <c r="O80" i="4"/>
  <c r="O81" i="4"/>
  <c r="O83" i="4"/>
  <c r="O90" i="4"/>
  <c r="O91" i="4"/>
  <c r="O92" i="4"/>
  <c r="O93" i="4"/>
  <c r="O95" i="4"/>
  <c r="O101" i="4"/>
  <c r="O114" i="4"/>
  <c r="O115" i="4"/>
  <c r="O116" i="4"/>
  <c r="O118" i="4"/>
  <c r="O122" i="4"/>
  <c r="O126" i="4"/>
  <c r="O135" i="4"/>
  <c r="O138" i="4"/>
  <c r="O143" i="4"/>
  <c r="O146" i="4"/>
  <c r="O147" i="4"/>
  <c r="O148" i="4"/>
  <c r="O150" i="4"/>
  <c r="O151" i="4"/>
  <c r="O153" i="4"/>
  <c r="O155" i="4"/>
  <c r="O159" i="4"/>
  <c r="O160" i="4"/>
  <c r="O161" i="4"/>
  <c r="O162" i="4"/>
  <c r="O163" i="4"/>
  <c r="O169" i="4"/>
  <c r="O171" i="4"/>
  <c r="O174" i="4"/>
  <c r="O175" i="4"/>
  <c r="O176" i="4"/>
  <c r="O177" i="4"/>
  <c r="O178" i="4"/>
  <c r="O179" i="4"/>
  <c r="O180" i="4"/>
  <c r="O183" i="4"/>
  <c r="O189"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8" i="4"/>
  <c r="M169" i="4"/>
  <c r="M170" i="4"/>
  <c r="M171" i="4"/>
  <c r="M173" i="4"/>
  <c r="M174" i="4"/>
  <c r="M175" i="4"/>
  <c r="M176" i="4"/>
  <c r="M177" i="4"/>
  <c r="M178" i="4"/>
  <c r="M179" i="4"/>
  <c r="M180" i="4"/>
  <c r="M181" i="4"/>
  <c r="M182" i="4"/>
  <c r="M183" i="4"/>
  <c r="M184" i="4"/>
  <c r="M185" i="4"/>
  <c r="M186" i="4"/>
  <c r="M189" i="4"/>
  <c r="I8" i="4"/>
  <c r="R185" i="4"/>
  <c r="R186" i="4"/>
  <c r="P185" i="4"/>
  <c r="P186" i="4"/>
  <c r="L185" i="4"/>
  <c r="L186" i="4"/>
  <c r="I185" i="4"/>
  <c r="I186" i="4"/>
  <c r="I187" i="4"/>
  <c r="I188" i="4"/>
  <c r="AA133" i="144"/>
  <c r="AB133" i="144"/>
  <c r="AC133" i="144"/>
  <c r="AD133" i="144"/>
  <c r="AE133" i="144"/>
  <c r="AF133" i="144"/>
  <c r="AA134" i="144"/>
  <c r="AB134" i="144"/>
  <c r="AC134" i="144"/>
  <c r="AD134" i="144"/>
  <c r="AE134" i="144"/>
  <c r="AF134" i="144"/>
  <c r="AA135" i="144"/>
  <c r="AB135" i="144"/>
  <c r="AC135" i="144"/>
  <c r="AD135" i="144"/>
  <c r="AE135" i="144"/>
  <c r="AF135" i="144"/>
  <c r="AA136" i="144"/>
  <c r="AB136" i="144"/>
  <c r="AC136" i="144"/>
  <c r="AD136" i="144"/>
  <c r="AE136" i="144"/>
  <c r="AF136" i="144"/>
  <c r="L184" i="4"/>
  <c r="N186" i="4"/>
  <c r="O186" i="4" s="1"/>
  <c r="N185" i="4"/>
  <c r="O185" i="4" s="1"/>
  <c r="I184" i="4"/>
  <c r="R173" i="4"/>
  <c r="P173" i="4"/>
  <c r="L173" i="4"/>
  <c r="I173" i="4"/>
  <c r="N173" i="4" s="1"/>
  <c r="O173" i="4" s="1"/>
  <c r="R170" i="4"/>
  <c r="R149" i="4"/>
  <c r="R148" i="4"/>
  <c r="R145" i="4"/>
  <c r="I145" i="4"/>
  <c r="L133" i="4"/>
  <c r="L127" i="4"/>
  <c r="I128" i="4"/>
  <c r="P123" i="4"/>
  <c r="L124" i="4"/>
  <c r="R103" i="4"/>
  <c r="R112" i="4"/>
  <c r="R102" i="4"/>
  <c r="P112" i="4"/>
  <c r="P98" i="4"/>
  <c r="P99" i="4"/>
  <c r="P100" i="4"/>
  <c r="L99" i="4"/>
  <c r="R85" i="4"/>
  <c r="P88" i="4"/>
  <c r="I87" i="4"/>
  <c r="P82" i="4"/>
  <c r="R79" i="4"/>
  <c r="P79" i="4"/>
  <c r="R69" i="4"/>
  <c r="R71" i="4"/>
  <c r="R75" i="4"/>
  <c r="P76" i="4"/>
  <c r="L64" i="4"/>
  <c r="L69" i="4"/>
  <c r="L63" i="4"/>
  <c r="I64" i="4"/>
  <c r="I71" i="4"/>
  <c r="I72" i="4"/>
  <c r="P56" i="4"/>
  <c r="L57" i="4"/>
  <c r="I57" i="4"/>
  <c r="P51" i="4"/>
  <c r="L50" i="4"/>
  <c r="L52" i="4"/>
  <c r="L48" i="4"/>
  <c r="R36" i="4"/>
  <c r="R37" i="4"/>
  <c r="R38" i="4"/>
  <c r="P36" i="4"/>
  <c r="P40" i="4"/>
  <c r="P42" i="4"/>
  <c r="P43" i="4"/>
  <c r="P44" i="4"/>
  <c r="P46" i="4"/>
  <c r="L33" i="4"/>
  <c r="L34" i="4"/>
  <c r="L40" i="4"/>
  <c r="I37" i="4"/>
  <c r="I38" i="4"/>
  <c r="R25" i="4"/>
  <c r="P27" i="4"/>
  <c r="P28" i="4"/>
  <c r="L26" i="4"/>
  <c r="L28" i="4"/>
  <c r="I30" i="4"/>
  <c r="P19" i="4"/>
  <c r="P20" i="4"/>
  <c r="L21" i="4"/>
  <c r="L22" i="4"/>
  <c r="R14" i="4"/>
  <c r="R13" i="4"/>
  <c r="P14" i="4"/>
  <c r="P13" i="4"/>
  <c r="P12" i="4"/>
  <c r="P11" i="4"/>
  <c r="I13" i="4"/>
  <c r="I11" i="4"/>
  <c r="AA5" i="144"/>
  <c r="Y25" i="4"/>
  <c r="Y172" i="4"/>
  <c r="Y168" i="4"/>
  <c r="Y156" i="4"/>
  <c r="Y144" i="4"/>
  <c r="Y140" i="4"/>
  <c r="Y139" i="4"/>
  <c r="Y137" i="4"/>
  <c r="Y128" i="4"/>
  <c r="Y127" i="4"/>
  <c r="Y110" i="4"/>
  <c r="Y104" i="4"/>
  <c r="Y105" i="4"/>
  <c r="Y99" i="4"/>
  <c r="Y76" i="4"/>
  <c r="Y69" i="4"/>
  <c r="Y68" i="4"/>
  <c r="Y65" i="4"/>
  <c r="Y46" i="4"/>
  <c r="Y38" i="4"/>
  <c r="Y28" i="4"/>
  <c r="Y30" i="4"/>
  <c r="Y27" i="4"/>
  <c r="Y22" i="4"/>
  <c r="Y12" i="4"/>
  <c r="Y13" i="4"/>
  <c r="Y9" i="4"/>
  <c r="AA4" i="144"/>
  <c r="AB4" i="144"/>
  <c r="AC4" i="144"/>
  <c r="AD4" i="144"/>
  <c r="AE4" i="144"/>
  <c r="P10" i="4" s="1"/>
  <c r="AF4" i="144"/>
  <c r="AB5" i="144"/>
  <c r="AC5" i="144"/>
  <c r="AD5" i="144"/>
  <c r="AE5" i="144"/>
  <c r="AF5" i="144"/>
  <c r="R11" i="4" s="1"/>
  <c r="AA6" i="144"/>
  <c r="AB6" i="144"/>
  <c r="AC6" i="144"/>
  <c r="AD6" i="144"/>
  <c r="AE6" i="144"/>
  <c r="AF6" i="144"/>
  <c r="AA7" i="144"/>
  <c r="AB7" i="144"/>
  <c r="AC7" i="144"/>
  <c r="AD7" i="144"/>
  <c r="AE7" i="144"/>
  <c r="AF7" i="144"/>
  <c r="AA8" i="144"/>
  <c r="I14" i="4" s="1"/>
  <c r="AB8" i="144"/>
  <c r="AC8" i="144"/>
  <c r="L14" i="4" s="1"/>
  <c r="AD8" i="144"/>
  <c r="AE8" i="144"/>
  <c r="AF8" i="144"/>
  <c r="AA9" i="144"/>
  <c r="AB9" i="144"/>
  <c r="AC9" i="144"/>
  <c r="AD9" i="144"/>
  <c r="AE9" i="144"/>
  <c r="AF9" i="144"/>
  <c r="AA10" i="144"/>
  <c r="AB10" i="144"/>
  <c r="AC10" i="144"/>
  <c r="L16" i="4" s="1"/>
  <c r="AD10" i="144"/>
  <c r="AE10" i="144"/>
  <c r="AF10" i="144"/>
  <c r="AA11" i="144"/>
  <c r="AB11" i="144"/>
  <c r="AC11" i="144"/>
  <c r="L17" i="4" s="1"/>
  <c r="AD11" i="144"/>
  <c r="AE11" i="144"/>
  <c r="P17" i="4" s="1"/>
  <c r="AF11" i="144"/>
  <c r="R17" i="4" s="1"/>
  <c r="AA12" i="144"/>
  <c r="I18" i="4" s="1"/>
  <c r="AB12" i="144"/>
  <c r="AC12" i="144"/>
  <c r="L18" i="4" s="1"/>
  <c r="AD12" i="144"/>
  <c r="AE12" i="144"/>
  <c r="P18" i="4" s="1"/>
  <c r="AF12" i="144"/>
  <c r="AA13" i="144"/>
  <c r="AB13" i="144"/>
  <c r="AC13" i="144"/>
  <c r="AD13" i="144"/>
  <c r="AE13" i="144"/>
  <c r="AF13" i="144"/>
  <c r="AA14" i="144"/>
  <c r="AB14" i="144"/>
  <c r="AC14" i="144"/>
  <c r="L20" i="4" s="1"/>
  <c r="AD14" i="144"/>
  <c r="AE14" i="144"/>
  <c r="AF14" i="144"/>
  <c r="AA15" i="144"/>
  <c r="I21" i="4" s="1"/>
  <c r="AB15" i="144"/>
  <c r="AC15" i="144"/>
  <c r="AD15" i="144"/>
  <c r="AE15" i="144"/>
  <c r="P21" i="4" s="1"/>
  <c r="AF15" i="144"/>
  <c r="R21" i="4" s="1"/>
  <c r="AA16" i="144"/>
  <c r="I22" i="4" s="1"/>
  <c r="AB16" i="144"/>
  <c r="AC16" i="144"/>
  <c r="AD16" i="144"/>
  <c r="AE16" i="144"/>
  <c r="AF16" i="144"/>
  <c r="R22" i="4" s="1"/>
  <c r="AA17" i="144"/>
  <c r="I25" i="4" s="1"/>
  <c r="AB17" i="144"/>
  <c r="AC17" i="144"/>
  <c r="AD17" i="144"/>
  <c r="AE17" i="144"/>
  <c r="AF17" i="144"/>
  <c r="AA18" i="144"/>
  <c r="I26" i="4" s="1"/>
  <c r="AB18" i="144"/>
  <c r="AC18" i="144"/>
  <c r="AD18" i="144"/>
  <c r="AE18" i="144"/>
  <c r="AF18" i="144"/>
  <c r="AA19" i="144"/>
  <c r="I27" i="4" s="1"/>
  <c r="AB19" i="144"/>
  <c r="AC19" i="144"/>
  <c r="AD19" i="144"/>
  <c r="AE19" i="144"/>
  <c r="AF19" i="144"/>
  <c r="R27" i="4" s="1"/>
  <c r="AA20" i="144"/>
  <c r="AB20" i="144"/>
  <c r="AC20" i="144"/>
  <c r="AD20" i="144"/>
  <c r="AE20" i="144"/>
  <c r="AF20" i="144"/>
  <c r="AA21" i="144"/>
  <c r="I29" i="4" s="1"/>
  <c r="AB21" i="144"/>
  <c r="AC21" i="144"/>
  <c r="L29" i="4" s="1"/>
  <c r="AD21" i="144"/>
  <c r="AE21" i="144"/>
  <c r="AF21" i="144"/>
  <c r="AA22" i="144"/>
  <c r="AB22" i="144"/>
  <c r="AC22" i="144"/>
  <c r="L30" i="4" s="1"/>
  <c r="AD22" i="144"/>
  <c r="AE22" i="144"/>
  <c r="AF22" i="144"/>
  <c r="AA23" i="144"/>
  <c r="AB23" i="144"/>
  <c r="AC23" i="144"/>
  <c r="L32" i="4" s="1"/>
  <c r="AD23" i="144"/>
  <c r="AE23" i="144"/>
  <c r="AF23" i="144"/>
  <c r="AA24" i="144"/>
  <c r="AB24" i="144"/>
  <c r="AC24" i="144"/>
  <c r="AD24" i="144"/>
  <c r="AE24" i="144"/>
  <c r="AF24" i="144"/>
  <c r="R33" i="4" s="1"/>
  <c r="AA25" i="144"/>
  <c r="I34" i="4" s="1"/>
  <c r="AB25" i="144"/>
  <c r="AC25" i="144"/>
  <c r="AD25" i="144"/>
  <c r="AE25" i="144"/>
  <c r="P34" i="4" s="1"/>
  <c r="AF25" i="144"/>
  <c r="R34" i="4" s="1"/>
  <c r="AA26" i="144"/>
  <c r="I35" i="4" s="1"/>
  <c r="AB26" i="144"/>
  <c r="AC26" i="144"/>
  <c r="L35" i="4" s="1"/>
  <c r="AD26" i="144"/>
  <c r="AE26" i="144"/>
  <c r="P35" i="4" s="1"/>
  <c r="AF26" i="144"/>
  <c r="R35" i="4" s="1"/>
  <c r="AA27" i="144"/>
  <c r="AB27" i="144"/>
  <c r="AC27" i="144"/>
  <c r="AD27" i="144"/>
  <c r="AE27" i="144"/>
  <c r="AF27" i="144"/>
  <c r="AA28" i="144"/>
  <c r="AB28" i="144"/>
  <c r="AC28" i="144"/>
  <c r="L37" i="4" s="1"/>
  <c r="AD28" i="144"/>
  <c r="AE28" i="144"/>
  <c r="P37" i="4" s="1"/>
  <c r="AF28" i="144"/>
  <c r="AA29" i="144"/>
  <c r="AB29" i="144"/>
  <c r="AC29" i="144"/>
  <c r="AD29" i="144"/>
  <c r="AE29" i="144"/>
  <c r="P38" i="4" s="1"/>
  <c r="AF29" i="144"/>
  <c r="AA30" i="144"/>
  <c r="I39" i="4" s="1"/>
  <c r="AB30" i="144"/>
  <c r="AC30" i="144"/>
  <c r="AD30" i="144"/>
  <c r="AE30" i="144"/>
  <c r="AF30" i="144"/>
  <c r="AA31" i="144"/>
  <c r="I40" i="4" s="1"/>
  <c r="AB31" i="144"/>
  <c r="AC31" i="144"/>
  <c r="AD31" i="144"/>
  <c r="AE31" i="144"/>
  <c r="AF31" i="144"/>
  <c r="AA32" i="144"/>
  <c r="AB32" i="144"/>
  <c r="AC32" i="144"/>
  <c r="AD32" i="144"/>
  <c r="AE32" i="144"/>
  <c r="AF32" i="144"/>
  <c r="R41" i="4" s="1"/>
  <c r="AA33" i="144"/>
  <c r="AB33" i="144"/>
  <c r="AC33" i="144"/>
  <c r="L42" i="4" s="1"/>
  <c r="AD33" i="144"/>
  <c r="AE33" i="144"/>
  <c r="AF33" i="144"/>
  <c r="AA34" i="144"/>
  <c r="AB34" i="144"/>
  <c r="AC34" i="144"/>
  <c r="L43" i="4" s="1"/>
  <c r="AD34" i="144"/>
  <c r="AE34" i="144"/>
  <c r="AF34" i="144"/>
  <c r="R43" i="4" s="1"/>
  <c r="AA35" i="144"/>
  <c r="I44" i="4" s="1"/>
  <c r="AB35" i="144"/>
  <c r="AC35" i="144"/>
  <c r="L44" i="4" s="1"/>
  <c r="AD35" i="144"/>
  <c r="AE35" i="144"/>
  <c r="AF35" i="144"/>
  <c r="AA36" i="144"/>
  <c r="AB36" i="144"/>
  <c r="AC36" i="144"/>
  <c r="AD36" i="144"/>
  <c r="AE36" i="144"/>
  <c r="AF36" i="144"/>
  <c r="R45" i="4" s="1"/>
  <c r="AA37" i="144"/>
  <c r="AB37" i="144"/>
  <c r="AC37" i="144"/>
  <c r="AD37" i="144"/>
  <c r="AE37" i="144"/>
  <c r="AF37" i="144"/>
  <c r="R46" i="4" s="1"/>
  <c r="AA38" i="144"/>
  <c r="I48" i="4" s="1"/>
  <c r="AB38" i="144"/>
  <c r="AC38" i="144"/>
  <c r="AD38" i="144"/>
  <c r="AE38" i="144"/>
  <c r="AF38" i="144"/>
  <c r="R48" i="4" s="1"/>
  <c r="AA39" i="144"/>
  <c r="I49" i="4" s="1"/>
  <c r="AB39" i="144"/>
  <c r="AC39" i="144"/>
  <c r="AD39" i="144"/>
  <c r="AE39" i="144"/>
  <c r="P49" i="4" s="1"/>
  <c r="AF39" i="144"/>
  <c r="R49" i="4" s="1"/>
  <c r="AA40" i="144"/>
  <c r="AB40" i="144"/>
  <c r="AC40" i="144"/>
  <c r="AD40" i="144"/>
  <c r="AE40" i="144"/>
  <c r="AF40" i="144"/>
  <c r="AA41" i="144"/>
  <c r="I51" i="4" s="1"/>
  <c r="AB41" i="144"/>
  <c r="AC41" i="144"/>
  <c r="AD41" i="144"/>
  <c r="AE41" i="144"/>
  <c r="AF41" i="144"/>
  <c r="R51" i="4" s="1"/>
  <c r="AA42" i="144"/>
  <c r="AB42" i="144"/>
  <c r="AC42" i="144"/>
  <c r="AD42" i="144"/>
  <c r="AE42" i="144"/>
  <c r="P52" i="4" s="1"/>
  <c r="AF42" i="144"/>
  <c r="R52" i="4" s="1"/>
  <c r="AA43" i="144"/>
  <c r="AB43" i="144"/>
  <c r="AC43" i="144"/>
  <c r="L53" i="4" s="1"/>
  <c r="AD43" i="144"/>
  <c r="AE43" i="144"/>
  <c r="AF43" i="144"/>
  <c r="AA44" i="144"/>
  <c r="I56" i="4" s="1"/>
  <c r="AB44" i="144"/>
  <c r="AC44" i="144"/>
  <c r="L56" i="4" s="1"/>
  <c r="AD44" i="144"/>
  <c r="AE44" i="144"/>
  <c r="AF44" i="144"/>
  <c r="R56" i="4" s="1"/>
  <c r="AA45" i="144"/>
  <c r="AB45" i="144"/>
  <c r="AC45" i="144"/>
  <c r="AD45" i="144"/>
  <c r="AE45" i="144"/>
  <c r="P57" i="4" s="1"/>
  <c r="AF45" i="144"/>
  <c r="AA46" i="144"/>
  <c r="AB46" i="144"/>
  <c r="AC46" i="144"/>
  <c r="AD46" i="144"/>
  <c r="AE46" i="144"/>
  <c r="AF46" i="144"/>
  <c r="R58" i="4" s="1"/>
  <c r="AA47" i="144"/>
  <c r="AB47" i="144"/>
  <c r="AC47" i="144"/>
  <c r="L59" i="4" s="1"/>
  <c r="AD47" i="144"/>
  <c r="AE47" i="144"/>
  <c r="P59" i="4" s="1"/>
  <c r="AF47" i="144"/>
  <c r="R59" i="4" s="1"/>
  <c r="AA48" i="144"/>
  <c r="AB48" i="144"/>
  <c r="AC48" i="144"/>
  <c r="L60" i="4" s="1"/>
  <c r="AD48" i="144"/>
  <c r="AE48" i="144"/>
  <c r="P60" i="4" s="1"/>
  <c r="AF48" i="144"/>
  <c r="R60" i="4" s="1"/>
  <c r="AA49" i="144"/>
  <c r="I61" i="4" s="1"/>
  <c r="AB49" i="144"/>
  <c r="AC49" i="144"/>
  <c r="AD49" i="144"/>
  <c r="AE49" i="144"/>
  <c r="AF49" i="144"/>
  <c r="AA50" i="144"/>
  <c r="AB50" i="144"/>
  <c r="AC50" i="144"/>
  <c r="AD50" i="144"/>
  <c r="AE50" i="144"/>
  <c r="AF50" i="144"/>
  <c r="R63" i="4" s="1"/>
  <c r="AA51" i="144"/>
  <c r="AB51" i="144"/>
  <c r="AC51" i="144"/>
  <c r="AD51" i="144"/>
  <c r="AE51" i="144"/>
  <c r="P64" i="4" s="1"/>
  <c r="AF51" i="144"/>
  <c r="R64" i="4" s="1"/>
  <c r="AA52" i="144"/>
  <c r="AB52" i="144"/>
  <c r="AC52" i="144"/>
  <c r="L65" i="4" s="1"/>
  <c r="AD52" i="144"/>
  <c r="AE52" i="144"/>
  <c r="P65" i="4" s="1"/>
  <c r="AF52" i="144"/>
  <c r="AA53" i="144"/>
  <c r="I66" i="4" s="1"/>
  <c r="AB53" i="144"/>
  <c r="AC53" i="144"/>
  <c r="AD53" i="144"/>
  <c r="AE53" i="144"/>
  <c r="AF53" i="144"/>
  <c r="AA54" i="144"/>
  <c r="AB54" i="144"/>
  <c r="AC54" i="144"/>
  <c r="L67" i="4" s="1"/>
  <c r="AD54" i="144"/>
  <c r="AE54" i="144"/>
  <c r="AF54" i="144"/>
  <c r="R67" i="4" s="1"/>
  <c r="AA55" i="144"/>
  <c r="I68" i="4" s="1"/>
  <c r="AB55" i="144"/>
  <c r="AC55" i="144"/>
  <c r="L68" i="4" s="1"/>
  <c r="AD55" i="144"/>
  <c r="AE55" i="144"/>
  <c r="P68" i="4" s="1"/>
  <c r="AF55" i="144"/>
  <c r="R68" i="4" s="1"/>
  <c r="AA56" i="144"/>
  <c r="I69" i="4" s="1"/>
  <c r="AB56" i="144"/>
  <c r="AC56" i="144"/>
  <c r="AD56" i="144"/>
  <c r="AE56" i="144"/>
  <c r="P69" i="4" s="1"/>
  <c r="AF56" i="144"/>
  <c r="AA57" i="144"/>
  <c r="I70" i="4" s="1"/>
  <c r="AB57" i="144"/>
  <c r="AC57" i="144"/>
  <c r="AD57" i="144"/>
  <c r="AE57" i="144"/>
  <c r="P70" i="4" s="1"/>
  <c r="AF57" i="144"/>
  <c r="R70" i="4" s="1"/>
  <c r="AA58" i="144"/>
  <c r="AB58" i="144"/>
  <c r="AC58" i="144"/>
  <c r="AD58" i="144"/>
  <c r="AE58" i="144"/>
  <c r="AF58" i="144"/>
  <c r="AA59" i="144"/>
  <c r="AB59" i="144"/>
  <c r="AC59" i="144"/>
  <c r="L72" i="4" s="1"/>
  <c r="AD59" i="144"/>
  <c r="AE59" i="144"/>
  <c r="AF59" i="144"/>
  <c r="AA60" i="144"/>
  <c r="AB60" i="144"/>
  <c r="AC60" i="144"/>
  <c r="L73" i="4" s="1"/>
  <c r="AD60" i="144"/>
  <c r="AE60" i="144"/>
  <c r="P73" i="4" s="1"/>
  <c r="AF60" i="144"/>
  <c r="R73" i="4" s="1"/>
  <c r="AA61" i="144"/>
  <c r="I74" i="4" s="1"/>
  <c r="AB61" i="144"/>
  <c r="AC61" i="144"/>
  <c r="AD61" i="144"/>
  <c r="AE61" i="144"/>
  <c r="AF61" i="144"/>
  <c r="AA62" i="144"/>
  <c r="AB62" i="144"/>
  <c r="AC62" i="144"/>
  <c r="L75" i="4" s="1"/>
  <c r="AD62" i="144"/>
  <c r="AE62" i="144"/>
  <c r="P75" i="4" s="1"/>
  <c r="AF62" i="144"/>
  <c r="AA63" i="144"/>
  <c r="AB63" i="144"/>
  <c r="AC63" i="144"/>
  <c r="AD63" i="144"/>
  <c r="AE63" i="144"/>
  <c r="AF63" i="144"/>
  <c r="AA64" i="144"/>
  <c r="I79" i="4" s="1"/>
  <c r="AB64" i="144"/>
  <c r="AC64" i="144"/>
  <c r="L79" i="4" s="1"/>
  <c r="AD64" i="144"/>
  <c r="AE64" i="144"/>
  <c r="AF64" i="144"/>
  <c r="AA65" i="144"/>
  <c r="I82" i="4" s="1"/>
  <c r="AB65" i="144"/>
  <c r="AC65" i="144"/>
  <c r="L82" i="4" s="1"/>
  <c r="AD65" i="144"/>
  <c r="AE65" i="144"/>
  <c r="AF65" i="144"/>
  <c r="AA66" i="144"/>
  <c r="AB66" i="144"/>
  <c r="AC66" i="144"/>
  <c r="AD66" i="144"/>
  <c r="AE66" i="144"/>
  <c r="P84" i="4" s="1"/>
  <c r="AF66" i="144"/>
  <c r="AA67" i="144"/>
  <c r="AB67" i="144"/>
  <c r="AC67" i="144"/>
  <c r="AD67" i="144"/>
  <c r="AE67" i="144"/>
  <c r="P85" i="4" s="1"/>
  <c r="AF67" i="144"/>
  <c r="AA68" i="144"/>
  <c r="AB68" i="144"/>
  <c r="AC68" i="144"/>
  <c r="L86" i="4" s="1"/>
  <c r="AD68" i="144"/>
  <c r="AE68" i="144"/>
  <c r="AF68" i="144"/>
  <c r="R86" i="4" s="1"/>
  <c r="AA69" i="144"/>
  <c r="AB69" i="144"/>
  <c r="AC69" i="144"/>
  <c r="L87" i="4" s="1"/>
  <c r="AD69" i="144"/>
  <c r="AE69" i="144"/>
  <c r="P87" i="4" s="1"/>
  <c r="AF69" i="144"/>
  <c r="AA70" i="144"/>
  <c r="AB70" i="144"/>
  <c r="AC70" i="144"/>
  <c r="AD70" i="144"/>
  <c r="AE70" i="144"/>
  <c r="AF70" i="144"/>
  <c r="AA71" i="144"/>
  <c r="AB71" i="144"/>
  <c r="AC71" i="144"/>
  <c r="AD71" i="144"/>
  <c r="AE71" i="144"/>
  <c r="P89" i="4" s="1"/>
  <c r="AF71" i="144"/>
  <c r="AA72" i="144"/>
  <c r="I94" i="4" s="1"/>
  <c r="AB72" i="144"/>
  <c r="AC72" i="144"/>
  <c r="L94" i="4" s="1"/>
  <c r="AD72" i="144"/>
  <c r="AE72" i="144"/>
  <c r="AF72" i="144"/>
  <c r="R94" i="4" s="1"/>
  <c r="AA73" i="144"/>
  <c r="AB73" i="144"/>
  <c r="AC73" i="144"/>
  <c r="L96" i="4" s="1"/>
  <c r="AD73" i="144"/>
  <c r="AE73" i="144"/>
  <c r="AF73" i="144"/>
  <c r="AA74" i="144"/>
  <c r="AB74" i="144"/>
  <c r="AC74" i="144"/>
  <c r="AD74" i="144"/>
  <c r="AE74" i="144"/>
  <c r="P97" i="4" s="1"/>
  <c r="AF74" i="144"/>
  <c r="R97" i="4" s="1"/>
  <c r="AA75" i="144"/>
  <c r="AB75" i="144"/>
  <c r="AC75" i="144"/>
  <c r="L98" i="4" s="1"/>
  <c r="AD75" i="144"/>
  <c r="AE75" i="144"/>
  <c r="AF75" i="144"/>
  <c r="AA76" i="144"/>
  <c r="I99" i="4" s="1"/>
  <c r="AB76" i="144"/>
  <c r="AC76" i="144"/>
  <c r="AD76" i="144"/>
  <c r="AE76" i="144"/>
  <c r="AF76" i="144"/>
  <c r="R99" i="4" s="1"/>
  <c r="AA77" i="144"/>
  <c r="I100" i="4" s="1"/>
  <c r="AB77" i="144"/>
  <c r="AC77" i="144"/>
  <c r="AD77" i="144"/>
  <c r="AE77" i="144"/>
  <c r="AF77" i="144"/>
  <c r="R100" i="4" s="1"/>
  <c r="AA78" i="144"/>
  <c r="I102" i="4" s="1"/>
  <c r="AB78" i="144"/>
  <c r="AC78" i="144"/>
  <c r="AD78" i="144"/>
  <c r="AE78" i="144"/>
  <c r="AF78" i="144"/>
  <c r="AA79" i="144"/>
  <c r="I103" i="4" s="1"/>
  <c r="AB79" i="144"/>
  <c r="AC79" i="144"/>
  <c r="AD79" i="144"/>
  <c r="AE79" i="144"/>
  <c r="AF79" i="144"/>
  <c r="AA80" i="144"/>
  <c r="I104" i="4" s="1"/>
  <c r="AB80" i="144"/>
  <c r="AC80" i="144"/>
  <c r="L104" i="4" s="1"/>
  <c r="AD80" i="144"/>
  <c r="AE80" i="144"/>
  <c r="P104" i="4" s="1"/>
  <c r="AF80" i="144"/>
  <c r="R104" i="4" s="1"/>
  <c r="AA81" i="144"/>
  <c r="AB81" i="144"/>
  <c r="AC81" i="144"/>
  <c r="L105" i="4" s="1"/>
  <c r="AD81" i="144"/>
  <c r="AE81" i="144"/>
  <c r="AF81" i="144"/>
  <c r="R105" i="4" s="1"/>
  <c r="AA82" i="144"/>
  <c r="AB82" i="144"/>
  <c r="AC82" i="144"/>
  <c r="L106" i="4" s="1"/>
  <c r="AD82" i="144"/>
  <c r="AE82" i="144"/>
  <c r="P106" i="4" s="1"/>
  <c r="AF82" i="144"/>
  <c r="R106" i="4" s="1"/>
  <c r="AA83" i="144"/>
  <c r="AB83" i="144"/>
  <c r="AC83" i="144"/>
  <c r="L107" i="4" s="1"/>
  <c r="AD83" i="144"/>
  <c r="AE83" i="144"/>
  <c r="P107" i="4" s="1"/>
  <c r="AF83" i="144"/>
  <c r="AA84" i="144"/>
  <c r="I108" i="4" s="1"/>
  <c r="AB84" i="144"/>
  <c r="AC84" i="144"/>
  <c r="L108" i="4" s="1"/>
  <c r="AD84" i="144"/>
  <c r="AE84" i="144"/>
  <c r="P108" i="4" s="1"/>
  <c r="AF84" i="144"/>
  <c r="R108" i="4" s="1"/>
  <c r="AA85" i="144"/>
  <c r="AB85" i="144"/>
  <c r="AC85" i="144"/>
  <c r="AD85" i="144"/>
  <c r="AE85" i="144"/>
  <c r="P109" i="4" s="1"/>
  <c r="AF85" i="144"/>
  <c r="AA86" i="144"/>
  <c r="AB86" i="144"/>
  <c r="AC86" i="144"/>
  <c r="AD86" i="144"/>
  <c r="AE86" i="144"/>
  <c r="P110" i="4" s="1"/>
  <c r="AF86" i="144"/>
  <c r="AA87" i="144"/>
  <c r="I111" i="4" s="1"/>
  <c r="AB87" i="144"/>
  <c r="AC87" i="144"/>
  <c r="L111" i="4" s="1"/>
  <c r="AD87" i="144"/>
  <c r="AE87" i="144"/>
  <c r="AF87" i="144"/>
  <c r="R111" i="4" s="1"/>
  <c r="AA88" i="144"/>
  <c r="I112" i="4" s="1"/>
  <c r="AB88" i="144"/>
  <c r="AC88" i="144"/>
  <c r="AD88" i="144"/>
  <c r="AE88" i="144"/>
  <c r="AF88" i="144"/>
  <c r="AA89" i="144"/>
  <c r="AB89" i="144"/>
  <c r="AC89" i="144"/>
  <c r="L113" i="4" s="1"/>
  <c r="AD89" i="144"/>
  <c r="AE89" i="144"/>
  <c r="AF89" i="144"/>
  <c r="AA90" i="144"/>
  <c r="AB90" i="144"/>
  <c r="AC90" i="144"/>
  <c r="L117" i="4" s="1"/>
  <c r="AD90" i="144"/>
  <c r="AE90" i="144"/>
  <c r="P117" i="4" s="1"/>
  <c r="AF90" i="144"/>
  <c r="R117" i="4" s="1"/>
  <c r="AA91" i="144"/>
  <c r="I119" i="4" s="1"/>
  <c r="AB91" i="144"/>
  <c r="AC91" i="144"/>
  <c r="L119" i="4" s="1"/>
  <c r="AD91" i="144"/>
  <c r="AE91" i="144"/>
  <c r="P119" i="4" s="1"/>
  <c r="AF91" i="144"/>
  <c r="R119" i="4" s="1"/>
  <c r="AA92" i="144"/>
  <c r="AB92" i="144"/>
  <c r="AC92" i="144"/>
  <c r="AD92" i="144"/>
  <c r="AE92" i="144"/>
  <c r="AF92" i="144"/>
  <c r="R120" i="4" s="1"/>
  <c r="AA93" i="144"/>
  <c r="AB93" i="144"/>
  <c r="AC93" i="144"/>
  <c r="AD93" i="144"/>
  <c r="AE93" i="144"/>
  <c r="AF93" i="144"/>
  <c r="R121" i="4" s="1"/>
  <c r="AA94" i="144"/>
  <c r="I123" i="4" s="1"/>
  <c r="AB94" i="144"/>
  <c r="AC94" i="144"/>
  <c r="L123" i="4" s="1"/>
  <c r="AD94" i="144"/>
  <c r="AE94" i="144"/>
  <c r="AF94" i="144"/>
  <c r="R123" i="4" s="1"/>
  <c r="AA95" i="144"/>
  <c r="I124" i="4" s="1"/>
  <c r="AB95" i="144"/>
  <c r="AC95" i="144"/>
  <c r="AD95" i="144"/>
  <c r="AE95" i="144"/>
  <c r="P124" i="4" s="1"/>
  <c r="AF95" i="144"/>
  <c r="AA96" i="144"/>
  <c r="AB96" i="144"/>
  <c r="AC96" i="144"/>
  <c r="AD96" i="144"/>
  <c r="AE96" i="144"/>
  <c r="P125" i="4" s="1"/>
  <c r="AF96" i="144"/>
  <c r="AA97" i="144"/>
  <c r="AB97" i="144"/>
  <c r="AC97" i="144"/>
  <c r="AD97" i="144"/>
  <c r="AE97" i="144"/>
  <c r="AF97" i="144"/>
  <c r="R127" i="4" s="1"/>
  <c r="AA98" i="144"/>
  <c r="AB98" i="144"/>
  <c r="AC98" i="144"/>
  <c r="AD98" i="144"/>
  <c r="AE98" i="144"/>
  <c r="P128" i="4" s="1"/>
  <c r="AF98" i="144"/>
  <c r="AA99" i="144"/>
  <c r="I129" i="4" s="1"/>
  <c r="AB99" i="144"/>
  <c r="AC99" i="144"/>
  <c r="AD99" i="144"/>
  <c r="AE99" i="144"/>
  <c r="AF99" i="144"/>
  <c r="AA100" i="144"/>
  <c r="AB100" i="144"/>
  <c r="AC100" i="144"/>
  <c r="AD100" i="144"/>
  <c r="AE100" i="144"/>
  <c r="AF100" i="144"/>
  <c r="R130" i="4" s="1"/>
  <c r="AA101" i="144"/>
  <c r="I131" i="4" s="1"/>
  <c r="AB101" i="144"/>
  <c r="AC101" i="144"/>
  <c r="L131" i="4" s="1"/>
  <c r="AD101" i="144"/>
  <c r="AE101" i="144"/>
  <c r="P131" i="4" s="1"/>
  <c r="AF101" i="144"/>
  <c r="AA102" i="144"/>
  <c r="I132" i="4" s="1"/>
  <c r="AB102" i="144"/>
  <c r="AC102" i="144"/>
  <c r="AD102" i="144"/>
  <c r="AE102" i="144"/>
  <c r="P132" i="4" s="1"/>
  <c r="AF102" i="144"/>
  <c r="R132" i="4" s="1"/>
  <c r="AA103" i="144"/>
  <c r="AB103" i="144"/>
  <c r="AC103" i="144"/>
  <c r="AD103" i="144"/>
  <c r="AE103" i="144"/>
  <c r="P133" i="4" s="1"/>
  <c r="AF103" i="144"/>
  <c r="AA104" i="144"/>
  <c r="AB104" i="144"/>
  <c r="AC104" i="144"/>
  <c r="L134" i="4" s="1"/>
  <c r="AD104" i="144"/>
  <c r="AE104" i="144"/>
  <c r="P134" i="4" s="1"/>
  <c r="AF104" i="144"/>
  <c r="R134" i="4" s="1"/>
  <c r="AA105" i="144"/>
  <c r="I135" i="4" s="1"/>
  <c r="AB105" i="144"/>
  <c r="AC105" i="144"/>
  <c r="AD105" i="144"/>
  <c r="AE105" i="144"/>
  <c r="P135" i="4" s="1"/>
  <c r="AF105" i="144"/>
  <c r="R135" i="4" s="1"/>
  <c r="AA106" i="144"/>
  <c r="I136" i="4" s="1"/>
  <c r="AB106" i="144"/>
  <c r="AC106" i="144"/>
  <c r="AD106" i="144"/>
  <c r="AE106" i="144"/>
  <c r="AF106" i="144"/>
  <c r="AA107" i="144"/>
  <c r="AB107" i="144"/>
  <c r="AC107" i="144"/>
  <c r="AD107" i="144"/>
  <c r="AE107" i="144"/>
  <c r="AF107" i="144"/>
  <c r="R137" i="4" s="1"/>
  <c r="AA108" i="144"/>
  <c r="I139" i="4" s="1"/>
  <c r="AB108" i="144"/>
  <c r="AC108" i="144"/>
  <c r="L139" i="4" s="1"/>
  <c r="AD108" i="144"/>
  <c r="AE108" i="144"/>
  <c r="P139" i="4" s="1"/>
  <c r="AF108" i="144"/>
  <c r="AA109" i="144"/>
  <c r="AB109" i="144"/>
  <c r="AC109" i="144"/>
  <c r="L140" i="4" s="1"/>
  <c r="AD109" i="144"/>
  <c r="AE109" i="144"/>
  <c r="P140" i="4" s="1"/>
  <c r="AF109" i="144"/>
  <c r="AA110" i="144"/>
  <c r="AB110" i="144"/>
  <c r="AC110" i="144"/>
  <c r="AD110" i="144"/>
  <c r="AE110" i="144"/>
  <c r="P141" i="4" s="1"/>
  <c r="AF110" i="144"/>
  <c r="AA111" i="144"/>
  <c r="AB111" i="144"/>
  <c r="AC111" i="144"/>
  <c r="L142" i="4" s="1"/>
  <c r="AD111" i="144"/>
  <c r="AE111" i="144"/>
  <c r="AF111" i="144"/>
  <c r="R142" i="4" s="1"/>
  <c r="AA112" i="144"/>
  <c r="I143" i="4" s="1"/>
  <c r="AB112" i="144"/>
  <c r="AC112" i="144"/>
  <c r="L143" i="4" s="1"/>
  <c r="AD112" i="144"/>
  <c r="AE112" i="144"/>
  <c r="P143" i="4" s="1"/>
  <c r="AF112" i="144"/>
  <c r="R143" i="4" s="1"/>
  <c r="AA113" i="144"/>
  <c r="I144" i="4" s="1"/>
  <c r="AB113" i="144"/>
  <c r="AC113" i="144"/>
  <c r="AD113" i="144"/>
  <c r="AE113" i="144"/>
  <c r="AF113" i="144"/>
  <c r="AA114" i="144"/>
  <c r="AB114" i="144"/>
  <c r="AC114" i="144"/>
  <c r="AD114" i="144"/>
  <c r="AE114" i="144"/>
  <c r="P145" i="4" s="1"/>
  <c r="AF114" i="144"/>
  <c r="AA115" i="144"/>
  <c r="I148" i="4" s="1"/>
  <c r="AB115" i="144"/>
  <c r="AC115" i="144"/>
  <c r="L148" i="4" s="1"/>
  <c r="AD115" i="144"/>
  <c r="AE115" i="144"/>
  <c r="P148" i="4" s="1"/>
  <c r="AF115" i="144"/>
  <c r="AA116" i="144"/>
  <c r="AB116" i="144"/>
  <c r="AC116" i="144"/>
  <c r="L149" i="4" s="1"/>
  <c r="AD116" i="144"/>
  <c r="AE116" i="144"/>
  <c r="P149" i="4" s="1"/>
  <c r="AF116" i="144"/>
  <c r="AA117" i="144"/>
  <c r="AB117" i="144"/>
  <c r="AC117" i="144"/>
  <c r="AD117" i="144"/>
  <c r="AE117" i="144"/>
  <c r="P152" i="4" s="1"/>
  <c r="AF117" i="144"/>
  <c r="R152" i="4" s="1"/>
  <c r="AA118" i="144"/>
  <c r="I154" i="4" s="1"/>
  <c r="AB118" i="144"/>
  <c r="AC118" i="144"/>
  <c r="L154" i="4" s="1"/>
  <c r="AD118" i="144"/>
  <c r="AE118" i="144"/>
  <c r="AF118" i="144"/>
  <c r="AA119" i="144"/>
  <c r="I156" i="4" s="1"/>
  <c r="AB119" i="144"/>
  <c r="AC119" i="144"/>
  <c r="L156" i="4" s="1"/>
  <c r="AD119" i="144"/>
  <c r="AE119" i="144"/>
  <c r="P156" i="4" s="1"/>
  <c r="AF119" i="144"/>
  <c r="R156" i="4" s="1"/>
  <c r="AA120" i="144"/>
  <c r="I157" i="4" s="1"/>
  <c r="AB120" i="144"/>
  <c r="AC120" i="144"/>
  <c r="AD120" i="144"/>
  <c r="AE120" i="144"/>
  <c r="AF120" i="144"/>
  <c r="AA121" i="144"/>
  <c r="AB121" i="144"/>
  <c r="AC121" i="144"/>
  <c r="L158" i="4" s="1"/>
  <c r="AD121" i="144"/>
  <c r="AE121" i="144"/>
  <c r="AF121" i="144"/>
  <c r="AA122" i="144"/>
  <c r="AB122" i="144"/>
  <c r="AC122" i="144"/>
  <c r="AD122" i="144"/>
  <c r="AE122" i="144"/>
  <c r="AF122" i="144"/>
  <c r="R164" i="4" s="1"/>
  <c r="AA123" i="144"/>
  <c r="AB123" i="144"/>
  <c r="AC123" i="144"/>
  <c r="AD123" i="144"/>
  <c r="AE123" i="144"/>
  <c r="P165" i="4" s="1"/>
  <c r="AF123" i="144"/>
  <c r="AA124" i="144"/>
  <c r="AB124" i="144"/>
  <c r="AC124" i="144"/>
  <c r="AD124" i="144"/>
  <c r="AE124" i="144"/>
  <c r="P166" i="4" s="1"/>
  <c r="AF124" i="144"/>
  <c r="R166" i="4" s="1"/>
  <c r="AA125" i="144"/>
  <c r="AB125" i="144"/>
  <c r="AC125" i="144"/>
  <c r="AD125" i="144"/>
  <c r="AE125" i="144"/>
  <c r="P167" i="4" s="1"/>
  <c r="AF125" i="144"/>
  <c r="AA126" i="144"/>
  <c r="AB126" i="144"/>
  <c r="AC126" i="144"/>
  <c r="AD126" i="144"/>
  <c r="AE126" i="144"/>
  <c r="AF126" i="144"/>
  <c r="AA127" i="144"/>
  <c r="AB127" i="144"/>
  <c r="AC127" i="144"/>
  <c r="AD127" i="144"/>
  <c r="AE127" i="144"/>
  <c r="AF127" i="144"/>
  <c r="AA128" i="144"/>
  <c r="I172" i="4" s="1"/>
  <c r="AB128" i="144"/>
  <c r="AC128" i="144"/>
  <c r="AD128" i="144"/>
  <c r="AE128" i="144"/>
  <c r="AF128" i="144"/>
  <c r="AA129" i="144"/>
  <c r="AB129" i="144"/>
  <c r="AC129" i="144"/>
  <c r="AD129" i="144"/>
  <c r="AE129" i="144"/>
  <c r="AF129" i="144"/>
  <c r="AA130" i="144"/>
  <c r="I181" i="4" s="1"/>
  <c r="AB130" i="144"/>
  <c r="AC130" i="144"/>
  <c r="L181" i="4" s="1"/>
  <c r="AD130" i="144"/>
  <c r="AE130" i="144"/>
  <c r="P181" i="4" s="1"/>
  <c r="AF130" i="144"/>
  <c r="R181" i="4" s="1"/>
  <c r="AA131" i="144"/>
  <c r="I182" i="4" s="1"/>
  <c r="AB131" i="144"/>
  <c r="AC131" i="144"/>
  <c r="L182" i="4" s="1"/>
  <c r="AD131" i="144"/>
  <c r="AE131" i="144"/>
  <c r="P182" i="4" s="1"/>
  <c r="AF131" i="144"/>
  <c r="R182" i="4" s="1"/>
  <c r="AA132" i="144"/>
  <c r="AB132" i="144"/>
  <c r="AC132" i="144"/>
  <c r="AD132" i="144"/>
  <c r="AE132" i="144"/>
  <c r="P184" i="4" s="1"/>
  <c r="AF132" i="144"/>
  <c r="R184" i="4" s="1"/>
  <c r="AB3" i="144"/>
  <c r="AC3" i="144"/>
  <c r="AD3" i="144"/>
  <c r="AE3" i="144"/>
  <c r="AF3" i="144"/>
  <c r="AA3" i="144"/>
  <c r="R4" i="144"/>
  <c r="Y10" i="4" s="1"/>
  <c r="R5" i="144"/>
  <c r="Y11" i="4" s="1"/>
  <c r="R6" i="144"/>
  <c r="R7" i="144"/>
  <c r="R8" i="144"/>
  <c r="Y14" i="4" s="1"/>
  <c r="R9" i="144"/>
  <c r="Y16" i="4" s="1"/>
  <c r="R10" i="144"/>
  <c r="Y17" i="4" s="1"/>
  <c r="R11" i="144"/>
  <c r="Y18" i="4" s="1"/>
  <c r="R12" i="144"/>
  <c r="Y19" i="4" s="1"/>
  <c r="R13" i="144"/>
  <c r="Y20" i="4" s="1"/>
  <c r="R14" i="144"/>
  <c r="Y21" i="4" s="1"/>
  <c r="R15" i="144"/>
  <c r="R16" i="144"/>
  <c r="R17" i="144"/>
  <c r="R18" i="144"/>
  <c r="R19" i="144"/>
  <c r="Y29" i="4" s="1"/>
  <c r="R20" i="144"/>
  <c r="R21" i="144"/>
  <c r="Y32" i="4" s="1"/>
  <c r="R22" i="144"/>
  <c r="Y33" i="4" s="1"/>
  <c r="R23" i="144"/>
  <c r="Y35" i="4" s="1"/>
  <c r="R24" i="144"/>
  <c r="Y37" i="4" s="1"/>
  <c r="R25" i="144"/>
  <c r="R26" i="144"/>
  <c r="Y40" i="4" s="1"/>
  <c r="R27" i="144"/>
  <c r="Y41" i="4" s="1"/>
  <c r="R28" i="144"/>
  <c r="Y42" i="4" s="1"/>
  <c r="R29" i="144"/>
  <c r="Y43" i="4" s="1"/>
  <c r="R30" i="144"/>
  <c r="Y44" i="4" s="1"/>
  <c r="R31" i="144"/>
  <c r="Y45" i="4" s="1"/>
  <c r="R32" i="144"/>
  <c r="R33" i="144"/>
  <c r="Y48" i="4" s="1"/>
  <c r="R34" i="144"/>
  <c r="Y49" i="4" s="1"/>
  <c r="R35" i="144"/>
  <c r="Y50" i="4" s="1"/>
  <c r="R36" i="144"/>
  <c r="Y51" i="4" s="1"/>
  <c r="R37" i="144"/>
  <c r="Y52" i="4" s="1"/>
  <c r="R38" i="144"/>
  <c r="Y53" i="4" s="1"/>
  <c r="R39" i="144"/>
  <c r="Y56" i="4" s="1"/>
  <c r="R40" i="144"/>
  <c r="Y58" i="4" s="1"/>
  <c r="R41" i="144"/>
  <c r="Y59" i="4" s="1"/>
  <c r="R42" i="144"/>
  <c r="Y60" i="4" s="1"/>
  <c r="R43" i="144"/>
  <c r="Y61" i="4" s="1"/>
  <c r="R44" i="144"/>
  <c r="Y63" i="4" s="1"/>
  <c r="R45" i="144"/>
  <c r="Y64" i="4" s="1"/>
  <c r="R46" i="144"/>
  <c r="R47" i="144"/>
  <c r="Y66" i="4" s="1"/>
  <c r="R48" i="144"/>
  <c r="R49" i="144"/>
  <c r="R50" i="144"/>
  <c r="Y71" i="4" s="1"/>
  <c r="R51" i="144"/>
  <c r="Y72" i="4" s="1"/>
  <c r="R52" i="144"/>
  <c r="Y73" i="4" s="1"/>
  <c r="R53" i="144"/>
  <c r="Y74" i="4" s="1"/>
  <c r="R54" i="144"/>
  <c r="Y75" i="4" s="1"/>
  <c r="R55" i="144"/>
  <c r="R56" i="144"/>
  <c r="Y79" i="4" s="1"/>
  <c r="R57" i="144"/>
  <c r="Y82" i="4" s="1"/>
  <c r="R58" i="144"/>
  <c r="Y84" i="4" s="1"/>
  <c r="R59" i="144"/>
  <c r="Y85" i="4" s="1"/>
  <c r="R60" i="144"/>
  <c r="Y88" i="4" s="1"/>
  <c r="R61" i="144"/>
  <c r="R62" i="144"/>
  <c r="Y100" i="4" s="1"/>
  <c r="R63" i="144"/>
  <c r="Y102" i="4" s="1"/>
  <c r="R64" i="144"/>
  <c r="Y103" i="4" s="1"/>
  <c r="R65" i="144"/>
  <c r="R66" i="144"/>
  <c r="R67" i="144"/>
  <c r="Y106" i="4" s="1"/>
  <c r="R68" i="144"/>
  <c r="Y108" i="4" s="1"/>
  <c r="R69" i="144"/>
  <c r="R70" i="144"/>
  <c r="Y111" i="4" s="1"/>
  <c r="R71" i="144"/>
  <c r="Y113" i="4" s="1"/>
  <c r="R72" i="144"/>
  <c r="Y119" i="4" s="1"/>
  <c r="R73" i="144"/>
  <c r="Y120" i="4" s="1"/>
  <c r="R74" i="144"/>
  <c r="Y123" i="4" s="1"/>
  <c r="R75" i="144"/>
  <c r="Y124" i="4" s="1"/>
  <c r="R76" i="144"/>
  <c r="R77" i="144"/>
  <c r="R78" i="144"/>
  <c r="Y129" i="4" s="1"/>
  <c r="R79" i="144"/>
  <c r="Y130" i="4" s="1"/>
  <c r="R80" i="144"/>
  <c r="Y131" i="4" s="1"/>
  <c r="R81" i="144"/>
  <c r="Y132" i="4" s="1"/>
  <c r="R82" i="144"/>
  <c r="Y134" i="4" s="1"/>
  <c r="R83" i="144"/>
  <c r="Y135" i="4" s="1"/>
  <c r="R84" i="144"/>
  <c r="Y136" i="4" s="1"/>
  <c r="R85" i="144"/>
  <c r="R86" i="144"/>
  <c r="R87" i="144"/>
  <c r="R88" i="144"/>
  <c r="R89" i="144"/>
  <c r="Y145" i="4" s="1"/>
  <c r="R90" i="144"/>
  <c r="R91" i="144"/>
  <c r="Y164" i="4" s="1"/>
  <c r="R92" i="144"/>
  <c r="Y165" i="4" s="1"/>
  <c r="R93" i="144"/>
  <c r="Y166" i="4" s="1"/>
  <c r="R94" i="144"/>
  <c r="Y167" i="4" s="1"/>
  <c r="R95" i="144"/>
  <c r="R96" i="144"/>
  <c r="R3" i="144"/>
  <c r="T187" i="4"/>
  <c r="T188" i="4"/>
  <c r="Q64" i="39"/>
  <c r="Q230" i="39"/>
  <c r="Q233" i="39"/>
  <c r="Q234" i="39"/>
  <c r="Q235" i="39"/>
  <c r="V80" i="39"/>
  <c r="V82" i="39"/>
  <c r="V83" i="39"/>
  <c r="S64" i="39"/>
  <c r="S230" i="39"/>
  <c r="S233" i="39"/>
  <c r="S234" i="39"/>
  <c r="S235" i="39"/>
  <c r="O64" i="39"/>
  <c r="O157" i="39"/>
  <c r="O230" i="39"/>
  <c r="O233" i="39"/>
  <c r="O234" i="39"/>
  <c r="O235" i="39"/>
  <c r="M64" i="39"/>
  <c r="M157" i="39"/>
  <c r="M162" i="39"/>
  <c r="M172" i="39"/>
  <c r="M230" i="39"/>
  <c r="M233" i="39"/>
  <c r="M234" i="39"/>
  <c r="M235" i="39"/>
  <c r="K64" i="39"/>
  <c r="K157" i="39"/>
  <c r="K162" i="39"/>
  <c r="K172" i="39"/>
  <c r="K230" i="39"/>
  <c r="K233" i="39"/>
  <c r="K234" i="39"/>
  <c r="K235" i="39"/>
  <c r="F158" i="4"/>
  <c r="Q4" i="147"/>
  <c r="R4" i="147"/>
  <c r="S4" i="147"/>
  <c r="T4" i="147"/>
  <c r="U4" i="147"/>
  <c r="V4" i="147"/>
  <c r="Q5" i="147"/>
  <c r="R5" i="147"/>
  <c r="S5" i="147"/>
  <c r="T5" i="147"/>
  <c r="U5" i="147"/>
  <c r="V5" i="147"/>
  <c r="Q6" i="147"/>
  <c r="R6" i="147"/>
  <c r="S6" i="147"/>
  <c r="T6" i="147"/>
  <c r="U6" i="147"/>
  <c r="V6" i="147"/>
  <c r="Q7" i="147"/>
  <c r="R7" i="147"/>
  <c r="S7" i="147"/>
  <c r="T7" i="147"/>
  <c r="U7" i="147"/>
  <c r="V7" i="147"/>
  <c r="Q8" i="147"/>
  <c r="R8" i="147"/>
  <c r="S8" i="147"/>
  <c r="T8" i="147"/>
  <c r="U8" i="147"/>
  <c r="V8" i="147"/>
  <c r="Q9" i="147"/>
  <c r="R9" i="147"/>
  <c r="S9" i="147"/>
  <c r="T9" i="147"/>
  <c r="U9" i="147"/>
  <c r="V9" i="147"/>
  <c r="Q10" i="147"/>
  <c r="R10" i="147"/>
  <c r="S10" i="147"/>
  <c r="T10" i="147"/>
  <c r="U10" i="147"/>
  <c r="V10" i="147"/>
  <c r="Q11" i="147"/>
  <c r="R11" i="147"/>
  <c r="S11" i="147"/>
  <c r="T11" i="147"/>
  <c r="U11" i="147"/>
  <c r="V11" i="147"/>
  <c r="Q12" i="147"/>
  <c r="R12" i="147"/>
  <c r="S12" i="147"/>
  <c r="T12" i="147"/>
  <c r="U12" i="147"/>
  <c r="V12" i="147"/>
  <c r="Q13" i="147"/>
  <c r="R13" i="147"/>
  <c r="S13" i="147"/>
  <c r="T13" i="147"/>
  <c r="U13" i="147"/>
  <c r="V13" i="147"/>
  <c r="Q14" i="147"/>
  <c r="R14" i="147"/>
  <c r="S14" i="147"/>
  <c r="T14" i="147"/>
  <c r="U14" i="147"/>
  <c r="V14" i="147"/>
  <c r="Q15" i="147"/>
  <c r="R15" i="147"/>
  <c r="S15" i="147"/>
  <c r="T15" i="147"/>
  <c r="U15" i="147"/>
  <c r="V15" i="147"/>
  <c r="R3" i="147"/>
  <c r="S3" i="147"/>
  <c r="T3" i="147"/>
  <c r="U3" i="147"/>
  <c r="V3" i="147"/>
  <c r="Q3" i="147"/>
  <c r="L232" i="39"/>
  <c r="P232" i="39"/>
  <c r="R232" i="39"/>
  <c r="T232" i="39"/>
  <c r="U232" i="39"/>
  <c r="V232" i="39" s="1"/>
  <c r="F232" i="39"/>
  <c r="G53" i="54"/>
  <c r="G232" i="39" s="1"/>
  <c r="H61" i="54"/>
  <c r="F4" i="147"/>
  <c r="G4" i="147"/>
  <c r="H4" i="147"/>
  <c r="F5" i="147"/>
  <c r="G5" i="147"/>
  <c r="H5" i="147"/>
  <c r="F6" i="147"/>
  <c r="G6" i="147"/>
  <c r="H6" i="147"/>
  <c r="F7" i="147"/>
  <c r="G7" i="147"/>
  <c r="V62" i="54" s="1"/>
  <c r="V61" i="54" s="1"/>
  <c r="V8" i="54" s="1"/>
  <c r="H7" i="147"/>
  <c r="G3" i="147"/>
  <c r="H3" i="147"/>
  <c r="F3" i="147"/>
  <c r="AF31" i="37"/>
  <c r="AB31" i="37"/>
  <c r="R211" i="39"/>
  <c r="S4" i="146"/>
  <c r="T4" i="146"/>
  <c r="U4" i="146"/>
  <c r="V4" i="146"/>
  <c r="W4" i="146"/>
  <c r="X4" i="146"/>
  <c r="S5" i="146"/>
  <c r="T5" i="146"/>
  <c r="U5" i="146"/>
  <c r="V5" i="146"/>
  <c r="W5" i="146"/>
  <c r="X5" i="146"/>
  <c r="S6" i="146"/>
  <c r="T6" i="146"/>
  <c r="U6" i="146"/>
  <c r="V6" i="146"/>
  <c r="W6" i="146"/>
  <c r="X6" i="146"/>
  <c r="S7" i="146"/>
  <c r="T7" i="146"/>
  <c r="U7" i="146"/>
  <c r="V7" i="146"/>
  <c r="W7" i="146"/>
  <c r="X7" i="146"/>
  <c r="S8" i="146"/>
  <c r="T8" i="146"/>
  <c r="U8" i="146"/>
  <c r="V8" i="146"/>
  <c r="W8" i="146"/>
  <c r="X8" i="146"/>
  <c r="S9" i="146"/>
  <c r="T9" i="146"/>
  <c r="U9" i="146"/>
  <c r="V9" i="146"/>
  <c r="W9" i="146"/>
  <c r="X9" i="146"/>
  <c r="S10" i="146"/>
  <c r="T10" i="146"/>
  <c r="U10" i="146"/>
  <c r="V10" i="146"/>
  <c r="W10" i="146"/>
  <c r="X10" i="146"/>
  <c r="S11" i="146"/>
  <c r="T11" i="146"/>
  <c r="U11" i="146"/>
  <c r="V11" i="146"/>
  <c r="W11" i="146"/>
  <c r="X11" i="146"/>
  <c r="S12" i="146"/>
  <c r="T12" i="146"/>
  <c r="U12" i="146"/>
  <c r="V12" i="146"/>
  <c r="W12" i="146"/>
  <c r="X12" i="146"/>
  <c r="S13" i="146"/>
  <c r="T13" i="146"/>
  <c r="U13" i="146"/>
  <c r="V13" i="146"/>
  <c r="W13" i="146"/>
  <c r="X13" i="146"/>
  <c r="S14" i="146"/>
  <c r="T14" i="146"/>
  <c r="U14" i="146"/>
  <c r="V14" i="146"/>
  <c r="W14" i="146"/>
  <c r="X14" i="146"/>
  <c r="S15" i="146"/>
  <c r="T15" i="146"/>
  <c r="U15" i="146"/>
  <c r="V15" i="146"/>
  <c r="W15" i="146"/>
  <c r="X15" i="146"/>
  <c r="S16" i="146"/>
  <c r="T16" i="146"/>
  <c r="U16" i="146"/>
  <c r="V16" i="146"/>
  <c r="W16" i="146"/>
  <c r="X16" i="146"/>
  <c r="S17" i="146"/>
  <c r="T17" i="146"/>
  <c r="U17" i="146"/>
  <c r="V17" i="146"/>
  <c r="W17" i="146"/>
  <c r="X17" i="146"/>
  <c r="S18" i="146"/>
  <c r="T18" i="146"/>
  <c r="U18" i="146"/>
  <c r="V18" i="146"/>
  <c r="W18" i="146"/>
  <c r="X18" i="146"/>
  <c r="S19" i="146"/>
  <c r="T19" i="146"/>
  <c r="U19" i="146"/>
  <c r="V19" i="146"/>
  <c r="W19" i="146"/>
  <c r="X19" i="146"/>
  <c r="S20" i="146"/>
  <c r="T20" i="146"/>
  <c r="U20" i="146"/>
  <c r="V20" i="146"/>
  <c r="W20" i="146"/>
  <c r="X20" i="146"/>
  <c r="S21" i="146"/>
  <c r="T21" i="146"/>
  <c r="U21" i="146"/>
  <c r="V21" i="146"/>
  <c r="W21" i="146"/>
  <c r="X21" i="146"/>
  <c r="S22" i="146"/>
  <c r="T22" i="146"/>
  <c r="U22" i="146"/>
  <c r="V22" i="146"/>
  <c r="W22" i="146"/>
  <c r="X22" i="146"/>
  <c r="S23" i="146"/>
  <c r="T23" i="146"/>
  <c r="U23" i="146"/>
  <c r="V23" i="146"/>
  <c r="W23" i="146"/>
  <c r="X23" i="146"/>
  <c r="S24" i="146"/>
  <c r="T24" i="146"/>
  <c r="U24" i="146"/>
  <c r="V24" i="146"/>
  <c r="W24" i="146"/>
  <c r="X24" i="146"/>
  <c r="S25" i="146"/>
  <c r="T25" i="146"/>
  <c r="U25" i="146"/>
  <c r="V25" i="146"/>
  <c r="W25" i="146"/>
  <c r="X25" i="146"/>
  <c r="S26" i="146"/>
  <c r="T26" i="146"/>
  <c r="U26" i="146"/>
  <c r="V26" i="146"/>
  <c r="W26" i="146"/>
  <c r="X26" i="146"/>
  <c r="S27" i="146"/>
  <c r="T27" i="146"/>
  <c r="U27" i="146"/>
  <c r="V27" i="146"/>
  <c r="W27" i="146"/>
  <c r="X27" i="146"/>
  <c r="S28" i="146"/>
  <c r="T28" i="146"/>
  <c r="U28" i="146"/>
  <c r="V28" i="146"/>
  <c r="W28" i="146"/>
  <c r="X28" i="146"/>
  <c r="S29" i="146"/>
  <c r="T29" i="146"/>
  <c r="U29" i="146"/>
  <c r="V29" i="146"/>
  <c r="W29" i="146"/>
  <c r="X29" i="146"/>
  <c r="S30" i="146"/>
  <c r="T30" i="146"/>
  <c r="U30" i="146"/>
  <c r="V30" i="146"/>
  <c r="W30" i="146"/>
  <c r="X30" i="146"/>
  <c r="S31" i="146"/>
  <c r="T31" i="146"/>
  <c r="U31" i="146"/>
  <c r="V31" i="146"/>
  <c r="W31" i="146"/>
  <c r="X31" i="146"/>
  <c r="S32" i="146"/>
  <c r="T32" i="146"/>
  <c r="U32" i="146"/>
  <c r="V32" i="146"/>
  <c r="W32" i="146"/>
  <c r="X32" i="146"/>
  <c r="S33" i="146"/>
  <c r="T33" i="146"/>
  <c r="U33" i="146"/>
  <c r="V33" i="146"/>
  <c r="W33" i="146"/>
  <c r="X33" i="146"/>
  <c r="S34" i="146"/>
  <c r="T34" i="146"/>
  <c r="U34" i="146"/>
  <c r="V34" i="146"/>
  <c r="W34" i="146"/>
  <c r="X34" i="146"/>
  <c r="S35" i="146"/>
  <c r="T35" i="146"/>
  <c r="U35" i="146"/>
  <c r="V35" i="146"/>
  <c r="W35" i="146"/>
  <c r="X35" i="146"/>
  <c r="T3" i="146"/>
  <c r="U3" i="146"/>
  <c r="V3" i="146"/>
  <c r="W3" i="146"/>
  <c r="X3" i="146"/>
  <c r="S3" i="146"/>
  <c r="J29" i="37"/>
  <c r="K29" i="37" s="1"/>
  <c r="J31" i="37"/>
  <c r="J211" i="39" s="1"/>
  <c r="G211" i="39"/>
  <c r="H22" i="37"/>
  <c r="P211" i="39"/>
  <c r="X51" i="37"/>
  <c r="X50" i="37" s="1"/>
  <c r="W39" i="37"/>
  <c r="X30" i="37"/>
  <c r="W30" i="37"/>
  <c r="J30" i="37" s="1"/>
  <c r="X27" i="37"/>
  <c r="X26" i="37" s="1"/>
  <c r="W27" i="37"/>
  <c r="W26" i="37" s="1"/>
  <c r="W22" i="37"/>
  <c r="W21" i="37" s="1"/>
  <c r="H4" i="146"/>
  <c r="I4" i="146"/>
  <c r="J4" i="146"/>
  <c r="H5" i="146"/>
  <c r="H15" i="37" s="1"/>
  <c r="I5" i="146"/>
  <c r="J5" i="146"/>
  <c r="H6" i="146"/>
  <c r="H20" i="37" s="1"/>
  <c r="I6" i="146"/>
  <c r="J6" i="146"/>
  <c r="H7" i="146"/>
  <c r="I7" i="146"/>
  <c r="J7" i="146"/>
  <c r="H8" i="146"/>
  <c r="I8" i="146"/>
  <c r="J8" i="146"/>
  <c r="H9" i="146"/>
  <c r="I9" i="146"/>
  <c r="J9" i="146"/>
  <c r="H10" i="146"/>
  <c r="H17" i="37" s="1"/>
  <c r="I10" i="146"/>
  <c r="J10" i="146"/>
  <c r="H11" i="146"/>
  <c r="I11" i="146"/>
  <c r="W15" i="37" s="1"/>
  <c r="J11" i="146"/>
  <c r="H12" i="146"/>
  <c r="I12" i="146"/>
  <c r="J12" i="146"/>
  <c r="H13" i="146"/>
  <c r="I13" i="146"/>
  <c r="W16" i="37" s="1"/>
  <c r="J13" i="146"/>
  <c r="H14" i="146"/>
  <c r="I14" i="146"/>
  <c r="J14" i="146"/>
  <c r="H15" i="146"/>
  <c r="I15" i="146"/>
  <c r="W17" i="37" s="1"/>
  <c r="J15" i="146"/>
  <c r="H16" i="146"/>
  <c r="I16" i="146"/>
  <c r="J16" i="146"/>
  <c r="H17" i="146"/>
  <c r="H28" i="37" s="1"/>
  <c r="I17" i="146"/>
  <c r="J17" i="146"/>
  <c r="H18" i="146"/>
  <c r="I18" i="146"/>
  <c r="J18" i="146"/>
  <c r="H19" i="146"/>
  <c r="I19" i="146"/>
  <c r="J19" i="146"/>
  <c r="H20" i="146"/>
  <c r="I20" i="146"/>
  <c r="J20" i="146"/>
  <c r="H21" i="146"/>
  <c r="I21" i="146"/>
  <c r="J21" i="146"/>
  <c r="H22" i="146"/>
  <c r="I22" i="146"/>
  <c r="J22" i="146"/>
  <c r="H23" i="146"/>
  <c r="I23" i="146"/>
  <c r="W35" i="37" s="1"/>
  <c r="J23" i="146"/>
  <c r="H24" i="146"/>
  <c r="I24" i="146"/>
  <c r="J24" i="146"/>
  <c r="H25" i="146"/>
  <c r="I25" i="146"/>
  <c r="W36" i="37" s="1"/>
  <c r="J25" i="146"/>
  <c r="H26" i="146"/>
  <c r="H37" i="37" s="1"/>
  <c r="I26" i="146"/>
  <c r="J26" i="146"/>
  <c r="H27" i="146"/>
  <c r="I27" i="146"/>
  <c r="W37" i="37" s="1"/>
  <c r="J27" i="146"/>
  <c r="H28" i="146"/>
  <c r="I28" i="146"/>
  <c r="J28" i="146"/>
  <c r="H29" i="146"/>
  <c r="I29" i="146"/>
  <c r="J29" i="146"/>
  <c r="H30" i="146"/>
  <c r="H42" i="37" s="1"/>
  <c r="I30" i="146"/>
  <c r="J30" i="146"/>
  <c r="H31" i="146"/>
  <c r="I31" i="146"/>
  <c r="J31" i="146"/>
  <c r="H32" i="146"/>
  <c r="H44" i="37" s="1"/>
  <c r="I32" i="146"/>
  <c r="J32" i="146"/>
  <c r="H33" i="146"/>
  <c r="I33" i="146"/>
  <c r="J33" i="146"/>
  <c r="H34" i="146"/>
  <c r="I34" i="146"/>
  <c r="J34" i="146"/>
  <c r="H35" i="146"/>
  <c r="I35" i="146"/>
  <c r="J35" i="146"/>
  <c r="H36" i="146"/>
  <c r="H48" i="37" s="1"/>
  <c r="I36" i="146"/>
  <c r="J36" i="146"/>
  <c r="H37" i="146"/>
  <c r="I37" i="146"/>
  <c r="J37" i="146"/>
  <c r="H38" i="146"/>
  <c r="I38" i="146"/>
  <c r="J38" i="146"/>
  <c r="H39" i="146"/>
  <c r="I39" i="146"/>
  <c r="J39" i="146"/>
  <c r="H40" i="146"/>
  <c r="I40" i="146"/>
  <c r="W51" i="37" s="1"/>
  <c r="W50" i="37" s="1"/>
  <c r="J40" i="146"/>
  <c r="I3" i="146"/>
  <c r="J3" i="146"/>
  <c r="H3" i="146"/>
  <c r="K16" i="35" l="1"/>
  <c r="Q16" i="35"/>
  <c r="K14" i="35"/>
  <c r="Q14" i="35"/>
  <c r="K13" i="35"/>
  <c r="Q13" i="35"/>
  <c r="K15" i="35"/>
  <c r="Q15" i="35"/>
  <c r="Q20" i="35"/>
  <c r="S20" i="35"/>
  <c r="K17" i="35"/>
  <c r="S17" i="35"/>
  <c r="S21" i="35"/>
  <c r="S22" i="35"/>
  <c r="K21" i="35"/>
  <c r="S24" i="35"/>
  <c r="S23" i="35"/>
  <c r="Q22" i="35"/>
  <c r="Q23" i="35"/>
  <c r="Q24" i="35"/>
  <c r="I19" i="35"/>
  <c r="Y18" i="35"/>
  <c r="Y10" i="35" s="1"/>
  <c r="J61" i="54"/>
  <c r="Q61" i="54"/>
  <c r="N62" i="54"/>
  <c r="M20" i="37"/>
  <c r="M19" i="37"/>
  <c r="N15" i="37"/>
  <c r="O15" i="37" s="1"/>
  <c r="N51" i="37"/>
  <c r="M44" i="37"/>
  <c r="N50" i="37"/>
  <c r="M31" i="37"/>
  <c r="M36" i="37"/>
  <c r="Q30" i="37"/>
  <c r="L211" i="39"/>
  <c r="S30" i="37"/>
  <c r="S29" i="37"/>
  <c r="Q29" i="37"/>
  <c r="S31" i="37"/>
  <c r="Q31" i="37"/>
  <c r="K31" i="37"/>
  <c r="Y14" i="37"/>
  <c r="Y12" i="37" s="1"/>
  <c r="Y11" i="37" s="1"/>
  <c r="H80" i="37"/>
  <c r="I211" i="39"/>
  <c r="K211" i="39" s="1"/>
  <c r="P34" i="37"/>
  <c r="P33" i="37" s="1"/>
  <c r="P32" i="37" s="1"/>
  <c r="P10" i="37" s="1"/>
  <c r="R55" i="37"/>
  <c r="T211" i="39"/>
  <c r="T210" i="39" s="1"/>
  <c r="P94" i="4"/>
  <c r="L38" i="4"/>
  <c r="P30" i="4"/>
  <c r="L27" i="4"/>
  <c r="L103" i="4"/>
  <c r="I58" i="4"/>
  <c r="R82" i="4"/>
  <c r="L61" i="4"/>
  <c r="P41" i="4"/>
  <c r="R167" i="4"/>
  <c r="R57" i="4"/>
  <c r="R9" i="4"/>
  <c r="I125" i="4"/>
  <c r="R44" i="4"/>
  <c r="L129" i="4"/>
  <c r="L164" i="4"/>
  <c r="L132" i="4"/>
  <c r="P9" i="4"/>
  <c r="R172" i="4"/>
  <c r="P172" i="4"/>
  <c r="L167" i="4"/>
  <c r="I164" i="4"/>
  <c r="L135" i="4"/>
  <c r="I120" i="4"/>
  <c r="L109" i="4"/>
  <c r="I106" i="4"/>
  <c r="P102" i="4"/>
  <c r="P86" i="4"/>
  <c r="P71" i="4"/>
  <c r="I65" i="4"/>
  <c r="I52" i="4"/>
  <c r="P48" i="4"/>
  <c r="I9" i="4"/>
  <c r="L25" i="4"/>
  <c r="R96" i="4"/>
  <c r="R131" i="4"/>
  <c r="L49" i="4"/>
  <c r="R98" i="4"/>
  <c r="L172" i="4"/>
  <c r="N172" i="4" s="1"/>
  <c r="I167" i="4"/>
  <c r="P158" i="4"/>
  <c r="L128" i="4"/>
  <c r="P74" i="4"/>
  <c r="I12" i="4"/>
  <c r="I168" i="4"/>
  <c r="L102" i="4"/>
  <c r="R109" i="4"/>
  <c r="R89" i="4"/>
  <c r="L112" i="4"/>
  <c r="I109" i="4"/>
  <c r="I98" i="4"/>
  <c r="L71" i="4"/>
  <c r="I140" i="4"/>
  <c r="L141" i="4"/>
  <c r="R72" i="4"/>
  <c r="P111" i="4"/>
  <c r="I149" i="4"/>
  <c r="R158" i="4"/>
  <c r="R74" i="4"/>
  <c r="P142" i="4"/>
  <c r="R139" i="4"/>
  <c r="R29" i="4"/>
  <c r="P105" i="4"/>
  <c r="I89" i="4"/>
  <c r="R157" i="4"/>
  <c r="R141" i="4"/>
  <c r="R154" i="4"/>
  <c r="R50" i="4"/>
  <c r="R39" i="4"/>
  <c r="R28" i="4"/>
  <c r="R16" i="4"/>
  <c r="I45" i="4"/>
  <c r="L97" i="4"/>
  <c r="R88" i="4"/>
  <c r="L170" i="4"/>
  <c r="I166" i="4"/>
  <c r="P157" i="4"/>
  <c r="L152" i="4"/>
  <c r="L137" i="4"/>
  <c r="I134" i="4"/>
  <c r="P130" i="4"/>
  <c r="L100" i="4"/>
  <c r="I97" i="4"/>
  <c r="L85" i="4"/>
  <c r="L70" i="4"/>
  <c r="I67" i="4"/>
  <c r="P63" i="4"/>
  <c r="P50" i="4"/>
  <c r="L46" i="4"/>
  <c r="I43" i="4"/>
  <c r="P39" i="4"/>
  <c r="L36" i="4"/>
  <c r="I33" i="4"/>
  <c r="P16" i="4"/>
  <c r="L13" i="4"/>
  <c r="I59" i="4"/>
  <c r="R144" i="4"/>
  <c r="R107" i="4"/>
  <c r="R42" i="4"/>
  <c r="R32" i="4"/>
  <c r="R19" i="4"/>
  <c r="P120" i="4"/>
  <c r="R76" i="4"/>
  <c r="R66" i="4"/>
  <c r="R53" i="4"/>
  <c r="I137" i="4"/>
  <c r="L39" i="4"/>
  <c r="P164" i="4"/>
  <c r="I170" i="4"/>
  <c r="L157" i="4"/>
  <c r="I152" i="4"/>
  <c r="P144" i="4"/>
  <c r="L130" i="4"/>
  <c r="I127" i="4"/>
  <c r="P121" i="4"/>
  <c r="P96" i="4"/>
  <c r="L88" i="4"/>
  <c r="I85" i="4"/>
  <c r="P66" i="4"/>
  <c r="P53" i="4"/>
  <c r="I46" i="4"/>
  <c r="I36" i="4"/>
  <c r="P32" i="4"/>
  <c r="I84" i="4"/>
  <c r="I117" i="4"/>
  <c r="P154" i="4"/>
  <c r="R168" i="4"/>
  <c r="R136" i="4"/>
  <c r="R125" i="4"/>
  <c r="R110" i="4"/>
  <c r="R84" i="4"/>
  <c r="L120" i="4"/>
  <c r="I110" i="4"/>
  <c r="R40" i="4"/>
  <c r="L166" i="4"/>
  <c r="I158" i="4"/>
  <c r="R133" i="4"/>
  <c r="L144" i="4"/>
  <c r="I141" i="4"/>
  <c r="P136" i="4"/>
  <c r="L121" i="4"/>
  <c r="P58" i="4"/>
  <c r="I50" i="4"/>
  <c r="I28" i="4"/>
  <c r="L19" i="4"/>
  <c r="R140" i="4"/>
  <c r="R113" i="4"/>
  <c r="R87" i="4"/>
  <c r="R61" i="4"/>
  <c r="I20" i="4"/>
  <c r="I75" i="4"/>
  <c r="I105" i="4"/>
  <c r="R165" i="4"/>
  <c r="L76" i="4"/>
  <c r="L66" i="4"/>
  <c r="P45" i="4"/>
  <c r="P22" i="4"/>
  <c r="I16" i="4"/>
  <c r="I63" i="4"/>
  <c r="R129" i="4"/>
  <c r="L168" i="4"/>
  <c r="I165" i="4"/>
  <c r="L136" i="4"/>
  <c r="I133" i="4"/>
  <c r="P129" i="4"/>
  <c r="L125" i="4"/>
  <c r="I121" i="4"/>
  <c r="P113" i="4"/>
  <c r="L110" i="4"/>
  <c r="I107" i="4"/>
  <c r="P103" i="4"/>
  <c r="I96" i="4"/>
  <c r="L84" i="4"/>
  <c r="I76" i="4"/>
  <c r="P72" i="4"/>
  <c r="P61" i="4"/>
  <c r="L58" i="4"/>
  <c r="I53" i="4"/>
  <c r="L45" i="4"/>
  <c r="I42" i="4"/>
  <c r="I32" i="4"/>
  <c r="L12" i="4"/>
  <c r="Y8" i="4"/>
  <c r="I19" i="4"/>
  <c r="I73" i="4"/>
  <c r="R124" i="4"/>
  <c r="P170" i="4"/>
  <c r="L145" i="4"/>
  <c r="I142" i="4"/>
  <c r="P137" i="4"/>
  <c r="P127" i="4"/>
  <c r="P168" i="4"/>
  <c r="L165" i="4"/>
  <c r="I130" i="4"/>
  <c r="I88" i="4"/>
  <c r="R12" i="4"/>
  <c r="P25" i="4"/>
  <c r="R65" i="4"/>
  <c r="R18" i="4"/>
  <c r="R10" i="4"/>
  <c r="R30" i="4"/>
  <c r="I86" i="4"/>
  <c r="I113" i="4"/>
  <c r="R128" i="4"/>
  <c r="R26" i="4"/>
  <c r="I41" i="4"/>
  <c r="P26" i="4"/>
  <c r="R20" i="4"/>
  <c r="P29" i="4"/>
  <c r="L89" i="4"/>
  <c r="L74" i="4"/>
  <c r="P67" i="4"/>
  <c r="I60" i="4"/>
  <c r="L51" i="4"/>
  <c r="P33" i="4"/>
  <c r="I17" i="4"/>
  <c r="L41" i="4"/>
  <c r="Q232" i="39"/>
  <c r="Q211" i="39"/>
  <c r="S232" i="39"/>
  <c r="S211" i="39"/>
  <c r="I232" i="39"/>
  <c r="M232" i="39" s="1"/>
  <c r="N53" i="54"/>
  <c r="N232" i="39" s="1"/>
  <c r="H60" i="54"/>
  <c r="H53" i="54"/>
  <c r="H31" i="37"/>
  <c r="H29" i="37"/>
  <c r="H36" i="37"/>
  <c r="H43" i="37"/>
  <c r="H45" i="37"/>
  <c r="H13" i="37"/>
  <c r="H49" i="37"/>
  <c r="H47" i="37"/>
  <c r="H35" i="37"/>
  <c r="H46" i="37"/>
  <c r="H19" i="37"/>
  <c r="H16" i="37"/>
  <c r="H40" i="37"/>
  <c r="H51" i="37"/>
  <c r="H41" i="37"/>
  <c r="H18" i="37"/>
  <c r="W14" i="37"/>
  <c r="W12" i="37" s="1"/>
  <c r="W11" i="37" s="1"/>
  <c r="W34" i="37"/>
  <c r="W33" i="37" s="1"/>
  <c r="H41" i="146"/>
  <c r="J41" i="146"/>
  <c r="I41" i="146"/>
  <c r="T50" i="37"/>
  <c r="U29" i="37"/>
  <c r="V29" i="37" s="1"/>
  <c r="U20" i="37"/>
  <c r="V20" i="37" s="1"/>
  <c r="U24" i="37"/>
  <c r="V24" i="37" s="1"/>
  <c r="U25" i="37"/>
  <c r="V25" i="37" s="1"/>
  <c r="U28" i="37"/>
  <c r="V28" i="37" s="1"/>
  <c r="T27" i="37"/>
  <c r="T26" i="37" s="1"/>
  <c r="T266" i="39"/>
  <c r="W43" i="35"/>
  <c r="W35" i="35"/>
  <c r="W34" i="35" s="1"/>
  <c r="W32" i="35"/>
  <c r="W25" i="35"/>
  <c r="X25" i="35"/>
  <c r="W19" i="35"/>
  <c r="X19" i="35"/>
  <c r="S4" i="145"/>
  <c r="T4" i="145"/>
  <c r="U4" i="145"/>
  <c r="V4" i="145"/>
  <c r="W4" i="145"/>
  <c r="X4" i="145"/>
  <c r="S5" i="145"/>
  <c r="T5" i="145"/>
  <c r="U5" i="145"/>
  <c r="V5" i="145"/>
  <c r="W5" i="145"/>
  <c r="X5" i="145"/>
  <c r="S6" i="145"/>
  <c r="T6" i="145"/>
  <c r="U6" i="145"/>
  <c r="V6" i="145"/>
  <c r="W6" i="145"/>
  <c r="X6" i="145"/>
  <c r="S7" i="145"/>
  <c r="T7" i="145"/>
  <c r="U7" i="145"/>
  <c r="V7" i="145"/>
  <c r="W7" i="145"/>
  <c r="X7" i="145"/>
  <c r="S8" i="145"/>
  <c r="T8" i="145"/>
  <c r="U8" i="145"/>
  <c r="V8" i="145"/>
  <c r="W8" i="145"/>
  <c r="X8" i="145"/>
  <c r="S9" i="145"/>
  <c r="T9" i="145"/>
  <c r="U9" i="145"/>
  <c r="V9" i="145"/>
  <c r="W9" i="145"/>
  <c r="X9" i="145"/>
  <c r="S10" i="145"/>
  <c r="T10" i="145"/>
  <c r="U10" i="145"/>
  <c r="V10" i="145"/>
  <c r="W10" i="145"/>
  <c r="X10" i="145"/>
  <c r="S11" i="145"/>
  <c r="T11" i="145"/>
  <c r="U11" i="145"/>
  <c r="V11" i="145"/>
  <c r="W11" i="145"/>
  <c r="X11" i="145"/>
  <c r="S12" i="145"/>
  <c r="T12" i="145"/>
  <c r="U12" i="145"/>
  <c r="V12" i="145"/>
  <c r="W12" i="145"/>
  <c r="X12" i="145"/>
  <c r="S13" i="145"/>
  <c r="T13" i="145"/>
  <c r="U13" i="145"/>
  <c r="V13" i="145"/>
  <c r="W13" i="145"/>
  <c r="X13" i="145"/>
  <c r="S14" i="145"/>
  <c r="T14" i="145"/>
  <c r="U14" i="145"/>
  <c r="V14" i="145"/>
  <c r="W14" i="145"/>
  <c r="X14" i="145"/>
  <c r="S15" i="145"/>
  <c r="T15" i="145"/>
  <c r="U15" i="145"/>
  <c r="V15" i="145"/>
  <c r="W15" i="145"/>
  <c r="X15" i="145"/>
  <c r="S16" i="145"/>
  <c r="T16" i="145"/>
  <c r="U16" i="145"/>
  <c r="V16" i="145"/>
  <c r="W16" i="145"/>
  <c r="X16" i="145"/>
  <c r="S17" i="145"/>
  <c r="T17" i="145"/>
  <c r="U17" i="145"/>
  <c r="V17" i="145"/>
  <c r="W17" i="145"/>
  <c r="X17" i="145"/>
  <c r="S18" i="145"/>
  <c r="T18" i="145"/>
  <c r="U18" i="145"/>
  <c r="V18" i="145"/>
  <c r="W18" i="145"/>
  <c r="X18" i="145"/>
  <c r="S19" i="145"/>
  <c r="T19" i="145"/>
  <c r="U19" i="145"/>
  <c r="V19" i="145"/>
  <c r="W19" i="145"/>
  <c r="X19" i="145"/>
  <c r="S20" i="145"/>
  <c r="T20" i="145"/>
  <c r="U20" i="145"/>
  <c r="V20" i="145"/>
  <c r="W20" i="145"/>
  <c r="X20" i="145"/>
  <c r="S21" i="145"/>
  <c r="T21" i="145"/>
  <c r="U21" i="145"/>
  <c r="V21" i="145"/>
  <c r="W21" i="145"/>
  <c r="X21" i="145"/>
  <c r="S22" i="145"/>
  <c r="T22" i="145"/>
  <c r="U22" i="145"/>
  <c r="V22" i="145"/>
  <c r="W22" i="145"/>
  <c r="X22" i="145"/>
  <c r="S23" i="145"/>
  <c r="T23" i="145"/>
  <c r="U23" i="145"/>
  <c r="V23" i="145"/>
  <c r="W23" i="145"/>
  <c r="P49" i="35" s="1"/>
  <c r="X23" i="145"/>
  <c r="R49" i="35" s="1"/>
  <c r="S24" i="145"/>
  <c r="T24" i="145"/>
  <c r="U24" i="145"/>
  <c r="V24" i="145"/>
  <c r="W24" i="145"/>
  <c r="X24" i="145"/>
  <c r="T3" i="145"/>
  <c r="U3" i="145"/>
  <c r="V3" i="145"/>
  <c r="W3" i="145"/>
  <c r="X3" i="145"/>
  <c r="S3" i="145"/>
  <c r="H4" i="145"/>
  <c r="I4" i="145"/>
  <c r="J4" i="145"/>
  <c r="H5" i="145"/>
  <c r="I5" i="145"/>
  <c r="J5" i="145"/>
  <c r="H6" i="145"/>
  <c r="I6" i="145"/>
  <c r="J6" i="145"/>
  <c r="H7" i="145"/>
  <c r="I7" i="145"/>
  <c r="J7" i="145"/>
  <c r="H8" i="145"/>
  <c r="H16" i="35" s="1"/>
  <c r="I8" i="145"/>
  <c r="J8" i="145"/>
  <c r="H9" i="145"/>
  <c r="H17" i="35" s="1"/>
  <c r="I9" i="145"/>
  <c r="J9" i="145"/>
  <c r="H10" i="145"/>
  <c r="I10" i="145"/>
  <c r="J10" i="145"/>
  <c r="H11" i="145"/>
  <c r="I11" i="145"/>
  <c r="W16" i="35" s="1"/>
  <c r="J11" i="145"/>
  <c r="H12" i="145"/>
  <c r="I12" i="145"/>
  <c r="W15" i="35" s="1"/>
  <c r="J12" i="145"/>
  <c r="H13" i="145"/>
  <c r="I13" i="145"/>
  <c r="J13" i="145"/>
  <c r="H14" i="145"/>
  <c r="H22" i="35" s="1"/>
  <c r="I14" i="145"/>
  <c r="J14" i="145"/>
  <c r="H15" i="145"/>
  <c r="I15" i="145"/>
  <c r="J15" i="145"/>
  <c r="H16" i="145"/>
  <c r="I16" i="145"/>
  <c r="J16" i="145"/>
  <c r="H17" i="145"/>
  <c r="I17" i="145"/>
  <c r="J17" i="145"/>
  <c r="H18" i="145"/>
  <c r="I18" i="145"/>
  <c r="J18" i="145"/>
  <c r="H19" i="145"/>
  <c r="I19" i="145"/>
  <c r="J19" i="145"/>
  <c r="H20" i="145"/>
  <c r="H39" i="35" s="1"/>
  <c r="I20" i="145"/>
  <c r="J20" i="145"/>
  <c r="H21" i="145"/>
  <c r="H40" i="35" s="1"/>
  <c r="I21" i="145"/>
  <c r="J21" i="145"/>
  <c r="H22" i="145"/>
  <c r="I22" i="145"/>
  <c r="J22" i="145"/>
  <c r="H23" i="145"/>
  <c r="I23" i="145"/>
  <c r="J23" i="145"/>
  <c r="H24" i="145"/>
  <c r="I24" i="145"/>
  <c r="J24" i="145"/>
  <c r="H25" i="145"/>
  <c r="I25" i="145"/>
  <c r="J25" i="145"/>
  <c r="H26" i="145"/>
  <c r="I26" i="145"/>
  <c r="J26" i="145"/>
  <c r="H27" i="145"/>
  <c r="I27" i="145"/>
  <c r="J27" i="145"/>
  <c r="H28" i="145"/>
  <c r="I28" i="145"/>
  <c r="J28" i="145"/>
  <c r="H29" i="145"/>
  <c r="H50" i="35" s="1"/>
  <c r="I29" i="145"/>
  <c r="J29" i="145"/>
  <c r="H30" i="145"/>
  <c r="I30" i="145"/>
  <c r="J30" i="145"/>
  <c r="H31" i="145"/>
  <c r="I31" i="145"/>
  <c r="J31" i="145"/>
  <c r="H32" i="145"/>
  <c r="I32" i="145"/>
  <c r="J32" i="145"/>
  <c r="I3" i="145"/>
  <c r="J3" i="145"/>
  <c r="H3" i="145"/>
  <c r="H45" i="141"/>
  <c r="AA19" i="35"/>
  <c r="AB19" i="35"/>
  <c r="AC19" i="35"/>
  <c r="W121" i="4"/>
  <c r="W120" i="4"/>
  <c r="W119" i="4"/>
  <c r="AC56" i="4"/>
  <c r="AD56" i="4"/>
  <c r="AE56" i="4"/>
  <c r="AF56" i="4"/>
  <c r="AG56" i="4"/>
  <c r="AH56" i="4"/>
  <c r="AI56" i="4"/>
  <c r="AJ56" i="4"/>
  <c r="H4" i="144"/>
  <c r="H10" i="4" s="1"/>
  <c r="I4" i="144"/>
  <c r="W10" i="4" s="1"/>
  <c r="J4" i="144"/>
  <c r="K4" i="144"/>
  <c r="L4" i="144"/>
  <c r="M4" i="144"/>
  <c r="H5" i="144"/>
  <c r="I5" i="144"/>
  <c r="W11" i="4" s="1"/>
  <c r="J5" i="144"/>
  <c r="K5" i="144"/>
  <c r="L5" i="144"/>
  <c r="M5" i="144"/>
  <c r="H6" i="144"/>
  <c r="I6" i="144"/>
  <c r="W12" i="4" s="1"/>
  <c r="J12" i="4" s="1"/>
  <c r="J6" i="144"/>
  <c r="K6" i="144"/>
  <c r="L6" i="144"/>
  <c r="M6" i="144"/>
  <c r="H7" i="144"/>
  <c r="I7" i="144"/>
  <c r="W13" i="4" s="1"/>
  <c r="J13" i="4" s="1"/>
  <c r="J7" i="144"/>
  <c r="K7" i="144"/>
  <c r="L7" i="144"/>
  <c r="M7" i="144"/>
  <c r="H8" i="144"/>
  <c r="I8" i="144"/>
  <c r="W14" i="4" s="1"/>
  <c r="J14" i="4" s="1"/>
  <c r="S14" i="4" s="1"/>
  <c r="J8" i="144"/>
  <c r="K8" i="144"/>
  <c r="L8" i="144"/>
  <c r="M8" i="144"/>
  <c r="H9" i="144"/>
  <c r="I9" i="144"/>
  <c r="J9" i="144"/>
  <c r="K9" i="144"/>
  <c r="L9" i="144"/>
  <c r="M9" i="144"/>
  <c r="H10" i="144"/>
  <c r="H17" i="4" s="1"/>
  <c r="I10" i="144"/>
  <c r="J10" i="144"/>
  <c r="K10" i="144"/>
  <c r="L10" i="144"/>
  <c r="M10" i="144"/>
  <c r="H11" i="144"/>
  <c r="I11" i="144"/>
  <c r="W18" i="4" s="1"/>
  <c r="J11" i="144"/>
  <c r="K11" i="144"/>
  <c r="L11" i="144"/>
  <c r="M11" i="144"/>
  <c r="H12" i="144"/>
  <c r="I12" i="144"/>
  <c r="J12" i="144"/>
  <c r="K12" i="144"/>
  <c r="L12" i="144"/>
  <c r="M12" i="144"/>
  <c r="H13" i="144"/>
  <c r="I13" i="144"/>
  <c r="J13" i="144"/>
  <c r="K13" i="144"/>
  <c r="L13" i="144"/>
  <c r="M13" i="144"/>
  <c r="H14" i="144"/>
  <c r="H21" i="4" s="1"/>
  <c r="I14" i="144"/>
  <c r="W21" i="4" s="1"/>
  <c r="J14" i="144"/>
  <c r="K14" i="144"/>
  <c r="L14" i="144"/>
  <c r="M14" i="144"/>
  <c r="H15" i="144"/>
  <c r="I15" i="144"/>
  <c r="J15" i="144"/>
  <c r="K15" i="144"/>
  <c r="L15" i="144"/>
  <c r="M15" i="144"/>
  <c r="H16" i="144"/>
  <c r="H25" i="4" s="1"/>
  <c r="I16" i="144"/>
  <c r="J16" i="144"/>
  <c r="K16" i="144"/>
  <c r="L16" i="144"/>
  <c r="M16" i="144"/>
  <c r="H17" i="144"/>
  <c r="I17" i="144"/>
  <c r="W26" i="4" s="1"/>
  <c r="J17" i="144"/>
  <c r="K17" i="144"/>
  <c r="L17" i="144"/>
  <c r="M17" i="144"/>
  <c r="H18" i="144"/>
  <c r="I18" i="144"/>
  <c r="W27" i="4" s="1"/>
  <c r="J18" i="144"/>
  <c r="K18" i="144"/>
  <c r="L18" i="144"/>
  <c r="M18" i="144"/>
  <c r="H19" i="144"/>
  <c r="I19" i="144"/>
  <c r="W28" i="4" s="1"/>
  <c r="J19" i="144"/>
  <c r="K19" i="144"/>
  <c r="L19" i="144"/>
  <c r="M19" i="144"/>
  <c r="H20" i="144"/>
  <c r="H29" i="4" s="1"/>
  <c r="I20" i="144"/>
  <c r="W29" i="4" s="1"/>
  <c r="J20" i="144"/>
  <c r="K20" i="144"/>
  <c r="L20" i="144"/>
  <c r="M20" i="144"/>
  <c r="H21" i="144"/>
  <c r="H30" i="4" s="1"/>
  <c r="I21" i="144"/>
  <c r="W30" i="4" s="1"/>
  <c r="J21" i="144"/>
  <c r="K21" i="144"/>
  <c r="L21" i="144"/>
  <c r="M21" i="144"/>
  <c r="H22" i="144"/>
  <c r="H32" i="4" s="1"/>
  <c r="I22" i="144"/>
  <c r="W32" i="4" s="1"/>
  <c r="J22" i="144"/>
  <c r="K22" i="144"/>
  <c r="L22" i="144"/>
  <c r="M22" i="144"/>
  <c r="H23" i="144"/>
  <c r="I23" i="144"/>
  <c r="W33" i="4" s="1"/>
  <c r="J23" i="144"/>
  <c r="K23" i="144"/>
  <c r="L23" i="144"/>
  <c r="M23" i="144"/>
  <c r="H24" i="144"/>
  <c r="I24" i="144"/>
  <c r="W34" i="4" s="1"/>
  <c r="J24" i="144"/>
  <c r="K24" i="144"/>
  <c r="L24" i="144"/>
  <c r="M24" i="144"/>
  <c r="H25" i="144"/>
  <c r="I25" i="144"/>
  <c r="W35" i="4" s="1"/>
  <c r="J25" i="144"/>
  <c r="K25" i="144"/>
  <c r="L25" i="144"/>
  <c r="M25" i="144"/>
  <c r="H26" i="144"/>
  <c r="I26" i="144"/>
  <c r="W36" i="4" s="1"/>
  <c r="J26" i="144"/>
  <c r="K26" i="144"/>
  <c r="L26" i="144"/>
  <c r="M26" i="144"/>
  <c r="H27" i="144"/>
  <c r="I27" i="144"/>
  <c r="W37" i="4" s="1"/>
  <c r="J27" i="144"/>
  <c r="K27" i="144"/>
  <c r="L27" i="144"/>
  <c r="M27" i="144"/>
  <c r="H28" i="144"/>
  <c r="H39" i="4" s="1"/>
  <c r="I28" i="144"/>
  <c r="W39" i="4" s="1"/>
  <c r="J28" i="144"/>
  <c r="K28" i="144"/>
  <c r="L28" i="144"/>
  <c r="M28" i="144"/>
  <c r="H29" i="144"/>
  <c r="H41" i="4" s="1"/>
  <c r="I29" i="144"/>
  <c r="W41" i="4" s="1"/>
  <c r="J29" i="144"/>
  <c r="K29" i="144"/>
  <c r="L29" i="144"/>
  <c r="M29" i="144"/>
  <c r="H30" i="144"/>
  <c r="H42" i="4" s="1"/>
  <c r="I30" i="144"/>
  <c r="W42" i="4" s="1"/>
  <c r="J30" i="144"/>
  <c r="K30" i="144"/>
  <c r="L30" i="144"/>
  <c r="M30" i="144"/>
  <c r="H31" i="144"/>
  <c r="H43" i="4" s="1"/>
  <c r="I31" i="144"/>
  <c r="W43" i="4" s="1"/>
  <c r="J31" i="144"/>
  <c r="K31" i="144"/>
  <c r="L31" i="144"/>
  <c r="M31" i="144"/>
  <c r="H32" i="144"/>
  <c r="H44" i="4" s="1"/>
  <c r="I32" i="144"/>
  <c r="J32" i="144"/>
  <c r="K32" i="144"/>
  <c r="L32" i="144"/>
  <c r="M32" i="144"/>
  <c r="H33" i="144"/>
  <c r="I33" i="144"/>
  <c r="J33" i="144"/>
  <c r="K33" i="144"/>
  <c r="L33" i="144"/>
  <c r="M33" i="144"/>
  <c r="H34" i="144"/>
  <c r="I34" i="144"/>
  <c r="J34" i="144"/>
  <c r="K34" i="144"/>
  <c r="L34" i="144"/>
  <c r="M34" i="144"/>
  <c r="H35" i="144"/>
  <c r="I35" i="144"/>
  <c r="J35" i="144"/>
  <c r="K35" i="144"/>
  <c r="L35" i="144"/>
  <c r="M35" i="144"/>
  <c r="H36" i="144"/>
  <c r="I36" i="144"/>
  <c r="W49" i="4" s="1"/>
  <c r="J36" i="144"/>
  <c r="K36" i="144"/>
  <c r="L36" i="144"/>
  <c r="M36" i="144"/>
  <c r="H37" i="144"/>
  <c r="I37" i="144"/>
  <c r="W50" i="4" s="1"/>
  <c r="J37" i="144"/>
  <c r="K37" i="144"/>
  <c r="L37" i="144"/>
  <c r="M37" i="144"/>
  <c r="H38" i="144"/>
  <c r="I38" i="144"/>
  <c r="W51" i="4" s="1"/>
  <c r="J38" i="144"/>
  <c r="K38" i="144"/>
  <c r="L38" i="144"/>
  <c r="M38" i="144"/>
  <c r="H39" i="144"/>
  <c r="I39" i="144"/>
  <c r="J39" i="144"/>
  <c r="K39" i="144"/>
  <c r="L39" i="144"/>
  <c r="M39" i="144"/>
  <c r="H40" i="144"/>
  <c r="I40" i="144"/>
  <c r="W53" i="4" s="1"/>
  <c r="J40" i="144"/>
  <c r="K40" i="144"/>
  <c r="L40" i="144"/>
  <c r="M40" i="144"/>
  <c r="H41" i="144"/>
  <c r="I41" i="144"/>
  <c r="W56" i="4" s="1"/>
  <c r="J41" i="144"/>
  <c r="K41" i="144"/>
  <c r="L41" i="144"/>
  <c r="AA56" i="4" s="1"/>
  <c r="M41" i="144"/>
  <c r="AB56" i="4" s="1"/>
  <c r="H42" i="144"/>
  <c r="I42" i="144"/>
  <c r="W57" i="4" s="1"/>
  <c r="J42" i="144"/>
  <c r="K42" i="144"/>
  <c r="L42" i="144"/>
  <c r="M42" i="144"/>
  <c r="H43" i="144"/>
  <c r="I43" i="144"/>
  <c r="W58" i="4" s="1"/>
  <c r="J43" i="144"/>
  <c r="K43" i="144"/>
  <c r="L43" i="144"/>
  <c r="M43" i="144"/>
  <c r="H44" i="144"/>
  <c r="I44" i="144"/>
  <c r="W59" i="4" s="1"/>
  <c r="J44" i="144"/>
  <c r="K44" i="144"/>
  <c r="L44" i="144"/>
  <c r="M44" i="144"/>
  <c r="H45" i="144"/>
  <c r="I45" i="144"/>
  <c r="W60" i="4" s="1"/>
  <c r="J45" i="144"/>
  <c r="K45" i="144"/>
  <c r="L45" i="144"/>
  <c r="M45" i="144"/>
  <c r="H46" i="144"/>
  <c r="I46" i="144"/>
  <c r="J46" i="144"/>
  <c r="K46" i="144"/>
  <c r="L46" i="144"/>
  <c r="M46" i="144"/>
  <c r="H47" i="144"/>
  <c r="H63" i="4" s="1"/>
  <c r="I47" i="144"/>
  <c r="W63" i="4" s="1"/>
  <c r="J47" i="144"/>
  <c r="K47" i="144"/>
  <c r="L47" i="144"/>
  <c r="M47" i="144"/>
  <c r="H48" i="144"/>
  <c r="I48" i="144"/>
  <c r="W64" i="4" s="1"/>
  <c r="J48" i="144"/>
  <c r="K48" i="144"/>
  <c r="L48" i="144"/>
  <c r="M48" i="144"/>
  <c r="H49" i="144"/>
  <c r="I49" i="144"/>
  <c r="J49" i="144"/>
  <c r="K49" i="144"/>
  <c r="L49" i="144"/>
  <c r="M49" i="144"/>
  <c r="H50" i="144"/>
  <c r="H66" i="4" s="1"/>
  <c r="I50" i="144"/>
  <c r="J50" i="144"/>
  <c r="K50" i="144"/>
  <c r="L50" i="144"/>
  <c r="M50" i="144"/>
  <c r="H51" i="144"/>
  <c r="H67" i="4" s="1"/>
  <c r="I51" i="144"/>
  <c r="W67" i="4" s="1"/>
  <c r="J51" i="144"/>
  <c r="K51" i="144"/>
  <c r="L51" i="144"/>
  <c r="M51" i="144"/>
  <c r="H52" i="144"/>
  <c r="H68" i="4" s="1"/>
  <c r="I52" i="144"/>
  <c r="J52" i="144"/>
  <c r="K52" i="144"/>
  <c r="L52" i="144"/>
  <c r="M52" i="144"/>
  <c r="H53" i="144"/>
  <c r="I53" i="144"/>
  <c r="J53" i="144"/>
  <c r="K53" i="144"/>
  <c r="L53" i="144"/>
  <c r="M53" i="144"/>
  <c r="H54" i="144"/>
  <c r="H72" i="4" s="1"/>
  <c r="I54" i="144"/>
  <c r="J54" i="144"/>
  <c r="K54" i="144"/>
  <c r="L54" i="144"/>
  <c r="M54" i="144"/>
  <c r="H55" i="144"/>
  <c r="I55" i="144"/>
  <c r="J55" i="144"/>
  <c r="K55" i="144"/>
  <c r="L55" i="144"/>
  <c r="M55" i="144"/>
  <c r="H56" i="144"/>
  <c r="I56" i="144"/>
  <c r="J56" i="144"/>
  <c r="K56" i="144"/>
  <c r="L56" i="144"/>
  <c r="M56" i="144"/>
  <c r="H57" i="144"/>
  <c r="I57" i="144"/>
  <c r="J57" i="144"/>
  <c r="K57" i="144"/>
  <c r="L57" i="144"/>
  <c r="M57" i="144"/>
  <c r="H58" i="144"/>
  <c r="H76" i="4" s="1"/>
  <c r="I58" i="144"/>
  <c r="W76" i="4" s="1"/>
  <c r="J58" i="144"/>
  <c r="K58" i="144"/>
  <c r="L58" i="144"/>
  <c r="M58" i="144"/>
  <c r="H59" i="144"/>
  <c r="H79" i="4" s="1"/>
  <c r="I59" i="144"/>
  <c r="J59" i="144"/>
  <c r="K59" i="144"/>
  <c r="L59" i="144"/>
  <c r="M59" i="144"/>
  <c r="H60" i="144"/>
  <c r="I60" i="144"/>
  <c r="W82" i="4" s="1"/>
  <c r="J60" i="144"/>
  <c r="K60" i="144"/>
  <c r="L60" i="144"/>
  <c r="M60" i="144"/>
  <c r="H61" i="144"/>
  <c r="H84" i="4" s="1"/>
  <c r="I61" i="144"/>
  <c r="W84" i="4" s="1"/>
  <c r="J61" i="144"/>
  <c r="K61" i="144"/>
  <c r="L61" i="144"/>
  <c r="M61" i="144"/>
  <c r="H62" i="144"/>
  <c r="I62" i="144"/>
  <c r="W85" i="4" s="1"/>
  <c r="J62" i="144"/>
  <c r="K62" i="144"/>
  <c r="L62" i="144"/>
  <c r="M62" i="144"/>
  <c r="H63" i="144"/>
  <c r="I63" i="144"/>
  <c r="W86" i="4" s="1"/>
  <c r="J63" i="144"/>
  <c r="K63" i="144"/>
  <c r="L63" i="144"/>
  <c r="M63" i="144"/>
  <c r="H64" i="144"/>
  <c r="H87" i="4" s="1"/>
  <c r="I64" i="144"/>
  <c r="W87" i="4" s="1"/>
  <c r="J64" i="144"/>
  <c r="K64" i="144"/>
  <c r="L64" i="144"/>
  <c r="M64" i="144"/>
  <c r="H65" i="144"/>
  <c r="I65" i="144"/>
  <c r="W88" i="4" s="1"/>
  <c r="J65" i="144"/>
  <c r="K65" i="144"/>
  <c r="L65" i="144"/>
  <c r="M65" i="144"/>
  <c r="H66" i="144"/>
  <c r="I66" i="144"/>
  <c r="W89" i="4" s="1"/>
  <c r="J66" i="144"/>
  <c r="K66" i="144"/>
  <c r="L66" i="144"/>
  <c r="M66" i="144"/>
  <c r="H67" i="144"/>
  <c r="H94" i="4" s="1"/>
  <c r="I67" i="144"/>
  <c r="W94" i="4" s="1"/>
  <c r="J67" i="144"/>
  <c r="K67" i="144"/>
  <c r="L67" i="144"/>
  <c r="M67" i="144"/>
  <c r="H68" i="144"/>
  <c r="H96" i="4" s="1"/>
  <c r="I68" i="144"/>
  <c r="W96" i="4" s="1"/>
  <c r="J68" i="144"/>
  <c r="K68" i="144"/>
  <c r="L68" i="144"/>
  <c r="M68" i="144"/>
  <c r="H69" i="144"/>
  <c r="I69" i="144"/>
  <c r="W97" i="4" s="1"/>
  <c r="J69" i="144"/>
  <c r="K69" i="144"/>
  <c r="L69" i="144"/>
  <c r="M69" i="144"/>
  <c r="H70" i="144"/>
  <c r="I70" i="144"/>
  <c r="W98" i="4" s="1"/>
  <c r="J70" i="144"/>
  <c r="K70" i="144"/>
  <c r="L70" i="144"/>
  <c r="M70" i="144"/>
  <c r="H71" i="144"/>
  <c r="H99" i="4" s="1"/>
  <c r="I71" i="144"/>
  <c r="W99" i="4" s="1"/>
  <c r="J71" i="144"/>
  <c r="K71" i="144"/>
  <c r="L71" i="144"/>
  <c r="M71" i="144"/>
  <c r="H72" i="144"/>
  <c r="H100" i="4" s="1"/>
  <c r="I72" i="144"/>
  <c r="J72" i="144"/>
  <c r="K72" i="144"/>
  <c r="L72" i="144"/>
  <c r="M72" i="144"/>
  <c r="H73" i="144"/>
  <c r="I73" i="144"/>
  <c r="J73" i="144"/>
  <c r="K73" i="144"/>
  <c r="L73" i="144"/>
  <c r="M73" i="144"/>
  <c r="H74" i="144"/>
  <c r="I74" i="144"/>
  <c r="J74" i="144"/>
  <c r="K74" i="144"/>
  <c r="L74" i="144"/>
  <c r="M74" i="144"/>
  <c r="H75" i="144"/>
  <c r="H104" i="4" s="1"/>
  <c r="I75" i="144"/>
  <c r="J75" i="144"/>
  <c r="K75" i="144"/>
  <c r="L75" i="144"/>
  <c r="M75" i="144"/>
  <c r="H76" i="144"/>
  <c r="H105" i="4" s="1"/>
  <c r="I76" i="144"/>
  <c r="J76" i="144"/>
  <c r="K76" i="144"/>
  <c r="L76" i="144"/>
  <c r="M76" i="144"/>
  <c r="H77" i="144"/>
  <c r="I77" i="144"/>
  <c r="J77" i="144"/>
  <c r="K77" i="144"/>
  <c r="L77" i="144"/>
  <c r="M77" i="144"/>
  <c r="H78" i="144"/>
  <c r="I78" i="144"/>
  <c r="J78" i="144"/>
  <c r="K78" i="144"/>
  <c r="L78" i="144"/>
  <c r="M78" i="144"/>
  <c r="H79" i="144"/>
  <c r="H108" i="4" s="1"/>
  <c r="I79" i="144"/>
  <c r="J79" i="144"/>
  <c r="K79" i="144"/>
  <c r="L79" i="144"/>
  <c r="M79" i="144"/>
  <c r="H80" i="144"/>
  <c r="H109" i="4" s="1"/>
  <c r="I80" i="144"/>
  <c r="W109" i="4" s="1"/>
  <c r="J80" i="144"/>
  <c r="K80" i="144"/>
  <c r="L80" i="144"/>
  <c r="M80" i="144"/>
  <c r="H81" i="144"/>
  <c r="I81" i="144"/>
  <c r="W110" i="4" s="1"/>
  <c r="J81" i="144"/>
  <c r="K81" i="144"/>
  <c r="L81" i="144"/>
  <c r="M81" i="144"/>
  <c r="H82" i="144"/>
  <c r="H111" i="4" s="1"/>
  <c r="I82" i="144"/>
  <c r="W111" i="4" s="1"/>
  <c r="J82" i="144"/>
  <c r="K82" i="144"/>
  <c r="L82" i="144"/>
  <c r="M82" i="144"/>
  <c r="H83" i="144"/>
  <c r="H112" i="4" s="1"/>
  <c r="I83" i="144"/>
  <c r="W112" i="4" s="1"/>
  <c r="J83" i="144"/>
  <c r="K83" i="144"/>
  <c r="L83" i="144"/>
  <c r="M83" i="144"/>
  <c r="H84" i="144"/>
  <c r="H113" i="4" s="1"/>
  <c r="I84" i="144"/>
  <c r="W113" i="4" s="1"/>
  <c r="J84" i="144"/>
  <c r="K84" i="144"/>
  <c r="L84" i="144"/>
  <c r="M84" i="144"/>
  <c r="H85" i="144"/>
  <c r="I85" i="144"/>
  <c r="W117" i="4" s="1"/>
  <c r="J85" i="144"/>
  <c r="K85" i="144"/>
  <c r="L85" i="144"/>
  <c r="M85" i="144"/>
  <c r="H86" i="144"/>
  <c r="I86" i="144"/>
  <c r="J86" i="144"/>
  <c r="K86" i="144"/>
  <c r="L86" i="144"/>
  <c r="M86" i="144"/>
  <c r="H87" i="144"/>
  <c r="I87" i="144"/>
  <c r="J87" i="144"/>
  <c r="K87" i="144"/>
  <c r="L87" i="144"/>
  <c r="M87" i="144"/>
  <c r="H88" i="144"/>
  <c r="I88" i="144"/>
  <c r="J88" i="144"/>
  <c r="K88" i="144"/>
  <c r="L88" i="144"/>
  <c r="M88" i="144"/>
  <c r="H89" i="144"/>
  <c r="H123" i="4" s="1"/>
  <c r="I89" i="144"/>
  <c r="J89" i="144"/>
  <c r="K89" i="144"/>
  <c r="L89" i="144"/>
  <c r="M89" i="144"/>
  <c r="H90" i="144"/>
  <c r="H124" i="4" s="1"/>
  <c r="I90" i="144"/>
  <c r="J90" i="144"/>
  <c r="K90" i="144"/>
  <c r="L90" i="144"/>
  <c r="M90" i="144"/>
  <c r="H91" i="144"/>
  <c r="H125" i="4" s="1"/>
  <c r="I91" i="144"/>
  <c r="J91" i="144"/>
  <c r="K91" i="144"/>
  <c r="L91" i="144"/>
  <c r="M91" i="144"/>
  <c r="H92" i="144"/>
  <c r="H127" i="4" s="1"/>
  <c r="I92" i="144"/>
  <c r="J92" i="144"/>
  <c r="K92" i="144"/>
  <c r="L92" i="144"/>
  <c r="M92" i="144"/>
  <c r="H93" i="144"/>
  <c r="H128" i="4" s="1"/>
  <c r="I93" i="144"/>
  <c r="J93" i="144"/>
  <c r="K93" i="144"/>
  <c r="L93" i="144"/>
  <c r="M93" i="144"/>
  <c r="H94" i="144"/>
  <c r="I94" i="144"/>
  <c r="J94" i="144"/>
  <c r="K94" i="144"/>
  <c r="L94" i="144"/>
  <c r="M94" i="144"/>
  <c r="H95" i="144"/>
  <c r="I95" i="144"/>
  <c r="J95" i="144"/>
  <c r="K95" i="144"/>
  <c r="L95" i="144"/>
  <c r="M95" i="144"/>
  <c r="H96" i="144"/>
  <c r="I96" i="144"/>
  <c r="J96" i="144"/>
  <c r="K96" i="144"/>
  <c r="L96" i="144"/>
  <c r="M96" i="144"/>
  <c r="H97" i="144"/>
  <c r="H132" i="4" s="1"/>
  <c r="I97" i="144"/>
  <c r="J97" i="144"/>
  <c r="K97" i="144"/>
  <c r="L97" i="144"/>
  <c r="M97" i="144"/>
  <c r="H98" i="144"/>
  <c r="I98" i="144"/>
  <c r="J98" i="144"/>
  <c r="K98" i="144"/>
  <c r="L98" i="144"/>
  <c r="M98" i="144"/>
  <c r="H99" i="144"/>
  <c r="I99" i="144"/>
  <c r="J99" i="144"/>
  <c r="K99" i="144"/>
  <c r="L99" i="144"/>
  <c r="M99" i="144"/>
  <c r="H100" i="144"/>
  <c r="I100" i="144"/>
  <c r="W136" i="4" s="1"/>
  <c r="J100" i="144"/>
  <c r="K100" i="144"/>
  <c r="L100" i="144"/>
  <c r="M100" i="144"/>
  <c r="H101" i="144"/>
  <c r="I101" i="144"/>
  <c r="W137" i="4" s="1"/>
  <c r="J101" i="144"/>
  <c r="K101" i="144"/>
  <c r="L101" i="144"/>
  <c r="M101" i="144"/>
  <c r="H102" i="144"/>
  <c r="H139" i="4" s="1"/>
  <c r="I102" i="144"/>
  <c r="W139" i="4" s="1"/>
  <c r="J102" i="144"/>
  <c r="K102" i="144"/>
  <c r="L102" i="144"/>
  <c r="M102" i="144"/>
  <c r="H103" i="144"/>
  <c r="I103" i="144"/>
  <c r="W140" i="4" s="1"/>
  <c r="J103" i="144"/>
  <c r="K103" i="144"/>
  <c r="L103" i="144"/>
  <c r="M103" i="144"/>
  <c r="H104" i="144"/>
  <c r="I104" i="144"/>
  <c r="W141" i="4" s="1"/>
  <c r="J104" i="144"/>
  <c r="K104" i="144"/>
  <c r="L104" i="144"/>
  <c r="M104" i="144"/>
  <c r="H105" i="144"/>
  <c r="I105" i="144"/>
  <c r="W142" i="4" s="1"/>
  <c r="J105" i="144"/>
  <c r="K105" i="144"/>
  <c r="L105" i="144"/>
  <c r="M105" i="144"/>
  <c r="H106" i="144"/>
  <c r="I106" i="144"/>
  <c r="W144" i="4" s="1"/>
  <c r="J106" i="144"/>
  <c r="K106" i="144"/>
  <c r="L106" i="144"/>
  <c r="M106" i="144"/>
  <c r="H107" i="144"/>
  <c r="I107" i="144"/>
  <c r="W145" i="4" s="1"/>
  <c r="J107" i="144"/>
  <c r="K107" i="144"/>
  <c r="L107" i="144"/>
  <c r="M107" i="144"/>
  <c r="H108" i="144"/>
  <c r="I108" i="144"/>
  <c r="W149" i="4" s="1"/>
  <c r="J108" i="144"/>
  <c r="K108" i="144"/>
  <c r="L108" i="144"/>
  <c r="M108" i="144"/>
  <c r="H109" i="144"/>
  <c r="H152" i="4" s="1"/>
  <c r="I109" i="144"/>
  <c r="J109" i="144"/>
  <c r="K109" i="144"/>
  <c r="L109" i="144"/>
  <c r="M109" i="144"/>
  <c r="H110" i="144"/>
  <c r="I110" i="144"/>
  <c r="W154" i="4" s="1"/>
  <c r="J110" i="144"/>
  <c r="K110" i="144"/>
  <c r="L110" i="144"/>
  <c r="M110" i="144"/>
  <c r="H111" i="144"/>
  <c r="H156" i="4" s="1"/>
  <c r="I111" i="144"/>
  <c r="W156" i="4" s="1"/>
  <c r="J111" i="144"/>
  <c r="K111" i="144"/>
  <c r="L111" i="144"/>
  <c r="M111" i="144"/>
  <c r="H112" i="144"/>
  <c r="I112" i="144"/>
  <c r="J112" i="144"/>
  <c r="K112" i="144"/>
  <c r="L112" i="144"/>
  <c r="M112" i="144"/>
  <c r="H113" i="144"/>
  <c r="I113" i="144"/>
  <c r="W158" i="4" s="1"/>
  <c r="J113" i="144"/>
  <c r="K113" i="144"/>
  <c r="L113" i="144"/>
  <c r="M113" i="144"/>
  <c r="H114" i="144"/>
  <c r="H164" i="4" s="1"/>
  <c r="I114" i="144"/>
  <c r="J114" i="144"/>
  <c r="K114" i="144"/>
  <c r="L114" i="144"/>
  <c r="M114" i="144"/>
  <c r="H115" i="144"/>
  <c r="I115" i="144"/>
  <c r="J115" i="144"/>
  <c r="K115" i="144"/>
  <c r="L115" i="144"/>
  <c r="M115" i="144"/>
  <c r="H116" i="144"/>
  <c r="I116" i="144"/>
  <c r="J116" i="144"/>
  <c r="K116" i="144"/>
  <c r="L116" i="144"/>
  <c r="M116" i="144"/>
  <c r="H117" i="144"/>
  <c r="I117" i="144"/>
  <c r="J117" i="144"/>
  <c r="K117" i="144"/>
  <c r="L117" i="144"/>
  <c r="M117" i="144"/>
  <c r="H118" i="144"/>
  <c r="H168" i="4" s="1"/>
  <c r="I118" i="144"/>
  <c r="J118" i="144"/>
  <c r="K118" i="144"/>
  <c r="L118" i="144"/>
  <c r="M118" i="144"/>
  <c r="H119" i="144"/>
  <c r="I119" i="144"/>
  <c r="J119" i="144"/>
  <c r="K119" i="144"/>
  <c r="L119" i="144"/>
  <c r="M119" i="144"/>
  <c r="H120" i="144"/>
  <c r="H173" i="4" s="1"/>
  <c r="I120" i="144"/>
  <c r="W173" i="4" s="1"/>
  <c r="J120" i="144"/>
  <c r="K120" i="144"/>
  <c r="L120" i="144"/>
  <c r="M120" i="144"/>
  <c r="H121" i="144"/>
  <c r="I121" i="144"/>
  <c r="W181" i="4" s="1"/>
  <c r="J121" i="144"/>
  <c r="K121" i="144"/>
  <c r="L121" i="144"/>
  <c r="M121" i="144"/>
  <c r="H122" i="144"/>
  <c r="I122" i="144"/>
  <c r="W182" i="4" s="1"/>
  <c r="J122" i="144"/>
  <c r="K122" i="144"/>
  <c r="L122" i="144"/>
  <c r="M122" i="144"/>
  <c r="H123" i="144"/>
  <c r="I123" i="144"/>
  <c r="W184" i="4" s="1"/>
  <c r="J123" i="144"/>
  <c r="K123" i="144"/>
  <c r="L123" i="144"/>
  <c r="M123" i="144"/>
  <c r="H124" i="144"/>
  <c r="I124" i="144"/>
  <c r="W185" i="4" s="1"/>
  <c r="J124" i="144"/>
  <c r="K124" i="144"/>
  <c r="L124" i="144"/>
  <c r="M124" i="144"/>
  <c r="H125" i="144"/>
  <c r="I125" i="144"/>
  <c r="W186" i="4" s="1"/>
  <c r="J125" i="144"/>
  <c r="K125" i="144"/>
  <c r="L125" i="144"/>
  <c r="M125" i="144"/>
  <c r="H126" i="144"/>
  <c r="I126" i="144"/>
  <c r="W187" i="4" s="1"/>
  <c r="J126" i="144"/>
  <c r="K126" i="144"/>
  <c r="L126" i="144"/>
  <c r="M126" i="144"/>
  <c r="H127" i="144"/>
  <c r="H188" i="4" s="1"/>
  <c r="I127" i="144"/>
  <c r="W188" i="4" s="1"/>
  <c r="J127" i="144"/>
  <c r="K127" i="144"/>
  <c r="L127" i="144"/>
  <c r="M127" i="144"/>
  <c r="I3" i="144"/>
  <c r="W9" i="4" s="1"/>
  <c r="J3" i="144"/>
  <c r="K3" i="144"/>
  <c r="L3" i="144"/>
  <c r="M3" i="144"/>
  <c r="H3" i="144"/>
  <c r="H9" i="4" s="1"/>
  <c r="S58" i="54"/>
  <c r="T40" i="54"/>
  <c r="U40" i="54" s="1"/>
  <c r="T39" i="54"/>
  <c r="U39" i="54" s="1"/>
  <c r="T38" i="54"/>
  <c r="U38" i="54" s="1"/>
  <c r="T37" i="54"/>
  <c r="U37" i="54" s="1"/>
  <c r="T36" i="54"/>
  <c r="T35" i="54"/>
  <c r="T30" i="54"/>
  <c r="T29" i="54"/>
  <c r="T28" i="54"/>
  <c r="T27" i="54"/>
  <c r="T26" i="54"/>
  <c r="T25" i="54"/>
  <c r="T24" i="54"/>
  <c r="T23" i="54"/>
  <c r="T22" i="54"/>
  <c r="T21" i="54"/>
  <c r="T20" i="54"/>
  <c r="T19" i="54"/>
  <c r="T18" i="54"/>
  <c r="T17" i="54"/>
  <c r="T16" i="54"/>
  <c r="T15" i="54"/>
  <c r="T14" i="54"/>
  <c r="T13" i="54"/>
  <c r="T12" i="54"/>
  <c r="T11" i="54"/>
  <c r="J32" i="54"/>
  <c r="J31" i="54"/>
  <c r="J30" i="54"/>
  <c r="J29" i="54"/>
  <c r="J28" i="54"/>
  <c r="J27" i="54"/>
  <c r="J26" i="54"/>
  <c r="J25" i="54"/>
  <c r="J24" i="54"/>
  <c r="J23" i="54"/>
  <c r="J22" i="54"/>
  <c r="J21" i="54"/>
  <c r="J20" i="54"/>
  <c r="J19" i="54"/>
  <c r="J18" i="54"/>
  <c r="J17" i="54"/>
  <c r="J16" i="54"/>
  <c r="J15" i="54"/>
  <c r="J14" i="54"/>
  <c r="J13" i="54"/>
  <c r="J12" i="54"/>
  <c r="J11" i="54"/>
  <c r="J10" i="54"/>
  <c r="J9" i="54"/>
  <c r="U52" i="37"/>
  <c r="V52" i="37" s="1"/>
  <c r="U49" i="37"/>
  <c r="V49" i="37" s="1"/>
  <c r="U48" i="37"/>
  <c r="V48" i="37" s="1"/>
  <c r="U47" i="37"/>
  <c r="V47" i="37" s="1"/>
  <c r="U45" i="37"/>
  <c r="V45" i="37" s="1"/>
  <c r="U44" i="37"/>
  <c r="V44" i="37" s="1"/>
  <c r="U43" i="37"/>
  <c r="V43" i="37" s="1"/>
  <c r="U41" i="37"/>
  <c r="V41" i="37" s="1"/>
  <c r="U35" i="37"/>
  <c r="V35" i="37" s="1"/>
  <c r="U17" i="37"/>
  <c r="V17" i="37" s="1"/>
  <c r="U15" i="37"/>
  <c r="V15" i="37" s="1"/>
  <c r="U13" i="37"/>
  <c r="V13" i="37" s="1"/>
  <c r="J52" i="37"/>
  <c r="S52" i="37" s="1"/>
  <c r="J51" i="37"/>
  <c r="S51" i="37" s="1"/>
  <c r="J50" i="37"/>
  <c r="S50" i="37" s="1"/>
  <c r="J46" i="37"/>
  <c r="S46" i="37" s="1"/>
  <c r="J45" i="37"/>
  <c r="S45" i="37" s="1"/>
  <c r="J44" i="37"/>
  <c r="S44" i="37" s="1"/>
  <c r="J43" i="37"/>
  <c r="S43" i="37" s="1"/>
  <c r="J42" i="37"/>
  <c r="S42" i="37" s="1"/>
  <c r="J41" i="37"/>
  <c r="S41" i="37" s="1"/>
  <c r="J40" i="37"/>
  <c r="S40" i="37" s="1"/>
  <c r="J39" i="37"/>
  <c r="S39" i="37" s="1"/>
  <c r="J37" i="37"/>
  <c r="S37" i="37" s="1"/>
  <c r="J36" i="37"/>
  <c r="S36" i="37" s="1"/>
  <c r="J35" i="37"/>
  <c r="S35" i="37" s="1"/>
  <c r="J28" i="37"/>
  <c r="S28" i="37" s="1"/>
  <c r="J25" i="37"/>
  <c r="S25" i="37" s="1"/>
  <c r="J24" i="37"/>
  <c r="S24" i="37" s="1"/>
  <c r="J23" i="37"/>
  <c r="S23" i="37" s="1"/>
  <c r="J22" i="37"/>
  <c r="S22" i="37" s="1"/>
  <c r="J21" i="37"/>
  <c r="S21" i="37" s="1"/>
  <c r="J20" i="37"/>
  <c r="S20" i="37" s="1"/>
  <c r="J19" i="37"/>
  <c r="S19" i="37" s="1"/>
  <c r="J18" i="37"/>
  <c r="S18" i="37" s="1"/>
  <c r="J17" i="37"/>
  <c r="S17" i="37" s="1"/>
  <c r="J16" i="37"/>
  <c r="S16" i="37" s="1"/>
  <c r="J15" i="37"/>
  <c r="S15" i="37" s="1"/>
  <c r="J13" i="37"/>
  <c r="S13" i="37" s="1"/>
  <c r="U24" i="4"/>
  <c r="V24" i="4" s="1"/>
  <c r="U23" i="4"/>
  <c r="V23" i="4" s="1"/>
  <c r="J15" i="4"/>
  <c r="S15" i="4" s="1"/>
  <c r="T60" i="54"/>
  <c r="F64" i="39"/>
  <c r="L178" i="39"/>
  <c r="L179" i="39"/>
  <c r="R229" i="39"/>
  <c r="L60" i="54"/>
  <c r="L59" i="54"/>
  <c r="L180" i="39"/>
  <c r="L175" i="39"/>
  <c r="AI49" i="54"/>
  <c r="AI24" i="54"/>
  <c r="AI22" i="54"/>
  <c r="AI19" i="54"/>
  <c r="AI14" i="54"/>
  <c r="GU4" i="143"/>
  <c r="GV4" i="143"/>
  <c r="GW4" i="143"/>
  <c r="GX4" i="143"/>
  <c r="GY4" i="143"/>
  <c r="GZ4" i="143"/>
  <c r="GU5" i="143"/>
  <c r="GV5" i="143"/>
  <c r="GW5" i="143"/>
  <c r="GX5" i="143"/>
  <c r="GY5" i="143"/>
  <c r="GZ5" i="143"/>
  <c r="GU6" i="143"/>
  <c r="GV6" i="143"/>
  <c r="GW6" i="143"/>
  <c r="GX6" i="143"/>
  <c r="GY6" i="143"/>
  <c r="GZ6" i="143"/>
  <c r="GU7" i="143"/>
  <c r="GV7" i="143"/>
  <c r="GW7" i="143"/>
  <c r="GX7" i="143"/>
  <c r="GY7" i="143"/>
  <c r="GZ7" i="143"/>
  <c r="GU8" i="143"/>
  <c r="GV8" i="143"/>
  <c r="GW8" i="143"/>
  <c r="GX8" i="143"/>
  <c r="GY8" i="143"/>
  <c r="GZ8" i="143"/>
  <c r="GU9" i="143"/>
  <c r="GV9" i="143"/>
  <c r="GW9" i="143"/>
  <c r="GX9" i="143"/>
  <c r="GY9" i="143"/>
  <c r="GZ9" i="143"/>
  <c r="GU10" i="143"/>
  <c r="GV10" i="143"/>
  <c r="GW10" i="143"/>
  <c r="GX10" i="143"/>
  <c r="GY10" i="143"/>
  <c r="GZ10" i="143"/>
  <c r="GU11" i="143"/>
  <c r="GV11" i="143"/>
  <c r="GW11" i="143"/>
  <c r="GX11" i="143"/>
  <c r="GY11" i="143"/>
  <c r="GZ11" i="143"/>
  <c r="GU12" i="143"/>
  <c r="GV12" i="143"/>
  <c r="GW12" i="143"/>
  <c r="GX12" i="143"/>
  <c r="GY12" i="143"/>
  <c r="GZ12" i="143"/>
  <c r="GU13" i="143"/>
  <c r="GV13" i="143"/>
  <c r="GW13" i="143"/>
  <c r="GX13" i="143"/>
  <c r="GY13" i="143"/>
  <c r="GZ13" i="143"/>
  <c r="GU14" i="143"/>
  <c r="GV14" i="143"/>
  <c r="GW14" i="143"/>
  <c r="GX14" i="143"/>
  <c r="GY14" i="143"/>
  <c r="GZ14" i="143"/>
  <c r="GU15" i="143"/>
  <c r="GV15" i="143"/>
  <c r="GW15" i="143"/>
  <c r="GX15" i="143"/>
  <c r="GY15" i="143"/>
  <c r="GZ15" i="143"/>
  <c r="GU16" i="143"/>
  <c r="GV16" i="143"/>
  <c r="GW16" i="143"/>
  <c r="GX16" i="143"/>
  <c r="GY16" i="143"/>
  <c r="GZ16" i="143"/>
  <c r="GU17" i="143"/>
  <c r="GV17" i="143"/>
  <c r="GW17" i="143"/>
  <c r="GX17" i="143"/>
  <c r="GY17" i="143"/>
  <c r="GZ17" i="143"/>
  <c r="GU18" i="143"/>
  <c r="GV18" i="143"/>
  <c r="GW18" i="143"/>
  <c r="GX18" i="143"/>
  <c r="GY18" i="143"/>
  <c r="GZ18" i="143"/>
  <c r="GU19" i="143"/>
  <c r="GV19" i="143"/>
  <c r="GW19" i="143"/>
  <c r="GX19" i="143"/>
  <c r="GY19" i="143"/>
  <c r="GZ19" i="143"/>
  <c r="GU20" i="143"/>
  <c r="GV20" i="143"/>
  <c r="GW20" i="143"/>
  <c r="GX20" i="143"/>
  <c r="GY20" i="143"/>
  <c r="GZ20" i="143"/>
  <c r="GU21" i="143"/>
  <c r="GV21" i="143"/>
  <c r="GW21" i="143"/>
  <c r="GX21" i="143"/>
  <c r="GY21" i="143"/>
  <c r="GZ21" i="143"/>
  <c r="GU22" i="143"/>
  <c r="GV22" i="143"/>
  <c r="GW22" i="143"/>
  <c r="GX22" i="143"/>
  <c r="GY22" i="143"/>
  <c r="GZ22" i="143"/>
  <c r="GU23" i="143"/>
  <c r="GV23" i="143"/>
  <c r="GW23" i="143"/>
  <c r="GX23" i="143"/>
  <c r="GY23" i="143"/>
  <c r="GZ23" i="143"/>
  <c r="GU24" i="143"/>
  <c r="GV24" i="143"/>
  <c r="GW24" i="143"/>
  <c r="GX24" i="143"/>
  <c r="GY24" i="143"/>
  <c r="GZ24" i="143"/>
  <c r="GU25" i="143"/>
  <c r="GV25" i="143"/>
  <c r="GW25" i="143"/>
  <c r="GX25" i="143"/>
  <c r="GY25" i="143"/>
  <c r="GZ25" i="143"/>
  <c r="GU26" i="143"/>
  <c r="GV26" i="143"/>
  <c r="GW26" i="143"/>
  <c r="GX26" i="143"/>
  <c r="GY26" i="143"/>
  <c r="GZ26" i="143"/>
  <c r="GU27" i="143"/>
  <c r="GV27" i="143"/>
  <c r="GW27" i="143"/>
  <c r="GX27" i="143"/>
  <c r="GY27" i="143"/>
  <c r="GZ27" i="143"/>
  <c r="GU28" i="143"/>
  <c r="GV28" i="143"/>
  <c r="GW28" i="143"/>
  <c r="GX28" i="143"/>
  <c r="GY28" i="143"/>
  <c r="GZ28" i="143"/>
  <c r="GU29" i="143"/>
  <c r="GV29" i="143"/>
  <c r="GW29" i="143"/>
  <c r="GX29" i="143"/>
  <c r="GY29" i="143"/>
  <c r="GZ29" i="143"/>
  <c r="GU30" i="143"/>
  <c r="GV30" i="143"/>
  <c r="GW30" i="143"/>
  <c r="GX30" i="143"/>
  <c r="GY30" i="143"/>
  <c r="GZ30" i="143"/>
  <c r="GU31" i="143"/>
  <c r="GV31" i="143"/>
  <c r="GW31" i="143"/>
  <c r="GX31" i="143"/>
  <c r="GY31" i="143"/>
  <c r="GZ31" i="143"/>
  <c r="GU32" i="143"/>
  <c r="GV32" i="143"/>
  <c r="GW32" i="143"/>
  <c r="GX32" i="143"/>
  <c r="GY32" i="143"/>
  <c r="GZ32" i="143"/>
  <c r="GU33" i="143"/>
  <c r="GV33" i="143"/>
  <c r="GW33" i="143"/>
  <c r="GX33" i="143"/>
  <c r="GY33" i="143"/>
  <c r="GZ33" i="143"/>
  <c r="GU34" i="143"/>
  <c r="GV34" i="143"/>
  <c r="GW34" i="143"/>
  <c r="GX34" i="143"/>
  <c r="GY34" i="143"/>
  <c r="GZ34" i="143"/>
  <c r="GV3" i="143"/>
  <c r="GW3" i="143"/>
  <c r="GX3" i="143"/>
  <c r="GY3" i="143"/>
  <c r="GZ3" i="143"/>
  <c r="GU3" i="143"/>
  <c r="GL4" i="143"/>
  <c r="GL5" i="143"/>
  <c r="GL6" i="143"/>
  <c r="GL7" i="143"/>
  <c r="AI25" i="54" s="1"/>
  <c r="GL8" i="143"/>
  <c r="AI29" i="54" s="1"/>
  <c r="GL9" i="143"/>
  <c r="AI37" i="54" s="1"/>
  <c r="GL10" i="143"/>
  <c r="AI38" i="54" s="1"/>
  <c r="GL11" i="143"/>
  <c r="AI39" i="54" s="1"/>
  <c r="GL12" i="143"/>
  <c r="AI40" i="54" s="1"/>
  <c r="GL13" i="143"/>
  <c r="AI41" i="54" s="1"/>
  <c r="GL14" i="143"/>
  <c r="AI42" i="54" s="1"/>
  <c r="GL15" i="143"/>
  <c r="AI43" i="54" s="1"/>
  <c r="GL16" i="143"/>
  <c r="AI44" i="54" s="1"/>
  <c r="GL17" i="143"/>
  <c r="AI45" i="54" s="1"/>
  <c r="GL18" i="143"/>
  <c r="AI46" i="54" s="1"/>
  <c r="GL19" i="143"/>
  <c r="AI47" i="54" s="1"/>
  <c r="GL20" i="143"/>
  <c r="GL21" i="143"/>
  <c r="AI50" i="54" s="1"/>
  <c r="GL3" i="143"/>
  <c r="AJ30" i="37"/>
  <c r="AJ49" i="37"/>
  <c r="IT4" i="142"/>
  <c r="IU4" i="142"/>
  <c r="IV4" i="142"/>
  <c r="IW4" i="142"/>
  <c r="IX4" i="142"/>
  <c r="IY4" i="142"/>
  <c r="IT5" i="142"/>
  <c r="IU5" i="142"/>
  <c r="IV5" i="142"/>
  <c r="IW5" i="142"/>
  <c r="IX5" i="142"/>
  <c r="IY5" i="142"/>
  <c r="IT6" i="142"/>
  <c r="IU6" i="142"/>
  <c r="IV6" i="142"/>
  <c r="IW6" i="142"/>
  <c r="IX6" i="142"/>
  <c r="IY6" i="142"/>
  <c r="IT7" i="142"/>
  <c r="IU7" i="142"/>
  <c r="IV7" i="142"/>
  <c r="IW7" i="142"/>
  <c r="IX7" i="142"/>
  <c r="IY7" i="142"/>
  <c r="IT8" i="142"/>
  <c r="IU8" i="142"/>
  <c r="IV8" i="142"/>
  <c r="IW8" i="142"/>
  <c r="IX8" i="142"/>
  <c r="IY8" i="142"/>
  <c r="IT9" i="142"/>
  <c r="IU9" i="142"/>
  <c r="IV9" i="142"/>
  <c r="IV40" i="142" s="1"/>
  <c r="IW9" i="142"/>
  <c r="IX9" i="142"/>
  <c r="IY9" i="142"/>
  <c r="IT10" i="142"/>
  <c r="IU10" i="142"/>
  <c r="IV10" i="142"/>
  <c r="IW10" i="142"/>
  <c r="IX10" i="142"/>
  <c r="IY10" i="142"/>
  <c r="IT11" i="142"/>
  <c r="IU11" i="142"/>
  <c r="IV11" i="142"/>
  <c r="IW11" i="142"/>
  <c r="IX11" i="142"/>
  <c r="IY11" i="142"/>
  <c r="IT12" i="142"/>
  <c r="IU12" i="142"/>
  <c r="IV12" i="142"/>
  <c r="IW12" i="142"/>
  <c r="IX12" i="142"/>
  <c r="IY12" i="142"/>
  <c r="IT13" i="142"/>
  <c r="IU13" i="142"/>
  <c r="IV13" i="142"/>
  <c r="IW13" i="142"/>
  <c r="IX13" i="142"/>
  <c r="IY13" i="142"/>
  <c r="IT14" i="142"/>
  <c r="IU14" i="142"/>
  <c r="IV14" i="142"/>
  <c r="IW14" i="142"/>
  <c r="IX14" i="142"/>
  <c r="IY14" i="142"/>
  <c r="IT15" i="142"/>
  <c r="IU15" i="142"/>
  <c r="IV15" i="142"/>
  <c r="IW15" i="142"/>
  <c r="IX15" i="142"/>
  <c r="IY15" i="142"/>
  <c r="IT16" i="142"/>
  <c r="IU16" i="142"/>
  <c r="IV16" i="142"/>
  <c r="IW16" i="142"/>
  <c r="IX16" i="142"/>
  <c r="IY16" i="142"/>
  <c r="IT17" i="142"/>
  <c r="IU17" i="142"/>
  <c r="IV17" i="142"/>
  <c r="IW17" i="142"/>
  <c r="IX17" i="142"/>
  <c r="IY17" i="142"/>
  <c r="IT18" i="142"/>
  <c r="IU18" i="142"/>
  <c r="IV18" i="142"/>
  <c r="IW18" i="142"/>
  <c r="IX18" i="142"/>
  <c r="IY18" i="142"/>
  <c r="IT19" i="142"/>
  <c r="IU19" i="142"/>
  <c r="IV19" i="142"/>
  <c r="IW19" i="142"/>
  <c r="IX19" i="142"/>
  <c r="IY19" i="142"/>
  <c r="IT20" i="142"/>
  <c r="IU20" i="142"/>
  <c r="IV20" i="142"/>
  <c r="IW20" i="142"/>
  <c r="IX20" i="142"/>
  <c r="IY20" i="142"/>
  <c r="IT21" i="142"/>
  <c r="IU21" i="142"/>
  <c r="IV21" i="142"/>
  <c r="IW21" i="142"/>
  <c r="IX21" i="142"/>
  <c r="IY21" i="142"/>
  <c r="IT22" i="142"/>
  <c r="IU22" i="142"/>
  <c r="IV22" i="142"/>
  <c r="IW22" i="142"/>
  <c r="IX22" i="142"/>
  <c r="IY22" i="142"/>
  <c r="IT23" i="142"/>
  <c r="IU23" i="142"/>
  <c r="IV23" i="142"/>
  <c r="IW23" i="142"/>
  <c r="IX23" i="142"/>
  <c r="IY23" i="142"/>
  <c r="IT24" i="142"/>
  <c r="IU24" i="142"/>
  <c r="IV24" i="142"/>
  <c r="IW24" i="142"/>
  <c r="IX24" i="142"/>
  <c r="IY24" i="142"/>
  <c r="IT25" i="142"/>
  <c r="IU25" i="142"/>
  <c r="IV25" i="142"/>
  <c r="IW25" i="142"/>
  <c r="IX25" i="142"/>
  <c r="IY25" i="142"/>
  <c r="IT26" i="142"/>
  <c r="IU26" i="142"/>
  <c r="IV26" i="142"/>
  <c r="IW26" i="142"/>
  <c r="IX26" i="142"/>
  <c r="IY26" i="142"/>
  <c r="IT27" i="142"/>
  <c r="IU27" i="142"/>
  <c r="IV27" i="142"/>
  <c r="IW27" i="142"/>
  <c r="IX27" i="142"/>
  <c r="IY27" i="142"/>
  <c r="IT28" i="142"/>
  <c r="IU28" i="142"/>
  <c r="IV28" i="142"/>
  <c r="IW28" i="142"/>
  <c r="IX28" i="142"/>
  <c r="IY28" i="142"/>
  <c r="IT29" i="142"/>
  <c r="IU29" i="142"/>
  <c r="IV29" i="142"/>
  <c r="IW29" i="142"/>
  <c r="IX29" i="142"/>
  <c r="IY29" i="142"/>
  <c r="IT30" i="142"/>
  <c r="IU30" i="142"/>
  <c r="IV30" i="142"/>
  <c r="IW30" i="142"/>
  <c r="IX30" i="142"/>
  <c r="IY30" i="142"/>
  <c r="IT31" i="142"/>
  <c r="IU31" i="142"/>
  <c r="IV31" i="142"/>
  <c r="IW31" i="142"/>
  <c r="IX31" i="142"/>
  <c r="IY31" i="142"/>
  <c r="IT32" i="142"/>
  <c r="IU32" i="142"/>
  <c r="IV32" i="142"/>
  <c r="IW32" i="142"/>
  <c r="IX32" i="142"/>
  <c r="IY32" i="142"/>
  <c r="IT33" i="142"/>
  <c r="IU33" i="142"/>
  <c r="IV33" i="142"/>
  <c r="IW33" i="142"/>
  <c r="IX33" i="142"/>
  <c r="IY33" i="142"/>
  <c r="IT34" i="142"/>
  <c r="IU34" i="142"/>
  <c r="IV34" i="142"/>
  <c r="IW34" i="142"/>
  <c r="IX34" i="142"/>
  <c r="IY34" i="142"/>
  <c r="IT35" i="142"/>
  <c r="IU35" i="142"/>
  <c r="IV35" i="142"/>
  <c r="IW35" i="142"/>
  <c r="IX35" i="142"/>
  <c r="IY35" i="142"/>
  <c r="IT36" i="142"/>
  <c r="IU36" i="142"/>
  <c r="IV36" i="142"/>
  <c r="IW36" i="142"/>
  <c r="IX36" i="142"/>
  <c r="IY36" i="142"/>
  <c r="IT37" i="142"/>
  <c r="IU37" i="142"/>
  <c r="IV37" i="142"/>
  <c r="IW37" i="142"/>
  <c r="IX37" i="142"/>
  <c r="IY37" i="142"/>
  <c r="IT38" i="142"/>
  <c r="IU38" i="142"/>
  <c r="IV38" i="142"/>
  <c r="IW38" i="142"/>
  <c r="IX38" i="142"/>
  <c r="IY38" i="142"/>
  <c r="IT39" i="142"/>
  <c r="IU39" i="142"/>
  <c r="IV39" i="142"/>
  <c r="IW39" i="142"/>
  <c r="IX39" i="142"/>
  <c r="IY39" i="142"/>
  <c r="IU3" i="142"/>
  <c r="IU40" i="142" s="1"/>
  <c r="IV3" i="142"/>
  <c r="IW3" i="142"/>
  <c r="IW40" i="142" s="1"/>
  <c r="IX3" i="142"/>
  <c r="IY3" i="142"/>
  <c r="IT3" i="142"/>
  <c r="IT40" i="142" s="1"/>
  <c r="II4" i="142"/>
  <c r="IJ4" i="142"/>
  <c r="IK4" i="142"/>
  <c r="II5" i="142"/>
  <c r="IJ5" i="142"/>
  <c r="IK5" i="142"/>
  <c r="II6" i="142"/>
  <c r="IJ6" i="142"/>
  <c r="IK6" i="142"/>
  <c r="II7" i="142"/>
  <c r="IJ7" i="142"/>
  <c r="IK7" i="142"/>
  <c r="II8" i="142"/>
  <c r="IJ8" i="142"/>
  <c r="IK8" i="142"/>
  <c r="II9" i="142"/>
  <c r="IJ9" i="142"/>
  <c r="IK9" i="142"/>
  <c r="II10" i="142"/>
  <c r="IJ10" i="142"/>
  <c r="IK10" i="142"/>
  <c r="II11" i="142"/>
  <c r="IJ11" i="142"/>
  <c r="IK11" i="142"/>
  <c r="II12" i="142"/>
  <c r="IJ12" i="142"/>
  <c r="IK12" i="142"/>
  <c r="II13" i="142"/>
  <c r="IJ13" i="142"/>
  <c r="IK13" i="142"/>
  <c r="II14" i="142"/>
  <c r="IJ14" i="142"/>
  <c r="IK14" i="142"/>
  <c r="II15" i="142"/>
  <c r="IJ15" i="142"/>
  <c r="IK15" i="142"/>
  <c r="II16" i="142"/>
  <c r="IJ16" i="142"/>
  <c r="IK16" i="142"/>
  <c r="II17" i="142"/>
  <c r="IJ17" i="142"/>
  <c r="IK17" i="142"/>
  <c r="II18" i="142"/>
  <c r="IJ18" i="142"/>
  <c r="IK18" i="142"/>
  <c r="II19" i="142"/>
  <c r="IJ19" i="142"/>
  <c r="IK19" i="142"/>
  <c r="II20" i="142"/>
  <c r="IJ20" i="142"/>
  <c r="IK20" i="142"/>
  <c r="II21" i="142"/>
  <c r="IJ21" i="142"/>
  <c r="IK21" i="142"/>
  <c r="II22" i="142"/>
  <c r="IJ22" i="142"/>
  <c r="IK22" i="142"/>
  <c r="II23" i="142"/>
  <c r="IJ23" i="142"/>
  <c r="IK23" i="142"/>
  <c r="II24" i="142"/>
  <c r="IJ24" i="142"/>
  <c r="IK24" i="142"/>
  <c r="II25" i="142"/>
  <c r="IJ25" i="142"/>
  <c r="IK25" i="142"/>
  <c r="II26" i="142"/>
  <c r="IJ26" i="142"/>
  <c r="IK26" i="142"/>
  <c r="II27" i="142"/>
  <c r="IJ27" i="142"/>
  <c r="IK27" i="142"/>
  <c r="II28" i="142"/>
  <c r="IJ28" i="142"/>
  <c r="IK28" i="142"/>
  <c r="II29" i="142"/>
  <c r="IJ29" i="142"/>
  <c r="IK29" i="142"/>
  <c r="II30" i="142"/>
  <c r="IJ30" i="142"/>
  <c r="IK30" i="142"/>
  <c r="II31" i="142"/>
  <c r="IJ31" i="142"/>
  <c r="IK31" i="142"/>
  <c r="II32" i="142"/>
  <c r="IJ32" i="142"/>
  <c r="IK32" i="142"/>
  <c r="II33" i="142"/>
  <c r="IJ33" i="142"/>
  <c r="IK33" i="142"/>
  <c r="II34" i="142"/>
  <c r="IJ34" i="142"/>
  <c r="IK34" i="142"/>
  <c r="II35" i="142"/>
  <c r="IJ35" i="142"/>
  <c r="IK35" i="142"/>
  <c r="II36" i="142"/>
  <c r="IJ36" i="142"/>
  <c r="IK36" i="142"/>
  <c r="II37" i="142"/>
  <c r="IJ37" i="142"/>
  <c r="IK37" i="142"/>
  <c r="II38" i="142"/>
  <c r="IJ38" i="142"/>
  <c r="IK38" i="142"/>
  <c r="II39" i="142"/>
  <c r="IJ39" i="142"/>
  <c r="IK39" i="142"/>
  <c r="II40" i="142"/>
  <c r="IJ40" i="142"/>
  <c r="IK40" i="142"/>
  <c r="II41" i="142"/>
  <c r="IJ41" i="142"/>
  <c r="IK41" i="142"/>
  <c r="II42" i="142"/>
  <c r="IJ42" i="142"/>
  <c r="IK42" i="142"/>
  <c r="II43" i="142"/>
  <c r="IJ43" i="142"/>
  <c r="IK43" i="142"/>
  <c r="II44" i="142"/>
  <c r="IJ44" i="142"/>
  <c r="IK44" i="142"/>
  <c r="II45" i="142"/>
  <c r="IJ45" i="142"/>
  <c r="IK45" i="142"/>
  <c r="II46" i="142"/>
  <c r="IJ46" i="142"/>
  <c r="IK46" i="142"/>
  <c r="II47" i="142"/>
  <c r="IJ47" i="142"/>
  <c r="IK47" i="142"/>
  <c r="II48" i="142"/>
  <c r="IJ48" i="142"/>
  <c r="IK48" i="142"/>
  <c r="II49" i="142"/>
  <c r="IJ49" i="142"/>
  <c r="IK49" i="142"/>
  <c r="II50" i="142"/>
  <c r="IJ50" i="142"/>
  <c r="IK50" i="142"/>
  <c r="II51" i="142"/>
  <c r="IJ51" i="142"/>
  <c r="IK51" i="142"/>
  <c r="II52" i="142"/>
  <c r="IJ52" i="142"/>
  <c r="IK52" i="142"/>
  <c r="II53" i="142"/>
  <c r="IJ53" i="142"/>
  <c r="IK53" i="142"/>
  <c r="II54" i="142"/>
  <c r="IJ54" i="142"/>
  <c r="IK54" i="142"/>
  <c r="II55" i="142"/>
  <c r="IJ55" i="142"/>
  <c r="IK55" i="142"/>
  <c r="II56" i="142"/>
  <c r="IJ56" i="142"/>
  <c r="IK56" i="142"/>
  <c r="II57" i="142"/>
  <c r="IJ57" i="142"/>
  <c r="IK57" i="142"/>
  <c r="II58" i="142"/>
  <c r="IJ58" i="142"/>
  <c r="IK58" i="142"/>
  <c r="II59" i="142"/>
  <c r="IJ59" i="142"/>
  <c r="IK59" i="142"/>
  <c r="II60" i="142"/>
  <c r="IJ60" i="142"/>
  <c r="IK60" i="142"/>
  <c r="II61" i="142"/>
  <c r="IJ61" i="142"/>
  <c r="IK61" i="142"/>
  <c r="II62" i="142"/>
  <c r="IJ62" i="142"/>
  <c r="IK62" i="142"/>
  <c r="II63" i="142"/>
  <c r="IJ63" i="142"/>
  <c r="IK63" i="142"/>
  <c r="II64" i="142"/>
  <c r="IJ64" i="142"/>
  <c r="IK64" i="142"/>
  <c r="II65" i="142"/>
  <c r="IJ65" i="142"/>
  <c r="IK65" i="142"/>
  <c r="II66" i="142"/>
  <c r="IJ66" i="142"/>
  <c r="IK66" i="142"/>
  <c r="II67" i="142"/>
  <c r="IJ67" i="142"/>
  <c r="IK67" i="142"/>
  <c r="II68" i="142"/>
  <c r="IJ68" i="142"/>
  <c r="IK68" i="142"/>
  <c r="II69" i="142"/>
  <c r="IJ69" i="142"/>
  <c r="IK69" i="142"/>
  <c r="II70" i="142"/>
  <c r="IJ70" i="142"/>
  <c r="IK70" i="142"/>
  <c r="II71" i="142"/>
  <c r="IJ71" i="142"/>
  <c r="IK71" i="142"/>
  <c r="II72" i="142"/>
  <c r="IJ72" i="142"/>
  <c r="IK72" i="142"/>
  <c r="II73" i="142"/>
  <c r="IJ73" i="142"/>
  <c r="IK73" i="142"/>
  <c r="II74" i="142"/>
  <c r="IJ74" i="142"/>
  <c r="IK74" i="142"/>
  <c r="II75" i="142"/>
  <c r="IJ75" i="142"/>
  <c r="IK75" i="142"/>
  <c r="II76" i="142"/>
  <c r="IJ76" i="142"/>
  <c r="IK76" i="142"/>
  <c r="II77" i="142"/>
  <c r="IJ77" i="142"/>
  <c r="IK77" i="142"/>
  <c r="II78" i="142"/>
  <c r="IJ78" i="142"/>
  <c r="IK78" i="142"/>
  <c r="II79" i="142"/>
  <c r="IJ79" i="142"/>
  <c r="IK79" i="142"/>
  <c r="II80" i="142"/>
  <c r="IJ80" i="142"/>
  <c r="IK80" i="142"/>
  <c r="II81" i="142"/>
  <c r="IJ81" i="142"/>
  <c r="IK81" i="142"/>
  <c r="II82" i="142"/>
  <c r="IJ82" i="142"/>
  <c r="IK82" i="142"/>
  <c r="II83" i="142"/>
  <c r="IJ83" i="142"/>
  <c r="IK83" i="142"/>
  <c r="II84" i="142"/>
  <c r="IJ84" i="142"/>
  <c r="IK84" i="142"/>
  <c r="II85" i="142"/>
  <c r="IJ85" i="142"/>
  <c r="IK85" i="142"/>
  <c r="II86" i="142"/>
  <c r="IJ86" i="142"/>
  <c r="IK86" i="142"/>
  <c r="II87" i="142"/>
  <c r="IJ87" i="142"/>
  <c r="IK87" i="142"/>
  <c r="II88" i="142"/>
  <c r="IJ88" i="142"/>
  <c r="IK88" i="142"/>
  <c r="II89" i="142"/>
  <c r="IJ89" i="142"/>
  <c r="IK89" i="142"/>
  <c r="II90" i="142"/>
  <c r="IJ90" i="142"/>
  <c r="IK90" i="142"/>
  <c r="II91" i="142"/>
  <c r="IJ91" i="142"/>
  <c r="IK91" i="142"/>
  <c r="II92" i="142"/>
  <c r="IJ92" i="142"/>
  <c r="IK92" i="142"/>
  <c r="II93" i="142"/>
  <c r="IJ93" i="142"/>
  <c r="IK93" i="142"/>
  <c r="II94" i="142"/>
  <c r="IJ94" i="142"/>
  <c r="IK94" i="142"/>
  <c r="IJ3" i="142"/>
  <c r="IK3" i="142"/>
  <c r="II3" i="142"/>
  <c r="HZ4" i="142"/>
  <c r="HZ5" i="142"/>
  <c r="AJ17" i="37" s="1"/>
  <c r="HZ6" i="142"/>
  <c r="AJ19" i="37" s="1"/>
  <c r="HZ7" i="142"/>
  <c r="HZ8" i="142"/>
  <c r="HZ9" i="142"/>
  <c r="AJ20" i="37" s="1"/>
  <c r="HZ10" i="142"/>
  <c r="HZ11" i="142"/>
  <c r="AJ23" i="37" s="1"/>
  <c r="AJ22" i="37" s="1"/>
  <c r="AJ21" i="37" s="1"/>
  <c r="HZ12" i="142"/>
  <c r="AJ28" i="37" s="1"/>
  <c r="HZ13" i="142"/>
  <c r="AJ29" i="37" s="1"/>
  <c r="HZ14" i="142"/>
  <c r="AJ35" i="37" s="1"/>
  <c r="HZ15" i="142"/>
  <c r="HZ16" i="142"/>
  <c r="HZ17" i="142"/>
  <c r="HZ18" i="142"/>
  <c r="HZ19" i="142"/>
  <c r="HZ20" i="142"/>
  <c r="AJ38" i="37" s="1"/>
  <c r="HZ21" i="142"/>
  <c r="HZ22" i="142"/>
  <c r="HZ23" i="142"/>
  <c r="AJ40" i="37" s="1"/>
  <c r="HZ24" i="142"/>
  <c r="AJ41" i="37" s="1"/>
  <c r="HZ25" i="142"/>
  <c r="HZ26" i="142"/>
  <c r="HZ27" i="142"/>
  <c r="AJ43" i="37" s="1"/>
  <c r="HZ28" i="142"/>
  <c r="AJ44" i="37" s="1"/>
  <c r="HZ29" i="142"/>
  <c r="HZ30" i="142"/>
  <c r="HZ31" i="142"/>
  <c r="HZ32" i="142"/>
  <c r="AJ46" i="37" s="1"/>
  <c r="HZ33" i="142"/>
  <c r="AJ48" i="37" s="1"/>
  <c r="HZ34" i="142"/>
  <c r="HZ3" i="142"/>
  <c r="AJ15" i="37" s="1"/>
  <c r="IF4" i="141"/>
  <c r="IG4" i="141"/>
  <c r="IH4" i="141"/>
  <c r="IF5" i="141"/>
  <c r="IG5" i="141"/>
  <c r="IH5" i="141"/>
  <c r="IF6" i="141"/>
  <c r="IG6" i="141"/>
  <c r="IH6" i="141"/>
  <c r="IF7" i="141"/>
  <c r="IG7" i="141"/>
  <c r="IH7" i="141"/>
  <c r="IF8" i="141"/>
  <c r="IG8" i="141"/>
  <c r="IH8" i="141"/>
  <c r="IF9" i="141"/>
  <c r="IG9" i="141"/>
  <c r="IH9" i="141"/>
  <c r="IF10" i="141"/>
  <c r="IG10" i="141"/>
  <c r="IH10" i="141"/>
  <c r="IF11" i="141"/>
  <c r="IG11" i="141"/>
  <c r="IH11" i="141"/>
  <c r="IF12" i="141"/>
  <c r="IG12" i="141"/>
  <c r="IH12" i="141"/>
  <c r="IF13" i="141"/>
  <c r="IG13" i="141"/>
  <c r="IH13" i="141"/>
  <c r="IF14" i="141"/>
  <c r="IG14" i="141"/>
  <c r="IH14" i="141"/>
  <c r="IF15" i="141"/>
  <c r="IG15" i="141"/>
  <c r="IH15" i="141"/>
  <c r="IF16" i="141"/>
  <c r="IG16" i="141"/>
  <c r="IH16" i="141"/>
  <c r="IF17" i="141"/>
  <c r="IG17" i="141"/>
  <c r="IH17" i="141"/>
  <c r="IF18" i="141"/>
  <c r="IG18" i="141"/>
  <c r="IH18" i="141"/>
  <c r="IF19" i="141"/>
  <c r="IG19" i="141"/>
  <c r="IH19" i="141"/>
  <c r="IF20" i="141"/>
  <c r="IG20" i="141"/>
  <c r="IH20" i="141"/>
  <c r="IF21" i="141"/>
  <c r="IG21" i="141"/>
  <c r="IH21" i="141"/>
  <c r="IF22" i="141"/>
  <c r="IG22" i="141"/>
  <c r="IH22" i="141"/>
  <c r="IF23" i="141"/>
  <c r="IG23" i="141"/>
  <c r="IH23" i="141"/>
  <c r="IF24" i="141"/>
  <c r="IG24" i="141"/>
  <c r="IH24" i="141"/>
  <c r="IF25" i="141"/>
  <c r="IG25" i="141"/>
  <c r="IH25" i="141"/>
  <c r="IF26" i="141"/>
  <c r="IG26" i="141"/>
  <c r="IH26" i="141"/>
  <c r="IF27" i="141"/>
  <c r="IG27" i="141"/>
  <c r="IH27" i="141"/>
  <c r="IF28" i="141"/>
  <c r="IG28" i="141"/>
  <c r="IH28" i="141"/>
  <c r="IF29" i="141"/>
  <c r="IG29" i="141"/>
  <c r="IH29" i="141"/>
  <c r="IF30" i="141"/>
  <c r="IG30" i="141"/>
  <c r="IH30" i="141"/>
  <c r="IF31" i="141"/>
  <c r="IG31" i="141"/>
  <c r="IH31" i="141"/>
  <c r="IF32" i="141"/>
  <c r="IG32" i="141"/>
  <c r="IH32" i="141"/>
  <c r="IF33" i="141"/>
  <c r="IG33" i="141"/>
  <c r="IH33" i="141"/>
  <c r="IF34" i="141"/>
  <c r="IG34" i="141"/>
  <c r="IH34" i="141"/>
  <c r="IF35" i="141"/>
  <c r="IG35" i="141"/>
  <c r="IH35" i="141"/>
  <c r="IF36" i="141"/>
  <c r="IG36" i="141"/>
  <c r="IH36" i="141"/>
  <c r="IF37" i="141"/>
  <c r="IG37" i="141"/>
  <c r="IH37" i="141"/>
  <c r="IF38" i="141"/>
  <c r="IG38" i="141"/>
  <c r="IH38" i="141"/>
  <c r="IF39" i="141"/>
  <c r="IG39" i="141"/>
  <c r="IH39" i="141"/>
  <c r="IF40" i="141"/>
  <c r="IG40" i="141"/>
  <c r="IH40" i="141"/>
  <c r="IF41" i="141"/>
  <c r="IG41" i="141"/>
  <c r="IH41" i="141"/>
  <c r="IF42" i="141"/>
  <c r="IG42" i="141"/>
  <c r="IH42" i="141"/>
  <c r="IF43" i="141"/>
  <c r="IG43" i="141"/>
  <c r="IH43" i="141"/>
  <c r="IF44" i="141"/>
  <c r="IG44" i="141"/>
  <c r="IH44" i="141"/>
  <c r="IF45" i="141"/>
  <c r="IG45" i="141"/>
  <c r="IH45" i="141"/>
  <c r="IF46" i="141"/>
  <c r="IG46" i="141"/>
  <c r="IH46" i="141"/>
  <c r="IF47" i="141"/>
  <c r="IG47" i="141"/>
  <c r="IH47" i="141"/>
  <c r="IF48" i="141"/>
  <c r="IG48" i="141"/>
  <c r="IH48" i="141"/>
  <c r="IF49" i="141"/>
  <c r="IG49" i="141"/>
  <c r="IH49" i="141"/>
  <c r="IF50" i="141"/>
  <c r="IG50" i="141"/>
  <c r="IH50" i="141"/>
  <c r="IF51" i="141"/>
  <c r="IG51" i="141"/>
  <c r="IH51" i="141"/>
  <c r="IF52" i="141"/>
  <c r="IG52" i="141"/>
  <c r="IH52" i="141"/>
  <c r="IF53" i="141"/>
  <c r="IG53" i="141"/>
  <c r="IH53" i="141"/>
  <c r="IF54" i="141"/>
  <c r="IG54" i="141"/>
  <c r="IH54" i="141"/>
  <c r="IF55" i="141"/>
  <c r="IG55" i="141"/>
  <c r="IH55" i="141"/>
  <c r="IF56" i="141"/>
  <c r="IG56" i="141"/>
  <c r="IH56" i="141"/>
  <c r="IF57" i="141"/>
  <c r="IG57" i="141"/>
  <c r="IH57" i="141"/>
  <c r="IF58" i="141"/>
  <c r="IG58" i="141"/>
  <c r="IH58" i="141"/>
  <c r="IF59" i="141"/>
  <c r="IG59" i="141"/>
  <c r="IH59" i="141"/>
  <c r="IF60" i="141"/>
  <c r="IG60" i="141"/>
  <c r="IH60" i="141"/>
  <c r="IF61" i="141"/>
  <c r="IG61" i="141"/>
  <c r="IH61" i="141"/>
  <c r="IG3" i="141"/>
  <c r="IH3" i="141"/>
  <c r="IF3" i="141"/>
  <c r="IX3" i="141"/>
  <c r="IW3" i="141"/>
  <c r="IV3" i="141"/>
  <c r="IU3" i="141"/>
  <c r="IT3" i="141"/>
  <c r="IS3" i="141"/>
  <c r="IS4" i="141"/>
  <c r="IT4" i="141"/>
  <c r="IU4" i="141"/>
  <c r="IV4" i="141"/>
  <c r="IW4" i="141"/>
  <c r="IX4" i="141"/>
  <c r="IS5" i="141"/>
  <c r="IT5" i="141"/>
  <c r="IU5" i="141"/>
  <c r="IV5" i="141"/>
  <c r="IW5" i="141"/>
  <c r="IX5" i="141"/>
  <c r="IS6" i="141"/>
  <c r="IT6" i="141"/>
  <c r="IU6" i="141"/>
  <c r="IV6" i="141"/>
  <c r="IW6" i="141"/>
  <c r="IX6" i="141"/>
  <c r="IS7" i="141"/>
  <c r="IT7" i="141"/>
  <c r="IU7" i="141"/>
  <c r="IV7" i="141"/>
  <c r="IW7" i="141"/>
  <c r="IX7" i="141"/>
  <c r="IS8" i="141"/>
  <c r="IT8" i="141"/>
  <c r="IU8" i="141"/>
  <c r="IV8" i="141"/>
  <c r="IW8" i="141"/>
  <c r="IX8" i="141"/>
  <c r="IS9" i="141"/>
  <c r="IT9" i="141"/>
  <c r="IU9" i="141"/>
  <c r="IV9" i="141"/>
  <c r="IW9" i="141"/>
  <c r="IX9" i="141"/>
  <c r="IS10" i="141"/>
  <c r="IT10" i="141"/>
  <c r="IU10" i="141"/>
  <c r="IV10" i="141"/>
  <c r="IW10" i="141"/>
  <c r="IX10" i="141"/>
  <c r="IS11" i="141"/>
  <c r="IT11" i="141"/>
  <c r="IU11" i="141"/>
  <c r="IV11" i="141"/>
  <c r="IW11" i="141"/>
  <c r="IX11" i="141"/>
  <c r="IS12" i="141"/>
  <c r="IT12" i="141"/>
  <c r="IU12" i="141"/>
  <c r="IV12" i="141"/>
  <c r="IW12" i="141"/>
  <c r="IX12" i="141"/>
  <c r="IS13" i="141"/>
  <c r="IT13" i="141"/>
  <c r="IU13" i="141"/>
  <c r="IV13" i="141"/>
  <c r="IW13" i="141"/>
  <c r="IX13" i="141"/>
  <c r="IS14" i="141"/>
  <c r="IT14" i="141"/>
  <c r="IU14" i="141"/>
  <c r="IV14" i="141"/>
  <c r="IW14" i="141"/>
  <c r="IX14" i="141"/>
  <c r="IS15" i="141"/>
  <c r="IT15" i="141"/>
  <c r="IU15" i="141"/>
  <c r="IV15" i="141"/>
  <c r="IW15" i="141"/>
  <c r="IX15" i="141"/>
  <c r="IS16" i="141"/>
  <c r="IT16" i="141"/>
  <c r="IU16" i="141"/>
  <c r="IV16" i="141"/>
  <c r="IW16" i="141"/>
  <c r="IX16" i="141"/>
  <c r="IS17" i="141"/>
  <c r="IT17" i="141"/>
  <c r="IU17" i="141"/>
  <c r="IV17" i="141"/>
  <c r="IW17" i="141"/>
  <c r="IX17" i="141"/>
  <c r="IS18" i="141"/>
  <c r="IT18" i="141"/>
  <c r="IU18" i="141"/>
  <c r="IV18" i="141"/>
  <c r="IW18" i="141"/>
  <c r="IX18" i="141"/>
  <c r="IS19" i="141"/>
  <c r="IT19" i="141"/>
  <c r="IU19" i="141"/>
  <c r="IV19" i="141"/>
  <c r="IW19" i="141"/>
  <c r="IX19" i="141"/>
  <c r="IS20" i="141"/>
  <c r="IT20" i="141"/>
  <c r="IU20" i="141"/>
  <c r="IV20" i="141"/>
  <c r="IW20" i="141"/>
  <c r="IX20" i="141"/>
  <c r="IS21" i="141"/>
  <c r="IT21" i="141"/>
  <c r="IU21" i="141"/>
  <c r="IV21" i="141"/>
  <c r="IW21" i="141"/>
  <c r="IX21" i="141"/>
  <c r="IS22" i="141"/>
  <c r="IT22" i="141"/>
  <c r="IU22" i="141"/>
  <c r="IV22" i="141"/>
  <c r="IW22" i="141"/>
  <c r="IX22" i="141"/>
  <c r="IS23" i="141"/>
  <c r="IT23" i="141"/>
  <c r="IU23" i="141"/>
  <c r="IV23" i="141"/>
  <c r="IW23" i="141"/>
  <c r="IX23" i="141"/>
  <c r="IS24" i="141"/>
  <c r="IT24" i="141"/>
  <c r="IU24" i="141"/>
  <c r="IV24" i="141"/>
  <c r="IW24" i="141"/>
  <c r="IX24" i="141"/>
  <c r="IS25" i="141"/>
  <c r="IT25" i="141"/>
  <c r="IU25" i="141"/>
  <c r="IV25" i="141"/>
  <c r="IW25" i="141"/>
  <c r="IX25" i="141"/>
  <c r="IS26" i="141"/>
  <c r="IT26" i="141"/>
  <c r="IU26" i="141"/>
  <c r="IV26" i="141"/>
  <c r="IW26" i="141"/>
  <c r="IX26" i="141"/>
  <c r="IS27" i="141"/>
  <c r="IT27" i="141"/>
  <c r="IU27" i="141"/>
  <c r="IV27" i="141"/>
  <c r="IW27" i="141"/>
  <c r="IX27" i="141"/>
  <c r="HV4" i="141"/>
  <c r="AJ13" i="35" s="1"/>
  <c r="HV5" i="141"/>
  <c r="AJ16" i="35" s="1"/>
  <c r="HV6" i="141"/>
  <c r="AJ15" i="35" s="1"/>
  <c r="HV7" i="141"/>
  <c r="AJ24" i="35" s="1"/>
  <c r="HV8" i="141"/>
  <c r="AJ20" i="35" s="1"/>
  <c r="HV9" i="141"/>
  <c r="AJ22" i="35" s="1"/>
  <c r="HV10" i="141"/>
  <c r="AJ26" i="35" s="1"/>
  <c r="HV11" i="141"/>
  <c r="AJ31" i="35" s="1"/>
  <c r="HV12" i="141"/>
  <c r="AJ30" i="35" s="1"/>
  <c r="HV13" i="141"/>
  <c r="AJ27" i="35" s="1"/>
  <c r="HV14" i="141"/>
  <c r="AJ33" i="35" s="1"/>
  <c r="AJ32" i="35" s="1"/>
  <c r="HV15" i="141"/>
  <c r="AJ37" i="35" s="1"/>
  <c r="AJ35" i="35" s="1"/>
  <c r="AJ34" i="35" s="1"/>
  <c r="HV16" i="141"/>
  <c r="AJ44" i="35" s="1"/>
  <c r="HV17" i="141"/>
  <c r="AJ45" i="35" s="1"/>
  <c r="HV18" i="141"/>
  <c r="AJ46" i="35" s="1"/>
  <c r="HV19" i="141"/>
  <c r="AJ48" i="35" s="1"/>
  <c r="HV3" i="141"/>
  <c r="AJ14" i="35" s="1"/>
  <c r="GA154" i="140"/>
  <c r="GB154" i="140"/>
  <c r="GC154" i="140"/>
  <c r="GD154" i="140"/>
  <c r="GE154" i="140"/>
  <c r="GF154" i="140"/>
  <c r="GA155" i="140"/>
  <c r="GB155" i="140"/>
  <c r="GC155" i="140"/>
  <c r="GD155" i="140"/>
  <c r="GE155" i="140"/>
  <c r="GF155" i="140"/>
  <c r="GA156" i="140"/>
  <c r="GB156" i="140"/>
  <c r="GC156" i="140"/>
  <c r="GD156" i="140"/>
  <c r="GE156" i="140"/>
  <c r="GF156" i="140"/>
  <c r="GA157" i="140"/>
  <c r="GB157" i="140"/>
  <c r="GC157" i="140"/>
  <c r="GD157" i="140"/>
  <c r="GE157" i="140"/>
  <c r="GF157" i="140"/>
  <c r="GA158" i="140"/>
  <c r="GB158" i="140"/>
  <c r="GC158" i="140"/>
  <c r="GD158" i="140"/>
  <c r="GE158" i="140"/>
  <c r="GF158" i="140"/>
  <c r="GA159" i="140"/>
  <c r="GB159" i="140"/>
  <c r="GC159" i="140"/>
  <c r="GD159" i="140"/>
  <c r="GE159" i="140"/>
  <c r="GF159" i="140"/>
  <c r="GA160" i="140"/>
  <c r="GB160" i="140"/>
  <c r="GC160" i="140"/>
  <c r="GD160" i="140"/>
  <c r="GE160" i="140"/>
  <c r="GF160" i="140"/>
  <c r="GA161" i="140"/>
  <c r="GB161" i="140"/>
  <c r="GC161" i="140"/>
  <c r="GD161" i="140"/>
  <c r="GE161" i="140"/>
  <c r="GF161" i="140"/>
  <c r="GA162" i="140"/>
  <c r="GB162" i="140"/>
  <c r="GC162" i="140"/>
  <c r="GD162" i="140"/>
  <c r="GE162" i="140"/>
  <c r="GF162" i="140"/>
  <c r="GA133" i="140"/>
  <c r="GB133" i="140"/>
  <c r="GC133" i="140"/>
  <c r="GD133" i="140"/>
  <c r="GE133" i="140"/>
  <c r="GF133" i="140"/>
  <c r="GA134" i="140"/>
  <c r="GB134" i="140"/>
  <c r="GC134" i="140"/>
  <c r="GD134" i="140"/>
  <c r="GE134" i="140"/>
  <c r="GF134" i="140"/>
  <c r="GA135" i="140"/>
  <c r="GB135" i="140"/>
  <c r="GC135" i="140"/>
  <c r="GD135" i="140"/>
  <c r="GE135" i="140"/>
  <c r="GF135" i="140"/>
  <c r="GA136" i="140"/>
  <c r="GB136" i="140"/>
  <c r="GC136" i="140"/>
  <c r="GD136" i="140"/>
  <c r="GE136" i="140"/>
  <c r="GF136" i="140"/>
  <c r="GA137" i="140"/>
  <c r="GB137" i="140"/>
  <c r="GC137" i="140"/>
  <c r="GD137" i="140"/>
  <c r="GE137" i="140"/>
  <c r="GF137" i="140"/>
  <c r="GA138" i="140"/>
  <c r="GB138" i="140"/>
  <c r="GC138" i="140"/>
  <c r="GD138" i="140"/>
  <c r="GE138" i="140"/>
  <c r="GF138" i="140"/>
  <c r="GA139" i="140"/>
  <c r="GB139" i="140"/>
  <c r="GC139" i="140"/>
  <c r="GD139" i="140"/>
  <c r="GE139" i="140"/>
  <c r="GF139" i="140"/>
  <c r="GA140" i="140"/>
  <c r="GB140" i="140"/>
  <c r="GC140" i="140"/>
  <c r="GD140" i="140"/>
  <c r="GE140" i="140"/>
  <c r="GF140" i="140"/>
  <c r="GA141" i="140"/>
  <c r="GB141" i="140"/>
  <c r="GC141" i="140"/>
  <c r="GD141" i="140"/>
  <c r="GE141" i="140"/>
  <c r="GF141" i="140"/>
  <c r="GA142" i="140"/>
  <c r="GB142" i="140"/>
  <c r="GC142" i="140"/>
  <c r="GD142" i="140"/>
  <c r="GE142" i="140"/>
  <c r="GF142" i="140"/>
  <c r="GA143" i="140"/>
  <c r="GB143" i="140"/>
  <c r="GC143" i="140"/>
  <c r="GD143" i="140"/>
  <c r="GE143" i="140"/>
  <c r="GF143" i="140"/>
  <c r="GA144" i="140"/>
  <c r="GB144" i="140"/>
  <c r="GC144" i="140"/>
  <c r="GD144" i="140"/>
  <c r="GE144" i="140"/>
  <c r="GF144" i="140"/>
  <c r="GA145" i="140"/>
  <c r="GB145" i="140"/>
  <c r="GC145" i="140"/>
  <c r="GD145" i="140"/>
  <c r="GE145" i="140"/>
  <c r="GF145" i="140"/>
  <c r="GA146" i="140"/>
  <c r="GB146" i="140"/>
  <c r="GC146" i="140"/>
  <c r="GD146" i="140"/>
  <c r="GE146" i="140"/>
  <c r="GF146" i="140"/>
  <c r="GA147" i="140"/>
  <c r="GB147" i="140"/>
  <c r="GC147" i="140"/>
  <c r="GD147" i="140"/>
  <c r="GE147" i="140"/>
  <c r="GF147" i="140"/>
  <c r="GA148" i="140"/>
  <c r="GB148" i="140"/>
  <c r="GC148" i="140"/>
  <c r="GD148" i="140"/>
  <c r="GE148" i="140"/>
  <c r="GF148" i="140"/>
  <c r="GA149" i="140"/>
  <c r="GB149" i="140"/>
  <c r="GC149" i="140"/>
  <c r="GD149" i="140"/>
  <c r="GE149" i="140"/>
  <c r="GF149" i="140"/>
  <c r="GA150" i="140"/>
  <c r="GB150" i="140"/>
  <c r="GC150" i="140"/>
  <c r="GD150" i="140"/>
  <c r="GE150" i="140"/>
  <c r="GF150" i="140"/>
  <c r="GA151" i="140"/>
  <c r="GB151" i="140"/>
  <c r="GC151" i="140"/>
  <c r="GD151" i="140"/>
  <c r="GE151" i="140"/>
  <c r="GF151" i="140"/>
  <c r="GA152" i="140"/>
  <c r="GB152" i="140"/>
  <c r="GC152" i="140"/>
  <c r="GD152" i="140"/>
  <c r="GE152" i="140"/>
  <c r="GF152" i="140"/>
  <c r="GA153" i="140"/>
  <c r="GB153" i="140"/>
  <c r="GC153" i="140"/>
  <c r="GD153" i="140"/>
  <c r="GE153" i="140"/>
  <c r="GF153" i="140"/>
  <c r="GA3" i="140"/>
  <c r="GF3" i="140"/>
  <c r="GE3" i="140"/>
  <c r="GD3" i="140"/>
  <c r="GC3" i="140"/>
  <c r="GB3" i="140"/>
  <c r="GA4" i="140"/>
  <c r="GB4" i="140"/>
  <c r="GC4" i="140"/>
  <c r="GD4" i="140"/>
  <c r="GE4" i="140"/>
  <c r="GF4" i="140"/>
  <c r="GA5" i="140"/>
  <c r="GB5" i="140"/>
  <c r="GC5" i="140"/>
  <c r="GD5" i="140"/>
  <c r="GE5" i="140"/>
  <c r="GF5" i="140"/>
  <c r="GA6" i="140"/>
  <c r="GB6" i="140"/>
  <c r="GC6" i="140"/>
  <c r="GD6" i="140"/>
  <c r="GE6" i="140"/>
  <c r="GF6" i="140"/>
  <c r="GA7" i="140"/>
  <c r="GB7" i="140"/>
  <c r="GC7" i="140"/>
  <c r="GD7" i="140"/>
  <c r="GE7" i="140"/>
  <c r="GF7" i="140"/>
  <c r="GA8" i="140"/>
  <c r="GB8" i="140"/>
  <c r="GC8" i="140"/>
  <c r="GD8" i="140"/>
  <c r="GE8" i="140"/>
  <c r="GF8" i="140"/>
  <c r="GA9" i="140"/>
  <c r="GB9" i="140"/>
  <c r="GC9" i="140"/>
  <c r="GD9" i="140"/>
  <c r="GE9" i="140"/>
  <c r="GF9" i="140"/>
  <c r="GA10" i="140"/>
  <c r="GB10" i="140"/>
  <c r="GC10" i="140"/>
  <c r="GD10" i="140"/>
  <c r="GE10" i="140"/>
  <c r="GF10" i="140"/>
  <c r="GA11" i="140"/>
  <c r="GB11" i="140"/>
  <c r="GC11" i="140"/>
  <c r="GD11" i="140"/>
  <c r="GE11" i="140"/>
  <c r="GF11" i="140"/>
  <c r="GA12" i="140"/>
  <c r="GB12" i="140"/>
  <c r="GC12" i="140"/>
  <c r="GD12" i="140"/>
  <c r="GE12" i="140"/>
  <c r="GF12" i="140"/>
  <c r="GA13" i="140"/>
  <c r="GB13" i="140"/>
  <c r="GC13" i="140"/>
  <c r="GD13" i="140"/>
  <c r="GE13" i="140"/>
  <c r="GF13" i="140"/>
  <c r="GA14" i="140"/>
  <c r="GB14" i="140"/>
  <c r="GC14" i="140"/>
  <c r="GD14" i="140"/>
  <c r="GE14" i="140"/>
  <c r="GF14" i="140"/>
  <c r="GA15" i="140"/>
  <c r="GB15" i="140"/>
  <c r="GC15" i="140"/>
  <c r="GD15" i="140"/>
  <c r="GE15" i="140"/>
  <c r="GF15" i="140"/>
  <c r="GA16" i="140"/>
  <c r="GB16" i="140"/>
  <c r="GC16" i="140"/>
  <c r="GD16" i="140"/>
  <c r="GE16" i="140"/>
  <c r="GF16" i="140"/>
  <c r="GA17" i="140"/>
  <c r="GB17" i="140"/>
  <c r="GC17" i="140"/>
  <c r="GD17" i="140"/>
  <c r="GE17" i="140"/>
  <c r="GF17" i="140"/>
  <c r="GA18" i="140"/>
  <c r="GB18" i="140"/>
  <c r="GC18" i="140"/>
  <c r="GD18" i="140"/>
  <c r="GE18" i="140"/>
  <c r="GF18" i="140"/>
  <c r="GA19" i="140"/>
  <c r="GB19" i="140"/>
  <c r="GC19" i="140"/>
  <c r="GD19" i="140"/>
  <c r="GE19" i="140"/>
  <c r="GF19" i="140"/>
  <c r="GA20" i="140"/>
  <c r="GB20" i="140"/>
  <c r="GC20" i="140"/>
  <c r="GD20" i="140"/>
  <c r="GE20" i="140"/>
  <c r="GF20" i="140"/>
  <c r="GA21" i="140"/>
  <c r="GB21" i="140"/>
  <c r="GC21" i="140"/>
  <c r="GD21" i="140"/>
  <c r="GE21" i="140"/>
  <c r="GF21" i="140"/>
  <c r="GA22" i="140"/>
  <c r="GB22" i="140"/>
  <c r="GC22" i="140"/>
  <c r="GD22" i="140"/>
  <c r="GE22" i="140"/>
  <c r="GF22" i="140"/>
  <c r="GA23" i="140"/>
  <c r="GB23" i="140"/>
  <c r="GC23" i="140"/>
  <c r="GD23" i="140"/>
  <c r="GE23" i="140"/>
  <c r="GF23" i="140"/>
  <c r="GA24" i="140"/>
  <c r="GB24" i="140"/>
  <c r="GC24" i="140"/>
  <c r="GD24" i="140"/>
  <c r="GE24" i="140"/>
  <c r="GF24" i="140"/>
  <c r="GA25" i="140"/>
  <c r="GB25" i="140"/>
  <c r="GC25" i="140"/>
  <c r="GD25" i="140"/>
  <c r="GE25" i="140"/>
  <c r="GF25" i="140"/>
  <c r="GA26" i="140"/>
  <c r="GB26" i="140"/>
  <c r="GC26" i="140"/>
  <c r="GD26" i="140"/>
  <c r="GE26" i="140"/>
  <c r="GF26" i="140"/>
  <c r="GA27" i="140"/>
  <c r="GB27" i="140"/>
  <c r="GC27" i="140"/>
  <c r="GD27" i="140"/>
  <c r="GE27" i="140"/>
  <c r="GF27" i="140"/>
  <c r="GA28" i="140"/>
  <c r="GB28" i="140"/>
  <c r="GC28" i="140"/>
  <c r="GD28" i="140"/>
  <c r="GE28" i="140"/>
  <c r="GF28" i="140"/>
  <c r="GA29" i="140"/>
  <c r="GB29" i="140"/>
  <c r="GC29" i="140"/>
  <c r="GD29" i="140"/>
  <c r="GE29" i="140"/>
  <c r="GF29" i="140"/>
  <c r="GA30" i="140"/>
  <c r="GB30" i="140"/>
  <c r="GC30" i="140"/>
  <c r="GD30" i="140"/>
  <c r="GE30" i="140"/>
  <c r="GF30" i="140"/>
  <c r="GA31" i="140"/>
  <c r="GB31" i="140"/>
  <c r="GC31" i="140"/>
  <c r="GD31" i="140"/>
  <c r="GE31" i="140"/>
  <c r="GF31" i="140"/>
  <c r="GA32" i="140"/>
  <c r="GB32" i="140"/>
  <c r="GC32" i="140"/>
  <c r="GD32" i="140"/>
  <c r="GE32" i="140"/>
  <c r="GF32" i="140"/>
  <c r="GA33" i="140"/>
  <c r="GB33" i="140"/>
  <c r="GC33" i="140"/>
  <c r="GD33" i="140"/>
  <c r="GE33" i="140"/>
  <c r="GF33" i="140"/>
  <c r="GA34" i="140"/>
  <c r="GB34" i="140"/>
  <c r="GC34" i="140"/>
  <c r="GD34" i="140"/>
  <c r="GE34" i="140"/>
  <c r="GF34" i="140"/>
  <c r="GA35" i="140"/>
  <c r="GB35" i="140"/>
  <c r="GC35" i="140"/>
  <c r="GD35" i="140"/>
  <c r="GE35" i="140"/>
  <c r="GF35" i="140"/>
  <c r="GA36" i="140"/>
  <c r="GB36" i="140"/>
  <c r="GC36" i="140"/>
  <c r="GD36" i="140"/>
  <c r="GE36" i="140"/>
  <c r="GF36" i="140"/>
  <c r="GA37" i="140"/>
  <c r="GB37" i="140"/>
  <c r="GC37" i="140"/>
  <c r="GD37" i="140"/>
  <c r="GE37" i="140"/>
  <c r="GF37" i="140"/>
  <c r="GA38" i="140"/>
  <c r="GB38" i="140"/>
  <c r="GC38" i="140"/>
  <c r="GD38" i="140"/>
  <c r="GE38" i="140"/>
  <c r="GF38" i="140"/>
  <c r="GA39" i="140"/>
  <c r="GB39" i="140"/>
  <c r="GC39" i="140"/>
  <c r="GD39" i="140"/>
  <c r="GE39" i="140"/>
  <c r="GF39" i="140"/>
  <c r="GA40" i="140"/>
  <c r="GB40" i="140"/>
  <c r="GC40" i="140"/>
  <c r="GD40" i="140"/>
  <c r="GE40" i="140"/>
  <c r="GF40" i="140"/>
  <c r="GA41" i="140"/>
  <c r="GB41" i="140"/>
  <c r="GC41" i="140"/>
  <c r="GD41" i="140"/>
  <c r="GE41" i="140"/>
  <c r="GF41" i="140"/>
  <c r="GA42" i="140"/>
  <c r="GB42" i="140"/>
  <c r="GC42" i="140"/>
  <c r="GD42" i="140"/>
  <c r="GE42" i="140"/>
  <c r="GF42" i="140"/>
  <c r="GA43" i="140"/>
  <c r="GB43" i="140"/>
  <c r="GC43" i="140"/>
  <c r="GD43" i="140"/>
  <c r="GE43" i="140"/>
  <c r="GF43" i="140"/>
  <c r="GA44" i="140"/>
  <c r="GB44" i="140"/>
  <c r="GC44" i="140"/>
  <c r="GD44" i="140"/>
  <c r="GE44" i="140"/>
  <c r="GF44" i="140"/>
  <c r="GA45" i="140"/>
  <c r="GB45" i="140"/>
  <c r="GC45" i="140"/>
  <c r="GD45" i="140"/>
  <c r="GE45" i="140"/>
  <c r="GF45" i="140"/>
  <c r="GA46" i="140"/>
  <c r="GB46" i="140"/>
  <c r="GC46" i="140"/>
  <c r="GD46" i="140"/>
  <c r="GE46" i="140"/>
  <c r="GF46" i="140"/>
  <c r="GA47" i="140"/>
  <c r="GB47" i="140"/>
  <c r="GC47" i="140"/>
  <c r="GD47" i="140"/>
  <c r="GE47" i="140"/>
  <c r="GF47" i="140"/>
  <c r="GA48" i="140"/>
  <c r="GB48" i="140"/>
  <c r="GC48" i="140"/>
  <c r="GD48" i="140"/>
  <c r="GE48" i="140"/>
  <c r="GF48" i="140"/>
  <c r="GA49" i="140"/>
  <c r="GB49" i="140"/>
  <c r="GC49" i="140"/>
  <c r="GD49" i="140"/>
  <c r="GE49" i="140"/>
  <c r="GF49" i="140"/>
  <c r="GA50" i="140"/>
  <c r="GB50" i="140"/>
  <c r="GC50" i="140"/>
  <c r="GD50" i="140"/>
  <c r="GE50" i="140"/>
  <c r="GF50" i="140"/>
  <c r="GA51" i="140"/>
  <c r="GB51" i="140"/>
  <c r="GC51" i="140"/>
  <c r="GD51" i="140"/>
  <c r="GE51" i="140"/>
  <c r="GF51" i="140"/>
  <c r="GA52" i="140"/>
  <c r="GB52" i="140"/>
  <c r="GC52" i="140"/>
  <c r="GD52" i="140"/>
  <c r="GE52" i="140"/>
  <c r="GF52" i="140"/>
  <c r="GA53" i="140"/>
  <c r="GB53" i="140"/>
  <c r="GC53" i="140"/>
  <c r="GD53" i="140"/>
  <c r="GE53" i="140"/>
  <c r="GF53" i="140"/>
  <c r="GA54" i="140"/>
  <c r="GB54" i="140"/>
  <c r="GC54" i="140"/>
  <c r="GD54" i="140"/>
  <c r="GE54" i="140"/>
  <c r="GF54" i="140"/>
  <c r="GA55" i="140"/>
  <c r="GB55" i="140"/>
  <c r="GC55" i="140"/>
  <c r="GD55" i="140"/>
  <c r="GE55" i="140"/>
  <c r="GF55" i="140"/>
  <c r="GA56" i="140"/>
  <c r="GB56" i="140"/>
  <c r="GC56" i="140"/>
  <c r="GD56" i="140"/>
  <c r="GE56" i="140"/>
  <c r="GF56" i="140"/>
  <c r="GA57" i="140"/>
  <c r="GB57" i="140"/>
  <c r="GC57" i="140"/>
  <c r="GD57" i="140"/>
  <c r="GE57" i="140"/>
  <c r="GF57" i="140"/>
  <c r="GA58" i="140"/>
  <c r="GB58" i="140"/>
  <c r="GC58" i="140"/>
  <c r="GD58" i="140"/>
  <c r="GE58" i="140"/>
  <c r="GF58" i="140"/>
  <c r="GA59" i="140"/>
  <c r="GB59" i="140"/>
  <c r="GC59" i="140"/>
  <c r="GD59" i="140"/>
  <c r="GE59" i="140"/>
  <c r="GF59" i="140"/>
  <c r="GA60" i="140"/>
  <c r="GB60" i="140"/>
  <c r="GC60" i="140"/>
  <c r="GD60" i="140"/>
  <c r="GE60" i="140"/>
  <c r="GF60" i="140"/>
  <c r="GA61" i="140"/>
  <c r="GB61" i="140"/>
  <c r="GC61" i="140"/>
  <c r="GD61" i="140"/>
  <c r="GE61" i="140"/>
  <c r="GF61" i="140"/>
  <c r="GA62" i="140"/>
  <c r="GB62" i="140"/>
  <c r="GC62" i="140"/>
  <c r="GD62" i="140"/>
  <c r="GE62" i="140"/>
  <c r="GF62" i="140"/>
  <c r="GA63" i="140"/>
  <c r="GB63" i="140"/>
  <c r="GC63" i="140"/>
  <c r="GD63" i="140"/>
  <c r="GE63" i="140"/>
  <c r="GF63" i="140"/>
  <c r="GA64" i="140"/>
  <c r="GB64" i="140"/>
  <c r="GC64" i="140"/>
  <c r="GD64" i="140"/>
  <c r="GE64" i="140"/>
  <c r="GF64" i="140"/>
  <c r="GA65" i="140"/>
  <c r="GB65" i="140"/>
  <c r="GC65" i="140"/>
  <c r="GD65" i="140"/>
  <c r="GE65" i="140"/>
  <c r="GF65" i="140"/>
  <c r="GA66" i="140"/>
  <c r="GB66" i="140"/>
  <c r="GC66" i="140"/>
  <c r="GD66" i="140"/>
  <c r="GE66" i="140"/>
  <c r="GF66" i="140"/>
  <c r="GA67" i="140"/>
  <c r="GB67" i="140"/>
  <c r="GC67" i="140"/>
  <c r="GD67" i="140"/>
  <c r="GE67" i="140"/>
  <c r="GF67" i="140"/>
  <c r="GA68" i="140"/>
  <c r="GB68" i="140"/>
  <c r="GC68" i="140"/>
  <c r="GD68" i="140"/>
  <c r="GE68" i="140"/>
  <c r="GF68" i="140"/>
  <c r="GA69" i="140"/>
  <c r="GB69" i="140"/>
  <c r="GC69" i="140"/>
  <c r="GD69" i="140"/>
  <c r="GE69" i="140"/>
  <c r="GF69" i="140"/>
  <c r="GA70" i="140"/>
  <c r="GB70" i="140"/>
  <c r="GC70" i="140"/>
  <c r="GD70" i="140"/>
  <c r="GE70" i="140"/>
  <c r="GF70" i="140"/>
  <c r="GA71" i="140"/>
  <c r="GB71" i="140"/>
  <c r="GC71" i="140"/>
  <c r="GD71" i="140"/>
  <c r="GE71" i="140"/>
  <c r="GF71" i="140"/>
  <c r="GA72" i="140"/>
  <c r="GB72" i="140"/>
  <c r="GC72" i="140"/>
  <c r="GD72" i="140"/>
  <c r="GE72" i="140"/>
  <c r="GF72" i="140"/>
  <c r="GA73" i="140"/>
  <c r="GB73" i="140"/>
  <c r="GC73" i="140"/>
  <c r="GD73" i="140"/>
  <c r="GE73" i="140"/>
  <c r="GF73" i="140"/>
  <c r="GA74" i="140"/>
  <c r="GB74" i="140"/>
  <c r="GC74" i="140"/>
  <c r="GD74" i="140"/>
  <c r="GE74" i="140"/>
  <c r="GF74" i="140"/>
  <c r="GA75" i="140"/>
  <c r="GB75" i="140"/>
  <c r="GC75" i="140"/>
  <c r="GD75" i="140"/>
  <c r="GE75" i="140"/>
  <c r="GF75" i="140"/>
  <c r="GA76" i="140"/>
  <c r="GB76" i="140"/>
  <c r="GC76" i="140"/>
  <c r="GD76" i="140"/>
  <c r="GE76" i="140"/>
  <c r="GF76" i="140"/>
  <c r="GA77" i="140"/>
  <c r="GB77" i="140"/>
  <c r="GC77" i="140"/>
  <c r="GD77" i="140"/>
  <c r="GE77" i="140"/>
  <c r="GF77" i="140"/>
  <c r="GA78" i="140"/>
  <c r="GB78" i="140"/>
  <c r="GC78" i="140"/>
  <c r="GD78" i="140"/>
  <c r="GE78" i="140"/>
  <c r="GF78" i="140"/>
  <c r="GA79" i="140"/>
  <c r="GB79" i="140"/>
  <c r="GC79" i="140"/>
  <c r="GD79" i="140"/>
  <c r="GE79" i="140"/>
  <c r="GF79" i="140"/>
  <c r="GA80" i="140"/>
  <c r="GB80" i="140"/>
  <c r="GC80" i="140"/>
  <c r="GD80" i="140"/>
  <c r="GE80" i="140"/>
  <c r="GF80" i="140"/>
  <c r="GA81" i="140"/>
  <c r="GB81" i="140"/>
  <c r="GC81" i="140"/>
  <c r="GD81" i="140"/>
  <c r="GE81" i="140"/>
  <c r="GF81" i="140"/>
  <c r="GA82" i="140"/>
  <c r="GB82" i="140"/>
  <c r="GC82" i="140"/>
  <c r="GD82" i="140"/>
  <c r="GE82" i="140"/>
  <c r="GF82" i="140"/>
  <c r="GA83" i="140"/>
  <c r="GB83" i="140"/>
  <c r="GC83" i="140"/>
  <c r="GD83" i="140"/>
  <c r="GE83" i="140"/>
  <c r="GF83" i="140"/>
  <c r="GA84" i="140"/>
  <c r="GB84" i="140"/>
  <c r="GC84" i="140"/>
  <c r="GD84" i="140"/>
  <c r="GE84" i="140"/>
  <c r="GF84" i="140"/>
  <c r="GA85" i="140"/>
  <c r="GB85" i="140"/>
  <c r="GC85" i="140"/>
  <c r="GD85" i="140"/>
  <c r="GE85" i="140"/>
  <c r="GF85" i="140"/>
  <c r="GA86" i="140"/>
  <c r="GB86" i="140"/>
  <c r="GC86" i="140"/>
  <c r="GD86" i="140"/>
  <c r="GE86" i="140"/>
  <c r="GF86" i="140"/>
  <c r="GA87" i="140"/>
  <c r="GB87" i="140"/>
  <c r="GC87" i="140"/>
  <c r="GD87" i="140"/>
  <c r="GE87" i="140"/>
  <c r="GF87" i="140"/>
  <c r="GA88" i="140"/>
  <c r="GB88" i="140"/>
  <c r="GC88" i="140"/>
  <c r="GD88" i="140"/>
  <c r="GE88" i="140"/>
  <c r="GF88" i="140"/>
  <c r="GA89" i="140"/>
  <c r="GB89" i="140"/>
  <c r="GC89" i="140"/>
  <c r="GD89" i="140"/>
  <c r="GE89" i="140"/>
  <c r="GF89" i="140"/>
  <c r="GA90" i="140"/>
  <c r="GB90" i="140"/>
  <c r="GC90" i="140"/>
  <c r="GD90" i="140"/>
  <c r="GE90" i="140"/>
  <c r="GF90" i="140"/>
  <c r="GA91" i="140"/>
  <c r="GB91" i="140"/>
  <c r="GC91" i="140"/>
  <c r="GD91" i="140"/>
  <c r="GE91" i="140"/>
  <c r="GF91" i="140"/>
  <c r="GA92" i="140"/>
  <c r="GB92" i="140"/>
  <c r="GC92" i="140"/>
  <c r="GD92" i="140"/>
  <c r="GE92" i="140"/>
  <c r="GF92" i="140"/>
  <c r="GA93" i="140"/>
  <c r="GB93" i="140"/>
  <c r="GC93" i="140"/>
  <c r="GD93" i="140"/>
  <c r="GE93" i="140"/>
  <c r="GF93" i="140"/>
  <c r="GA94" i="140"/>
  <c r="GB94" i="140"/>
  <c r="GC94" i="140"/>
  <c r="GD94" i="140"/>
  <c r="GE94" i="140"/>
  <c r="GF94" i="140"/>
  <c r="GA95" i="140"/>
  <c r="GB95" i="140"/>
  <c r="GC95" i="140"/>
  <c r="GD95" i="140"/>
  <c r="GE95" i="140"/>
  <c r="GF95" i="140"/>
  <c r="GA96" i="140"/>
  <c r="GB96" i="140"/>
  <c r="GC96" i="140"/>
  <c r="GD96" i="140"/>
  <c r="GE96" i="140"/>
  <c r="GF96" i="140"/>
  <c r="GA97" i="140"/>
  <c r="GB97" i="140"/>
  <c r="GC97" i="140"/>
  <c r="GD97" i="140"/>
  <c r="GE97" i="140"/>
  <c r="GF97" i="140"/>
  <c r="GA98" i="140"/>
  <c r="GB98" i="140"/>
  <c r="GC98" i="140"/>
  <c r="GD98" i="140"/>
  <c r="GE98" i="140"/>
  <c r="GF98" i="140"/>
  <c r="GA99" i="140"/>
  <c r="GB99" i="140"/>
  <c r="GC99" i="140"/>
  <c r="GD99" i="140"/>
  <c r="GE99" i="140"/>
  <c r="GF99" i="140"/>
  <c r="GA100" i="140"/>
  <c r="GB100" i="140"/>
  <c r="GC100" i="140"/>
  <c r="GD100" i="140"/>
  <c r="GE100" i="140"/>
  <c r="GF100" i="140"/>
  <c r="GA101" i="140"/>
  <c r="GB101" i="140"/>
  <c r="GC101" i="140"/>
  <c r="GD101" i="140"/>
  <c r="GE101" i="140"/>
  <c r="GF101" i="140"/>
  <c r="GA102" i="140"/>
  <c r="GB102" i="140"/>
  <c r="GC102" i="140"/>
  <c r="GD102" i="140"/>
  <c r="GE102" i="140"/>
  <c r="GF102" i="140"/>
  <c r="GA103" i="140"/>
  <c r="GB103" i="140"/>
  <c r="GC103" i="140"/>
  <c r="GD103" i="140"/>
  <c r="GE103" i="140"/>
  <c r="GF103" i="140"/>
  <c r="GA104" i="140"/>
  <c r="GB104" i="140"/>
  <c r="GC104" i="140"/>
  <c r="GD104" i="140"/>
  <c r="GE104" i="140"/>
  <c r="GF104" i="140"/>
  <c r="GA105" i="140"/>
  <c r="GB105" i="140"/>
  <c r="GC105" i="140"/>
  <c r="GD105" i="140"/>
  <c r="GE105" i="140"/>
  <c r="GF105" i="140"/>
  <c r="GA106" i="140"/>
  <c r="GB106" i="140"/>
  <c r="GC106" i="140"/>
  <c r="GD106" i="140"/>
  <c r="GE106" i="140"/>
  <c r="GF106" i="140"/>
  <c r="GA107" i="140"/>
  <c r="GB107" i="140"/>
  <c r="GC107" i="140"/>
  <c r="GD107" i="140"/>
  <c r="GE107" i="140"/>
  <c r="GF107" i="140"/>
  <c r="GA108" i="140"/>
  <c r="GB108" i="140"/>
  <c r="GC108" i="140"/>
  <c r="GD108" i="140"/>
  <c r="GE108" i="140"/>
  <c r="GF108" i="140"/>
  <c r="GA109" i="140"/>
  <c r="GB109" i="140"/>
  <c r="GC109" i="140"/>
  <c r="GD109" i="140"/>
  <c r="GE109" i="140"/>
  <c r="GF109" i="140"/>
  <c r="GA110" i="140"/>
  <c r="GB110" i="140"/>
  <c r="GC110" i="140"/>
  <c r="GD110" i="140"/>
  <c r="GE110" i="140"/>
  <c r="GF110" i="140"/>
  <c r="GA111" i="140"/>
  <c r="GB111" i="140"/>
  <c r="GC111" i="140"/>
  <c r="GD111" i="140"/>
  <c r="GE111" i="140"/>
  <c r="GF111" i="140"/>
  <c r="GA112" i="140"/>
  <c r="GB112" i="140"/>
  <c r="GC112" i="140"/>
  <c r="GD112" i="140"/>
  <c r="GE112" i="140"/>
  <c r="GF112" i="140"/>
  <c r="GA113" i="140"/>
  <c r="GB113" i="140"/>
  <c r="GC113" i="140"/>
  <c r="GD113" i="140"/>
  <c r="GE113" i="140"/>
  <c r="GF113" i="140"/>
  <c r="GA114" i="140"/>
  <c r="GB114" i="140"/>
  <c r="GC114" i="140"/>
  <c r="GD114" i="140"/>
  <c r="GE114" i="140"/>
  <c r="GF114" i="140"/>
  <c r="GA115" i="140"/>
  <c r="GB115" i="140"/>
  <c r="GC115" i="140"/>
  <c r="GD115" i="140"/>
  <c r="GE115" i="140"/>
  <c r="GF115" i="140"/>
  <c r="GA116" i="140"/>
  <c r="GB116" i="140"/>
  <c r="GC116" i="140"/>
  <c r="GD116" i="140"/>
  <c r="GE116" i="140"/>
  <c r="GF116" i="140"/>
  <c r="GA117" i="140"/>
  <c r="GB117" i="140"/>
  <c r="GC117" i="140"/>
  <c r="GD117" i="140"/>
  <c r="GE117" i="140"/>
  <c r="GF117" i="140"/>
  <c r="GA118" i="140"/>
  <c r="GB118" i="140"/>
  <c r="GC118" i="140"/>
  <c r="GD118" i="140"/>
  <c r="GE118" i="140"/>
  <c r="GF118" i="140"/>
  <c r="GA119" i="140"/>
  <c r="GB119" i="140"/>
  <c r="GC119" i="140"/>
  <c r="GD119" i="140"/>
  <c r="GE119" i="140"/>
  <c r="GF119" i="140"/>
  <c r="GA120" i="140"/>
  <c r="GB120" i="140"/>
  <c r="GC120" i="140"/>
  <c r="GD120" i="140"/>
  <c r="GE120" i="140"/>
  <c r="GF120" i="140"/>
  <c r="GA121" i="140"/>
  <c r="GB121" i="140"/>
  <c r="GC121" i="140"/>
  <c r="GD121" i="140"/>
  <c r="GE121" i="140"/>
  <c r="GF121" i="140"/>
  <c r="GA122" i="140"/>
  <c r="GB122" i="140"/>
  <c r="GC122" i="140"/>
  <c r="GD122" i="140"/>
  <c r="GE122" i="140"/>
  <c r="GF122" i="140"/>
  <c r="GA123" i="140"/>
  <c r="GB123" i="140"/>
  <c r="GC123" i="140"/>
  <c r="GD123" i="140"/>
  <c r="GE123" i="140"/>
  <c r="GF123" i="140"/>
  <c r="GA124" i="140"/>
  <c r="GB124" i="140"/>
  <c r="GC124" i="140"/>
  <c r="GD124" i="140"/>
  <c r="GE124" i="140"/>
  <c r="GF124" i="140"/>
  <c r="GA125" i="140"/>
  <c r="GB125" i="140"/>
  <c r="GC125" i="140"/>
  <c r="GD125" i="140"/>
  <c r="GE125" i="140"/>
  <c r="GF125" i="140"/>
  <c r="GA126" i="140"/>
  <c r="GB126" i="140"/>
  <c r="GC126" i="140"/>
  <c r="GD126" i="140"/>
  <c r="GE126" i="140"/>
  <c r="GF126" i="140"/>
  <c r="GA127" i="140"/>
  <c r="GB127" i="140"/>
  <c r="GC127" i="140"/>
  <c r="GD127" i="140"/>
  <c r="GE127" i="140"/>
  <c r="GF127" i="140"/>
  <c r="GA128" i="140"/>
  <c r="GB128" i="140"/>
  <c r="GC128" i="140"/>
  <c r="GD128" i="140"/>
  <c r="GE128" i="140"/>
  <c r="GF128" i="140"/>
  <c r="GA129" i="140"/>
  <c r="GB129" i="140"/>
  <c r="GC129" i="140"/>
  <c r="GD129" i="140"/>
  <c r="GE129" i="140"/>
  <c r="GF129" i="140"/>
  <c r="GA130" i="140"/>
  <c r="GB130" i="140"/>
  <c r="GC130" i="140"/>
  <c r="GD130" i="140"/>
  <c r="GE130" i="140"/>
  <c r="GF130" i="140"/>
  <c r="GA131" i="140"/>
  <c r="GB131" i="140"/>
  <c r="GC131" i="140"/>
  <c r="GD131" i="140"/>
  <c r="GE131" i="140"/>
  <c r="GF131" i="140"/>
  <c r="GA132" i="140"/>
  <c r="GB132" i="140"/>
  <c r="GC132" i="140"/>
  <c r="GD132" i="140"/>
  <c r="GE132" i="140"/>
  <c r="GF132" i="140"/>
  <c r="FR4" i="140"/>
  <c r="AJ10" i="4" s="1"/>
  <c r="FR5" i="140"/>
  <c r="AJ11" i="4" s="1"/>
  <c r="FR6" i="140"/>
  <c r="AJ12" i="4" s="1"/>
  <c r="FR7" i="140"/>
  <c r="AJ13" i="4" s="1"/>
  <c r="FR8" i="140"/>
  <c r="AJ14" i="4" s="1"/>
  <c r="FR9" i="140"/>
  <c r="AJ16" i="4" s="1"/>
  <c r="FR10" i="140"/>
  <c r="AJ17" i="4" s="1"/>
  <c r="FR11" i="140"/>
  <c r="AJ18" i="4" s="1"/>
  <c r="FR12" i="140"/>
  <c r="AJ19" i="4" s="1"/>
  <c r="FR13" i="140"/>
  <c r="AJ20" i="4" s="1"/>
  <c r="FR14" i="140"/>
  <c r="AJ21" i="4" s="1"/>
  <c r="FR15" i="140"/>
  <c r="AJ22" i="4" s="1"/>
  <c r="FR16" i="140"/>
  <c r="AJ25" i="4" s="1"/>
  <c r="FR17" i="140"/>
  <c r="AJ26" i="4" s="1"/>
  <c r="FR18" i="140"/>
  <c r="AJ27" i="4" s="1"/>
  <c r="FR19" i="140"/>
  <c r="AJ28" i="4" s="1"/>
  <c r="FR20" i="140"/>
  <c r="AJ29" i="4" s="1"/>
  <c r="FR21" i="140"/>
  <c r="AJ30" i="4" s="1"/>
  <c r="FR22" i="140"/>
  <c r="AJ32" i="4" s="1"/>
  <c r="FR23" i="140"/>
  <c r="AJ33" i="4" s="1"/>
  <c r="FR24" i="140"/>
  <c r="AJ34" i="4" s="1"/>
  <c r="FR25" i="140"/>
  <c r="AJ35" i="4" s="1"/>
  <c r="FR26" i="140"/>
  <c r="AJ37" i="4" s="1"/>
  <c r="FR27" i="140"/>
  <c r="AJ38" i="4" s="1"/>
  <c r="FR28" i="140"/>
  <c r="AJ40" i="4" s="1"/>
  <c r="FR29" i="140"/>
  <c r="AJ41" i="4" s="1"/>
  <c r="FR30" i="140"/>
  <c r="AJ42" i="4" s="1"/>
  <c r="FR31" i="140"/>
  <c r="AJ43" i="4" s="1"/>
  <c r="FR32" i="140"/>
  <c r="AJ44" i="4" s="1"/>
  <c r="FR33" i="140"/>
  <c r="AJ45" i="4" s="1"/>
  <c r="FR34" i="140"/>
  <c r="AJ46" i="4" s="1"/>
  <c r="FR35" i="140"/>
  <c r="AJ48" i="4" s="1"/>
  <c r="FR36" i="140"/>
  <c r="AJ49" i="4" s="1"/>
  <c r="FR37" i="140"/>
  <c r="AJ50" i="4" s="1"/>
  <c r="FR38" i="140"/>
  <c r="AJ51" i="4" s="1"/>
  <c r="FR39" i="140"/>
  <c r="AJ52" i="4" s="1"/>
  <c r="FR40" i="140"/>
  <c r="AJ53" i="4" s="1"/>
  <c r="FR41" i="140"/>
  <c r="FR42" i="140"/>
  <c r="AJ57" i="4" s="1"/>
  <c r="FR43" i="140"/>
  <c r="AJ58" i="4" s="1"/>
  <c r="FR44" i="140"/>
  <c r="AJ59" i="4" s="1"/>
  <c r="FR45" i="140"/>
  <c r="AJ60" i="4" s="1"/>
  <c r="FR46" i="140"/>
  <c r="AJ61" i="4" s="1"/>
  <c r="FR47" i="140"/>
  <c r="AJ63" i="4" s="1"/>
  <c r="FR48" i="140"/>
  <c r="AJ64" i="4" s="1"/>
  <c r="FR49" i="140"/>
  <c r="AJ65" i="4" s="1"/>
  <c r="FR50" i="140"/>
  <c r="AJ66" i="4" s="1"/>
  <c r="FR51" i="140"/>
  <c r="AJ68" i="4" s="1"/>
  <c r="FR52" i="140"/>
  <c r="AJ69" i="4" s="1"/>
  <c r="FR53" i="140"/>
  <c r="AJ71" i="4" s="1"/>
  <c r="FR54" i="140"/>
  <c r="AJ72" i="4" s="1"/>
  <c r="FR55" i="140"/>
  <c r="AJ73" i="4" s="1"/>
  <c r="FR56" i="140"/>
  <c r="AJ74" i="4" s="1"/>
  <c r="FR57" i="140"/>
  <c r="AJ75" i="4" s="1"/>
  <c r="FR58" i="140"/>
  <c r="AJ76" i="4" s="1"/>
  <c r="FR59" i="140"/>
  <c r="AJ79" i="4" s="1"/>
  <c r="FR60" i="140"/>
  <c r="AJ88" i="4" s="1"/>
  <c r="FR61" i="140"/>
  <c r="AJ89" i="4" s="1"/>
  <c r="FR62" i="140"/>
  <c r="AJ96" i="4" s="1"/>
  <c r="FR63" i="140"/>
  <c r="AJ98" i="4" s="1"/>
  <c r="FR64" i="140"/>
  <c r="AJ100" i="4" s="1"/>
  <c r="FR65" i="140"/>
  <c r="AJ101" i="4" s="1"/>
  <c r="FR66" i="140"/>
  <c r="AJ102" i="4" s="1"/>
  <c r="FR67" i="140"/>
  <c r="AJ103" i="4" s="1"/>
  <c r="FR68" i="140"/>
  <c r="AJ104" i="4" s="1"/>
  <c r="FR69" i="140"/>
  <c r="AJ105" i="4" s="1"/>
  <c r="FR70" i="140"/>
  <c r="AJ106" i="4" s="1"/>
  <c r="FR71" i="140"/>
  <c r="AJ107" i="4" s="1"/>
  <c r="FR72" i="140"/>
  <c r="AJ108" i="4" s="1"/>
  <c r="FR73" i="140"/>
  <c r="AJ110" i="4" s="1"/>
  <c r="FR74" i="140"/>
  <c r="AJ111" i="4" s="1"/>
  <c r="FR75" i="140"/>
  <c r="AJ112" i="4" s="1"/>
  <c r="FR76" i="140"/>
  <c r="AJ113" i="4" s="1"/>
  <c r="FR77" i="140"/>
  <c r="AJ115" i="4" s="1"/>
  <c r="FR78" i="140"/>
  <c r="AJ117" i="4" s="1"/>
  <c r="FR79" i="140"/>
  <c r="AJ119" i="4" s="1"/>
  <c r="FR80" i="140"/>
  <c r="AJ120" i="4" s="1"/>
  <c r="FR81" i="140"/>
  <c r="AJ121" i="4" s="1"/>
  <c r="FR82" i="140"/>
  <c r="AJ123" i="4" s="1"/>
  <c r="FR83" i="140"/>
  <c r="AJ124" i="4" s="1"/>
  <c r="FR84" i="140"/>
  <c r="AJ125" i="4" s="1"/>
  <c r="FR85" i="140"/>
  <c r="AJ127" i="4" s="1"/>
  <c r="FR86" i="140"/>
  <c r="AJ128" i="4" s="1"/>
  <c r="FR87" i="140"/>
  <c r="AJ130" i="4" s="1"/>
  <c r="FR88" i="140"/>
  <c r="AJ131" i="4" s="1"/>
  <c r="FR89" i="140"/>
  <c r="AJ132" i="4" s="1"/>
  <c r="FR90" i="140"/>
  <c r="AJ133" i="4" s="1"/>
  <c r="FR91" i="140"/>
  <c r="AJ134" i="4" s="1"/>
  <c r="FR92" i="140"/>
  <c r="AJ135" i="4" s="1"/>
  <c r="FR93" i="140"/>
  <c r="AJ136" i="4" s="1"/>
  <c r="FR94" i="140"/>
  <c r="AJ138" i="4" s="1"/>
  <c r="FR95" i="140"/>
  <c r="AJ139" i="4" s="1"/>
  <c r="FR96" i="140"/>
  <c r="AJ140" i="4" s="1"/>
  <c r="FR97" i="140"/>
  <c r="AJ141" i="4" s="1"/>
  <c r="FR98" i="140"/>
  <c r="AJ142" i="4" s="1"/>
  <c r="FR99" i="140"/>
  <c r="AJ143" i="4" s="1"/>
  <c r="FR100" i="140"/>
  <c r="AJ144" i="4" s="1"/>
  <c r="FR101" i="140"/>
  <c r="AJ145" i="4" s="1"/>
  <c r="FR102" i="140"/>
  <c r="AJ149" i="4" s="1"/>
  <c r="FR103" i="140"/>
  <c r="AJ152" i="4" s="1"/>
  <c r="FR104" i="140"/>
  <c r="AJ154" i="4" s="1"/>
  <c r="FR105" i="140"/>
  <c r="AJ156" i="4" s="1"/>
  <c r="FR106" i="140"/>
  <c r="AJ161" i="4" s="1"/>
  <c r="FR107" i="140"/>
  <c r="AJ162" i="4" s="1"/>
  <c r="FR108" i="140"/>
  <c r="AJ164" i="4" s="1"/>
  <c r="FR109" i="140"/>
  <c r="AJ165" i="4" s="1"/>
  <c r="FR110" i="140"/>
  <c r="AJ166" i="4" s="1"/>
  <c r="FR111" i="140"/>
  <c r="AJ167" i="4" s="1"/>
  <c r="FR112" i="140"/>
  <c r="AJ168" i="4" s="1"/>
  <c r="FR113" i="140"/>
  <c r="AJ173" i="4" s="1"/>
  <c r="FR114" i="140"/>
  <c r="AJ181" i="4" s="1"/>
  <c r="FR115" i="140"/>
  <c r="AJ182" i="4" s="1"/>
  <c r="FR116" i="140"/>
  <c r="AJ184" i="4" s="1"/>
  <c r="FR117" i="140"/>
  <c r="AJ185" i="4" s="1"/>
  <c r="FR118" i="140"/>
  <c r="AJ186" i="4" s="1"/>
  <c r="FR119" i="140"/>
  <c r="AJ188" i="4" s="1"/>
  <c r="FR3" i="140"/>
  <c r="AJ9" i="4" s="1"/>
  <c r="FZ4" i="143"/>
  <c r="GA4" i="143"/>
  <c r="GB4" i="143"/>
  <c r="GC4" i="143"/>
  <c r="GD4" i="143"/>
  <c r="GE4" i="143"/>
  <c r="FZ5" i="143"/>
  <c r="GA5" i="143"/>
  <c r="GB5" i="143"/>
  <c r="GC5" i="143"/>
  <c r="GD5" i="143"/>
  <c r="GE5" i="143"/>
  <c r="FZ6" i="143"/>
  <c r="GA6" i="143"/>
  <c r="GB6" i="143"/>
  <c r="GC6" i="143"/>
  <c r="GD6" i="143"/>
  <c r="GE6" i="143"/>
  <c r="FZ7" i="143"/>
  <c r="GA7" i="143"/>
  <c r="GB7" i="143"/>
  <c r="GC7" i="143"/>
  <c r="GD7" i="143"/>
  <c r="GE7" i="143"/>
  <c r="FZ8" i="143"/>
  <c r="GA8" i="143"/>
  <c r="GB8" i="143"/>
  <c r="GC8" i="143"/>
  <c r="GD8" i="143"/>
  <c r="GE8" i="143"/>
  <c r="FZ9" i="143"/>
  <c r="GA9" i="143"/>
  <c r="GB9" i="143"/>
  <c r="GC9" i="143"/>
  <c r="GD9" i="143"/>
  <c r="GE9" i="143"/>
  <c r="FZ10" i="143"/>
  <c r="GA10" i="143"/>
  <c r="GB10" i="143"/>
  <c r="GC10" i="143"/>
  <c r="GD10" i="143"/>
  <c r="GE10" i="143"/>
  <c r="FZ11" i="143"/>
  <c r="GA11" i="143"/>
  <c r="GB11" i="143"/>
  <c r="GC11" i="143"/>
  <c r="GD11" i="143"/>
  <c r="GE11" i="143"/>
  <c r="FZ12" i="143"/>
  <c r="GA12" i="143"/>
  <c r="GB12" i="143"/>
  <c r="GC12" i="143"/>
  <c r="GD12" i="143"/>
  <c r="GE12" i="143"/>
  <c r="FZ13" i="143"/>
  <c r="GA13" i="143"/>
  <c r="GB13" i="143"/>
  <c r="GC13" i="143"/>
  <c r="GD13" i="143"/>
  <c r="GE13" i="143"/>
  <c r="FZ14" i="143"/>
  <c r="GA14" i="143"/>
  <c r="GB14" i="143"/>
  <c r="GC14" i="143"/>
  <c r="GD14" i="143"/>
  <c r="GE14" i="143"/>
  <c r="FZ15" i="143"/>
  <c r="GA15" i="143"/>
  <c r="GB15" i="143"/>
  <c r="GC15" i="143"/>
  <c r="GD15" i="143"/>
  <c r="GE15" i="143"/>
  <c r="FZ16" i="143"/>
  <c r="GA16" i="143"/>
  <c r="GB16" i="143"/>
  <c r="GC16" i="143"/>
  <c r="GD16" i="143"/>
  <c r="GE16" i="143"/>
  <c r="FZ17" i="143"/>
  <c r="GA17" i="143"/>
  <c r="GB17" i="143"/>
  <c r="GC17" i="143"/>
  <c r="GD17" i="143"/>
  <c r="GE17" i="143"/>
  <c r="FZ18" i="143"/>
  <c r="GA18" i="143"/>
  <c r="GB18" i="143"/>
  <c r="GC18" i="143"/>
  <c r="GD18" i="143"/>
  <c r="GE18" i="143"/>
  <c r="FZ19" i="143"/>
  <c r="GA19" i="143"/>
  <c r="GB19" i="143"/>
  <c r="GC19" i="143"/>
  <c r="GD19" i="143"/>
  <c r="GE19" i="143"/>
  <c r="FZ20" i="143"/>
  <c r="GA20" i="143"/>
  <c r="GB20" i="143"/>
  <c r="GC20" i="143"/>
  <c r="GD20" i="143"/>
  <c r="GE20" i="143"/>
  <c r="FZ21" i="143"/>
  <c r="GA21" i="143"/>
  <c r="GB21" i="143"/>
  <c r="GC21" i="143"/>
  <c r="GD21" i="143"/>
  <c r="GE21" i="143"/>
  <c r="FZ22" i="143"/>
  <c r="GA22" i="143"/>
  <c r="GB22" i="143"/>
  <c r="GC22" i="143"/>
  <c r="GD22" i="143"/>
  <c r="GE22" i="143"/>
  <c r="FZ23" i="143"/>
  <c r="GA23" i="143"/>
  <c r="GB23" i="143"/>
  <c r="GC23" i="143"/>
  <c r="GD23" i="143"/>
  <c r="GE23" i="143"/>
  <c r="FZ24" i="143"/>
  <c r="GA24" i="143"/>
  <c r="GB24" i="143"/>
  <c r="GC24" i="143"/>
  <c r="GD24" i="143"/>
  <c r="GE24" i="143"/>
  <c r="FZ25" i="143"/>
  <c r="GA25" i="143"/>
  <c r="GB25" i="143"/>
  <c r="GC25" i="143"/>
  <c r="GD25" i="143"/>
  <c r="GE25" i="143"/>
  <c r="FZ26" i="143"/>
  <c r="GA26" i="143"/>
  <c r="GB26" i="143"/>
  <c r="GC26" i="143"/>
  <c r="GD26" i="143"/>
  <c r="GE26" i="143"/>
  <c r="FZ27" i="143"/>
  <c r="GA27" i="143"/>
  <c r="GB27" i="143"/>
  <c r="GC27" i="143"/>
  <c r="GD27" i="143"/>
  <c r="GE27" i="143"/>
  <c r="FZ28" i="143"/>
  <c r="GA28" i="143"/>
  <c r="GB28" i="143"/>
  <c r="GC28" i="143"/>
  <c r="GD28" i="143"/>
  <c r="GE28" i="143"/>
  <c r="FZ29" i="143"/>
  <c r="GA29" i="143"/>
  <c r="GB29" i="143"/>
  <c r="GC29" i="143"/>
  <c r="GD29" i="143"/>
  <c r="GE29" i="143"/>
  <c r="FZ30" i="143"/>
  <c r="GA30" i="143"/>
  <c r="GB30" i="143"/>
  <c r="GC30" i="143"/>
  <c r="GD30" i="143"/>
  <c r="GE30" i="143"/>
  <c r="FZ31" i="143"/>
  <c r="GA31" i="143"/>
  <c r="GB31" i="143"/>
  <c r="GC31" i="143"/>
  <c r="GD31" i="143"/>
  <c r="GE31" i="143"/>
  <c r="FZ32" i="143"/>
  <c r="GA32" i="143"/>
  <c r="GB32" i="143"/>
  <c r="GC32" i="143"/>
  <c r="GD32" i="143"/>
  <c r="GE32" i="143"/>
  <c r="FZ33" i="143"/>
  <c r="GA33" i="143"/>
  <c r="GB33" i="143"/>
  <c r="GC33" i="143"/>
  <c r="GD33" i="143"/>
  <c r="GE33" i="143"/>
  <c r="FZ34" i="143"/>
  <c r="GA34" i="143"/>
  <c r="GB34" i="143"/>
  <c r="GC34" i="143"/>
  <c r="GD34" i="143"/>
  <c r="GE34" i="143"/>
  <c r="FZ35" i="143"/>
  <c r="GA35" i="143"/>
  <c r="GB35" i="143"/>
  <c r="GC35" i="143"/>
  <c r="GD35" i="143"/>
  <c r="GE35" i="143"/>
  <c r="FZ36" i="143"/>
  <c r="GA36" i="143"/>
  <c r="GB36" i="143"/>
  <c r="GC36" i="143"/>
  <c r="GD36" i="143"/>
  <c r="GE36" i="143"/>
  <c r="GA3" i="143"/>
  <c r="GB3" i="143"/>
  <c r="GC3" i="143"/>
  <c r="GD3" i="143"/>
  <c r="GE3" i="143"/>
  <c r="FZ3" i="143"/>
  <c r="FO4" i="143"/>
  <c r="FP4" i="143"/>
  <c r="FQ4" i="143"/>
  <c r="FO5" i="143"/>
  <c r="FP5" i="143"/>
  <c r="FQ5" i="143"/>
  <c r="FO6" i="143"/>
  <c r="FP6" i="143"/>
  <c r="FQ6" i="143"/>
  <c r="FO7" i="143"/>
  <c r="FP7" i="143"/>
  <c r="FQ7" i="143"/>
  <c r="FO8" i="143"/>
  <c r="FP8" i="143"/>
  <c r="FQ8" i="143"/>
  <c r="FO9" i="143"/>
  <c r="FP9" i="143"/>
  <c r="FQ9" i="143"/>
  <c r="FO10" i="143"/>
  <c r="FP10" i="143"/>
  <c r="FQ10" i="143"/>
  <c r="FO11" i="143"/>
  <c r="FP11" i="143"/>
  <c r="FQ11" i="143"/>
  <c r="FO12" i="143"/>
  <c r="FP12" i="143"/>
  <c r="FQ12" i="143"/>
  <c r="FO13" i="143"/>
  <c r="FP13" i="143"/>
  <c r="FQ13" i="143"/>
  <c r="FO14" i="143"/>
  <c r="FP14" i="143"/>
  <c r="FQ14" i="143"/>
  <c r="FO15" i="143"/>
  <c r="FP15" i="143"/>
  <c r="FQ15" i="143"/>
  <c r="FO16" i="143"/>
  <c r="FP16" i="143"/>
  <c r="FQ16" i="143"/>
  <c r="FO17" i="143"/>
  <c r="FP17" i="143"/>
  <c r="FQ17" i="143"/>
  <c r="FO18" i="143"/>
  <c r="FP18" i="143"/>
  <c r="FQ18" i="143"/>
  <c r="FO19" i="143"/>
  <c r="FP19" i="143"/>
  <c r="FQ19" i="143"/>
  <c r="FO20" i="143"/>
  <c r="FP20" i="143"/>
  <c r="FQ20" i="143"/>
  <c r="FO21" i="143"/>
  <c r="FP21" i="143"/>
  <c r="FQ21" i="143"/>
  <c r="FO22" i="143"/>
  <c r="FP22" i="143"/>
  <c r="FQ22" i="143"/>
  <c r="FO23" i="143"/>
  <c r="FP23" i="143"/>
  <c r="FQ23" i="143"/>
  <c r="FO24" i="143"/>
  <c r="FP24" i="143"/>
  <c r="FQ24" i="143"/>
  <c r="FO25" i="143"/>
  <c r="FP25" i="143"/>
  <c r="FQ25" i="143"/>
  <c r="FO26" i="143"/>
  <c r="FP26" i="143"/>
  <c r="FQ26" i="143"/>
  <c r="FO27" i="143"/>
  <c r="FP27" i="143"/>
  <c r="FQ27" i="143"/>
  <c r="FO28" i="143"/>
  <c r="FP28" i="143"/>
  <c r="FQ28" i="143"/>
  <c r="FO29" i="143"/>
  <c r="FP29" i="143"/>
  <c r="FQ29" i="143"/>
  <c r="FO30" i="143"/>
  <c r="FP30" i="143"/>
  <c r="FQ30" i="143"/>
  <c r="FO31" i="143"/>
  <c r="FP31" i="143"/>
  <c r="FQ31" i="143"/>
  <c r="FO32" i="143"/>
  <c r="FP32" i="143"/>
  <c r="FQ32" i="143"/>
  <c r="FO33" i="143"/>
  <c r="FP33" i="143"/>
  <c r="FQ33" i="143"/>
  <c r="FO34" i="143"/>
  <c r="FP34" i="143"/>
  <c r="FQ34" i="143"/>
  <c r="FO35" i="143"/>
  <c r="FP35" i="143"/>
  <c r="FQ35" i="143"/>
  <c r="FO36" i="143"/>
  <c r="FP36" i="143"/>
  <c r="FQ36" i="143"/>
  <c r="FP3" i="143"/>
  <c r="FQ3" i="143"/>
  <c r="FO3" i="143"/>
  <c r="AI27" i="37"/>
  <c r="AI26" i="37" s="1"/>
  <c r="GS21" i="142"/>
  <c r="AI51" i="37" s="1"/>
  <c r="AI50" i="37" s="1"/>
  <c r="HR3" i="142"/>
  <c r="HQ3" i="142"/>
  <c r="HP3" i="142"/>
  <c r="HO3" i="142"/>
  <c r="HM4" i="142"/>
  <c r="HN4" i="142"/>
  <c r="HO4" i="142"/>
  <c r="HP4" i="142"/>
  <c r="HQ4" i="142"/>
  <c r="HR4" i="142"/>
  <c r="HM5" i="142"/>
  <c r="HN5" i="142"/>
  <c r="HO5" i="142"/>
  <c r="HP5" i="142"/>
  <c r="HQ5" i="142"/>
  <c r="HR5" i="142"/>
  <c r="HM6" i="142"/>
  <c r="HN6" i="142"/>
  <c r="HO6" i="142"/>
  <c r="HP6" i="142"/>
  <c r="HQ6" i="142"/>
  <c r="HR6" i="142"/>
  <c r="HM7" i="142"/>
  <c r="HN7" i="142"/>
  <c r="HO7" i="142"/>
  <c r="HP7" i="142"/>
  <c r="HQ7" i="142"/>
  <c r="HR7" i="142"/>
  <c r="HM8" i="142"/>
  <c r="HN8" i="142"/>
  <c r="HO8" i="142"/>
  <c r="HP8" i="142"/>
  <c r="HQ8" i="142"/>
  <c r="HR8" i="142"/>
  <c r="HM9" i="142"/>
  <c r="HN9" i="142"/>
  <c r="HO9" i="142"/>
  <c r="HP9" i="142"/>
  <c r="HQ9" i="142"/>
  <c r="HR9" i="142"/>
  <c r="HM10" i="142"/>
  <c r="HN10" i="142"/>
  <c r="HO10" i="142"/>
  <c r="HP10" i="142"/>
  <c r="HQ10" i="142"/>
  <c r="HR10" i="142"/>
  <c r="HM11" i="142"/>
  <c r="HN11" i="142"/>
  <c r="HO11" i="142"/>
  <c r="HP11" i="142"/>
  <c r="HQ11" i="142"/>
  <c r="HR11" i="142"/>
  <c r="HM12" i="142"/>
  <c r="HN12" i="142"/>
  <c r="HO12" i="142"/>
  <c r="HP12" i="142"/>
  <c r="HQ12" i="142"/>
  <c r="HR12" i="142"/>
  <c r="HM13" i="142"/>
  <c r="HN13" i="142"/>
  <c r="HO13" i="142"/>
  <c r="HP13" i="142"/>
  <c r="HQ13" i="142"/>
  <c r="HR13" i="142"/>
  <c r="HM14" i="142"/>
  <c r="HN14" i="142"/>
  <c r="HO14" i="142"/>
  <c r="HP14" i="142"/>
  <c r="HQ14" i="142"/>
  <c r="HR14" i="142"/>
  <c r="HM15" i="142"/>
  <c r="HN15" i="142"/>
  <c r="HO15" i="142"/>
  <c r="HP15" i="142"/>
  <c r="HQ15" i="142"/>
  <c r="HR15" i="142"/>
  <c r="HM16" i="142"/>
  <c r="HN16" i="142"/>
  <c r="HO16" i="142"/>
  <c r="HP16" i="142"/>
  <c r="HQ16" i="142"/>
  <c r="HR16" i="142"/>
  <c r="HM17" i="142"/>
  <c r="HN17" i="142"/>
  <c r="HO17" i="142"/>
  <c r="HP17" i="142"/>
  <c r="HQ17" i="142"/>
  <c r="HR17" i="142"/>
  <c r="HM18" i="142"/>
  <c r="HN18" i="142"/>
  <c r="HO18" i="142"/>
  <c r="HP18" i="142"/>
  <c r="HQ18" i="142"/>
  <c r="HR18" i="142"/>
  <c r="HM19" i="142"/>
  <c r="HN19" i="142"/>
  <c r="HO19" i="142"/>
  <c r="HP19" i="142"/>
  <c r="HQ19" i="142"/>
  <c r="HR19" i="142"/>
  <c r="HM20" i="142"/>
  <c r="HN20" i="142"/>
  <c r="HO20" i="142"/>
  <c r="HP20" i="142"/>
  <c r="HQ20" i="142"/>
  <c r="HR20" i="142"/>
  <c r="HM21" i="142"/>
  <c r="HN21" i="142"/>
  <c r="HO21" i="142"/>
  <c r="HP21" i="142"/>
  <c r="HQ21" i="142"/>
  <c r="HR21" i="142"/>
  <c r="HM22" i="142"/>
  <c r="HN22" i="142"/>
  <c r="HO22" i="142"/>
  <c r="HP22" i="142"/>
  <c r="HQ22" i="142"/>
  <c r="HR22" i="142"/>
  <c r="HM23" i="142"/>
  <c r="HN23" i="142"/>
  <c r="HO23" i="142"/>
  <c r="HP23" i="142"/>
  <c r="HQ23" i="142"/>
  <c r="HR23" i="142"/>
  <c r="HM24" i="142"/>
  <c r="HN24" i="142"/>
  <c r="HO24" i="142"/>
  <c r="HP24" i="142"/>
  <c r="HQ24" i="142"/>
  <c r="HR24" i="142"/>
  <c r="HM25" i="142"/>
  <c r="HN25" i="142"/>
  <c r="HO25" i="142"/>
  <c r="HP25" i="142"/>
  <c r="HQ25" i="142"/>
  <c r="HR25" i="142"/>
  <c r="HM26" i="142"/>
  <c r="HN26" i="142"/>
  <c r="HO26" i="142"/>
  <c r="HP26" i="142"/>
  <c r="HQ26" i="142"/>
  <c r="HR26" i="142"/>
  <c r="HM27" i="142"/>
  <c r="HN27" i="142"/>
  <c r="HO27" i="142"/>
  <c r="HP27" i="142"/>
  <c r="HQ27" i="142"/>
  <c r="HR27" i="142"/>
  <c r="HM28" i="142"/>
  <c r="HN28" i="142"/>
  <c r="HO28" i="142"/>
  <c r="HP28" i="142"/>
  <c r="HQ28" i="142"/>
  <c r="HR28" i="142"/>
  <c r="HM29" i="142"/>
  <c r="HN29" i="142"/>
  <c r="HO29" i="142"/>
  <c r="HP29" i="142"/>
  <c r="HQ29" i="142"/>
  <c r="HR29" i="142"/>
  <c r="HM30" i="142"/>
  <c r="HN30" i="142"/>
  <c r="HO30" i="142"/>
  <c r="HP30" i="142"/>
  <c r="HQ30" i="142"/>
  <c r="HR30" i="142"/>
  <c r="HM31" i="142"/>
  <c r="HN31" i="142"/>
  <c r="HO31" i="142"/>
  <c r="HP31" i="142"/>
  <c r="HQ31" i="142"/>
  <c r="HR31" i="142"/>
  <c r="HM32" i="142"/>
  <c r="HN32" i="142"/>
  <c r="HO32" i="142"/>
  <c r="HP32" i="142"/>
  <c r="HQ32" i="142"/>
  <c r="HR32" i="142"/>
  <c r="HM33" i="142"/>
  <c r="HN33" i="142"/>
  <c r="HO33" i="142"/>
  <c r="HP33" i="142"/>
  <c r="HQ33" i="142"/>
  <c r="HR33" i="142"/>
  <c r="HM34" i="142"/>
  <c r="HN34" i="142"/>
  <c r="HO34" i="142"/>
  <c r="HP34" i="142"/>
  <c r="HQ34" i="142"/>
  <c r="HR34" i="142"/>
  <c r="HM35" i="142"/>
  <c r="HN35" i="142"/>
  <c r="HO35" i="142"/>
  <c r="HP35" i="142"/>
  <c r="HQ35" i="142"/>
  <c r="HR35" i="142"/>
  <c r="HM36" i="142"/>
  <c r="HN36" i="142"/>
  <c r="HO36" i="142"/>
  <c r="HP36" i="142"/>
  <c r="HQ36" i="142"/>
  <c r="HR36" i="142"/>
  <c r="HM37" i="142"/>
  <c r="HN37" i="142"/>
  <c r="HO37" i="142"/>
  <c r="HP37" i="142"/>
  <c r="HQ37" i="142"/>
  <c r="HR37" i="142"/>
  <c r="HM38" i="142"/>
  <c r="HN38" i="142"/>
  <c r="HO38" i="142"/>
  <c r="HP38" i="142"/>
  <c r="HQ38" i="142"/>
  <c r="HR38" i="142"/>
  <c r="HM39" i="142"/>
  <c r="HN39" i="142"/>
  <c r="HO39" i="142"/>
  <c r="HP39" i="142"/>
  <c r="HQ39" i="142"/>
  <c r="HR39" i="142"/>
  <c r="HN3" i="142"/>
  <c r="HM3" i="142"/>
  <c r="HB4" i="142"/>
  <c r="HC4" i="142"/>
  <c r="HD4" i="142"/>
  <c r="HB5" i="142"/>
  <c r="HC5" i="142"/>
  <c r="HD5" i="142"/>
  <c r="HB6" i="142"/>
  <c r="HC6" i="142"/>
  <c r="HD6" i="142"/>
  <c r="HB7" i="142"/>
  <c r="HC7" i="142"/>
  <c r="HD7" i="142"/>
  <c r="HB8" i="142"/>
  <c r="HC8" i="142"/>
  <c r="HD8" i="142"/>
  <c r="HB9" i="142"/>
  <c r="HC9" i="142"/>
  <c r="HD9" i="142"/>
  <c r="HB10" i="142"/>
  <c r="HC10" i="142"/>
  <c r="HD10" i="142"/>
  <c r="HB11" i="142"/>
  <c r="HC11" i="142"/>
  <c r="HD11" i="142"/>
  <c r="HB12" i="142"/>
  <c r="HC12" i="142"/>
  <c r="HD12" i="142"/>
  <c r="HB13" i="142"/>
  <c r="HC13" i="142"/>
  <c r="HD13" i="142"/>
  <c r="HB14" i="142"/>
  <c r="HC14" i="142"/>
  <c r="HD14" i="142"/>
  <c r="HB15" i="142"/>
  <c r="HC15" i="142"/>
  <c r="HD15" i="142"/>
  <c r="HB16" i="142"/>
  <c r="HC16" i="142"/>
  <c r="HD16" i="142"/>
  <c r="HB17" i="142"/>
  <c r="HC17" i="142"/>
  <c r="HD17" i="142"/>
  <c r="HB18" i="142"/>
  <c r="HC18" i="142"/>
  <c r="HD18" i="142"/>
  <c r="HB19" i="142"/>
  <c r="HC19" i="142"/>
  <c r="HD19" i="142"/>
  <c r="HB20" i="142"/>
  <c r="HC20" i="142"/>
  <c r="HD20" i="142"/>
  <c r="HB21" i="142"/>
  <c r="HC21" i="142"/>
  <c r="HD21" i="142"/>
  <c r="HB22" i="142"/>
  <c r="HC22" i="142"/>
  <c r="HD22" i="142"/>
  <c r="HB23" i="142"/>
  <c r="HC23" i="142"/>
  <c r="HD23" i="142"/>
  <c r="HB24" i="142"/>
  <c r="HC24" i="142"/>
  <c r="HD24" i="142"/>
  <c r="HB25" i="142"/>
  <c r="HC25" i="142"/>
  <c r="HD25" i="142"/>
  <c r="HB26" i="142"/>
  <c r="HC26" i="142"/>
  <c r="HD26" i="142"/>
  <c r="HB27" i="142"/>
  <c r="HC27" i="142"/>
  <c r="HD27" i="142"/>
  <c r="HB28" i="142"/>
  <c r="HC28" i="142"/>
  <c r="HD28" i="142"/>
  <c r="HB29" i="142"/>
  <c r="HC29" i="142"/>
  <c r="HD29" i="142"/>
  <c r="HB30" i="142"/>
  <c r="HC30" i="142"/>
  <c r="HD30" i="142"/>
  <c r="HB31" i="142"/>
  <c r="HC31" i="142"/>
  <c r="HD31" i="142"/>
  <c r="HB32" i="142"/>
  <c r="HC32" i="142"/>
  <c r="HD32" i="142"/>
  <c r="HB33" i="142"/>
  <c r="HC33" i="142"/>
  <c r="HD33" i="142"/>
  <c r="HB34" i="142"/>
  <c r="HC34" i="142"/>
  <c r="HD34" i="142"/>
  <c r="HB35" i="142"/>
  <c r="HC35" i="142"/>
  <c r="HD35" i="142"/>
  <c r="HB36" i="142"/>
  <c r="HC36" i="142"/>
  <c r="HD36" i="142"/>
  <c r="HB37" i="142"/>
  <c r="HC37" i="142"/>
  <c r="HD37" i="142"/>
  <c r="HB38" i="142"/>
  <c r="HC38" i="142"/>
  <c r="HD38" i="142"/>
  <c r="HB39" i="142"/>
  <c r="HC39" i="142"/>
  <c r="HD39" i="142"/>
  <c r="HB40" i="142"/>
  <c r="HC40" i="142"/>
  <c r="HD40" i="142"/>
  <c r="HB41" i="142"/>
  <c r="HC41" i="142"/>
  <c r="HD41" i="142"/>
  <c r="HB42" i="142"/>
  <c r="HC42" i="142"/>
  <c r="HD42" i="142"/>
  <c r="HB43" i="142"/>
  <c r="HC43" i="142"/>
  <c r="HD43" i="142"/>
  <c r="HB44" i="142"/>
  <c r="HC44" i="142"/>
  <c r="HD44" i="142"/>
  <c r="HB45" i="142"/>
  <c r="HC45" i="142"/>
  <c r="HD45" i="142"/>
  <c r="HB46" i="142"/>
  <c r="HC46" i="142"/>
  <c r="HD46" i="142"/>
  <c r="HB47" i="142"/>
  <c r="HC47" i="142"/>
  <c r="HD47" i="142"/>
  <c r="HB48" i="142"/>
  <c r="HC48" i="142"/>
  <c r="HD48" i="142"/>
  <c r="HB49" i="142"/>
  <c r="HC49" i="142"/>
  <c r="HD49" i="142"/>
  <c r="HB50" i="142"/>
  <c r="HC50" i="142"/>
  <c r="HD50" i="142"/>
  <c r="HB51" i="142"/>
  <c r="HC51" i="142"/>
  <c r="HD51" i="142"/>
  <c r="HB52" i="142"/>
  <c r="HC52" i="142"/>
  <c r="HD52" i="142"/>
  <c r="HB53" i="142"/>
  <c r="HC53" i="142"/>
  <c r="HD53" i="142"/>
  <c r="HB54" i="142"/>
  <c r="HC54" i="142"/>
  <c r="HD54" i="142"/>
  <c r="HB55" i="142"/>
  <c r="HC55" i="142"/>
  <c r="HD55" i="142"/>
  <c r="HB56" i="142"/>
  <c r="HC56" i="142"/>
  <c r="HD56" i="142"/>
  <c r="HB57" i="142"/>
  <c r="HC57" i="142"/>
  <c r="HD57" i="142"/>
  <c r="HB58" i="142"/>
  <c r="HC58" i="142"/>
  <c r="HD58" i="142"/>
  <c r="HB59" i="142"/>
  <c r="HC59" i="142"/>
  <c r="HD59" i="142"/>
  <c r="HB60" i="142"/>
  <c r="HC60" i="142"/>
  <c r="HD60" i="142"/>
  <c r="HB61" i="142"/>
  <c r="HC61" i="142"/>
  <c r="HD61" i="142"/>
  <c r="HB62" i="142"/>
  <c r="HC62" i="142"/>
  <c r="HD62" i="142"/>
  <c r="HB63" i="142"/>
  <c r="HC63" i="142"/>
  <c r="HD63" i="142"/>
  <c r="HB64" i="142"/>
  <c r="HC64" i="142"/>
  <c r="HD64" i="142"/>
  <c r="HB65" i="142"/>
  <c r="HC65" i="142"/>
  <c r="HD65" i="142"/>
  <c r="HB66" i="142"/>
  <c r="HC66" i="142"/>
  <c r="HD66" i="142"/>
  <c r="HB67" i="142"/>
  <c r="HC67" i="142"/>
  <c r="HD67" i="142"/>
  <c r="HB68" i="142"/>
  <c r="HC68" i="142"/>
  <c r="HD68" i="142"/>
  <c r="HB69" i="142"/>
  <c r="HC69" i="142"/>
  <c r="HD69" i="142"/>
  <c r="HB70" i="142"/>
  <c r="HC70" i="142"/>
  <c r="HD70" i="142"/>
  <c r="HB71" i="142"/>
  <c r="HC71" i="142"/>
  <c r="HD71" i="142"/>
  <c r="HB72" i="142"/>
  <c r="HC72" i="142"/>
  <c r="HD72" i="142"/>
  <c r="HB73" i="142"/>
  <c r="HC73" i="142"/>
  <c r="HD73" i="142"/>
  <c r="HB74" i="142"/>
  <c r="HC74" i="142"/>
  <c r="HD74" i="142"/>
  <c r="HB75" i="142"/>
  <c r="HC75" i="142"/>
  <c r="HD75" i="142"/>
  <c r="HB76" i="142"/>
  <c r="HC76" i="142"/>
  <c r="HD76" i="142"/>
  <c r="HB77" i="142"/>
  <c r="HC77" i="142"/>
  <c r="HD77" i="142"/>
  <c r="HB78" i="142"/>
  <c r="HC78" i="142"/>
  <c r="HD78" i="142"/>
  <c r="HB79" i="142"/>
  <c r="HC79" i="142"/>
  <c r="HD79" i="142"/>
  <c r="HC3" i="142"/>
  <c r="HD3" i="142"/>
  <c r="HB3" i="142"/>
  <c r="GS4" i="142"/>
  <c r="AI19" i="37" s="1"/>
  <c r="GS5" i="142"/>
  <c r="GS6" i="142"/>
  <c r="AI15" i="37" s="1"/>
  <c r="GS7" i="142"/>
  <c r="AI18" i="37" s="1"/>
  <c r="GS8" i="142"/>
  <c r="AI17" i="37" s="1"/>
  <c r="GS9" i="142"/>
  <c r="AI23" i="37" s="1"/>
  <c r="GS10" i="142"/>
  <c r="AI24" i="37" s="1"/>
  <c r="GS11" i="142"/>
  <c r="AI35" i="37" s="1"/>
  <c r="GS12" i="142"/>
  <c r="AI36" i="37" s="1"/>
  <c r="GS13" i="142"/>
  <c r="AI40" i="37" s="1"/>
  <c r="GS14" i="142"/>
  <c r="AI42" i="37" s="1"/>
  <c r="GS15" i="142"/>
  <c r="AI43" i="37" s="1"/>
  <c r="GS16" i="142"/>
  <c r="AI44" i="37" s="1"/>
  <c r="GS17" i="142"/>
  <c r="AI45" i="37" s="1"/>
  <c r="GS18" i="142"/>
  <c r="AI46" i="37" s="1"/>
  <c r="GS19" i="142"/>
  <c r="AI48" i="37" s="1"/>
  <c r="GS20" i="142"/>
  <c r="AI49" i="37" s="1"/>
  <c r="GS3" i="142"/>
  <c r="AI49" i="35"/>
  <c r="AI35" i="35"/>
  <c r="AI34" i="35" s="1"/>
  <c r="HG4" i="141"/>
  <c r="HH4" i="141"/>
  <c r="HI4" i="141"/>
  <c r="HJ4" i="141"/>
  <c r="HK4" i="141"/>
  <c r="HL4" i="141"/>
  <c r="HG5" i="141"/>
  <c r="HH5" i="141"/>
  <c r="HI5" i="141"/>
  <c r="HJ5" i="141"/>
  <c r="HK5" i="141"/>
  <c r="HL5" i="141"/>
  <c r="HG6" i="141"/>
  <c r="HH6" i="141"/>
  <c r="HI6" i="141"/>
  <c r="HJ6" i="141"/>
  <c r="HK6" i="141"/>
  <c r="HL6" i="141"/>
  <c r="HG7" i="141"/>
  <c r="HH7" i="141"/>
  <c r="HI7" i="141"/>
  <c r="HJ7" i="141"/>
  <c r="HK7" i="141"/>
  <c r="HL7" i="141"/>
  <c r="HG8" i="141"/>
  <c r="HH8" i="141"/>
  <c r="HI8" i="141"/>
  <c r="HJ8" i="141"/>
  <c r="HK8" i="141"/>
  <c r="HL8" i="141"/>
  <c r="HG9" i="141"/>
  <c r="HH9" i="141"/>
  <c r="HI9" i="141"/>
  <c r="HJ9" i="141"/>
  <c r="HK9" i="141"/>
  <c r="HL9" i="141"/>
  <c r="HG10" i="141"/>
  <c r="HH10" i="141"/>
  <c r="HI10" i="141"/>
  <c r="HJ10" i="141"/>
  <c r="HK10" i="141"/>
  <c r="HL10" i="141"/>
  <c r="HG11" i="141"/>
  <c r="HH11" i="141"/>
  <c r="HI11" i="141"/>
  <c r="HJ11" i="141"/>
  <c r="HK11" i="141"/>
  <c r="HL11" i="141"/>
  <c r="HG12" i="141"/>
  <c r="HH12" i="141"/>
  <c r="HI12" i="141"/>
  <c r="HJ12" i="141"/>
  <c r="HK12" i="141"/>
  <c r="HL12" i="141"/>
  <c r="HG13" i="141"/>
  <c r="HH13" i="141"/>
  <c r="HI13" i="141"/>
  <c r="HJ13" i="141"/>
  <c r="HK13" i="141"/>
  <c r="HL13" i="141"/>
  <c r="HG14" i="141"/>
  <c r="HH14" i="141"/>
  <c r="HI14" i="141"/>
  <c r="HJ14" i="141"/>
  <c r="HK14" i="141"/>
  <c r="HL14" i="141"/>
  <c r="HG15" i="141"/>
  <c r="HH15" i="141"/>
  <c r="HI15" i="141"/>
  <c r="HJ15" i="141"/>
  <c r="HK15" i="141"/>
  <c r="HL15" i="141"/>
  <c r="HG16" i="141"/>
  <c r="HH16" i="141"/>
  <c r="HI16" i="141"/>
  <c r="HJ16" i="141"/>
  <c r="HK16" i="141"/>
  <c r="HL16" i="141"/>
  <c r="HG17" i="141"/>
  <c r="HH17" i="141"/>
  <c r="HI17" i="141"/>
  <c r="HJ17" i="141"/>
  <c r="HK17" i="141"/>
  <c r="HL17" i="141"/>
  <c r="HG18" i="141"/>
  <c r="HH18" i="141"/>
  <c r="HI18" i="141"/>
  <c r="HJ18" i="141"/>
  <c r="HK18" i="141"/>
  <c r="HL18" i="141"/>
  <c r="HG19" i="141"/>
  <c r="HH19" i="141"/>
  <c r="HI19" i="141"/>
  <c r="HJ19" i="141"/>
  <c r="HK19" i="141"/>
  <c r="HL19" i="141"/>
  <c r="HG20" i="141"/>
  <c r="HH20" i="141"/>
  <c r="HI20" i="141"/>
  <c r="HJ20" i="141"/>
  <c r="HK20" i="141"/>
  <c r="HL20" i="141"/>
  <c r="HG21" i="141"/>
  <c r="HH21" i="141"/>
  <c r="HI21" i="141"/>
  <c r="HJ21" i="141"/>
  <c r="HK21" i="141"/>
  <c r="HL21" i="141"/>
  <c r="HG22" i="141"/>
  <c r="HH22" i="141"/>
  <c r="HI22" i="141"/>
  <c r="HJ22" i="141"/>
  <c r="HK22" i="141"/>
  <c r="HL22" i="141"/>
  <c r="HG23" i="141"/>
  <c r="HH23" i="141"/>
  <c r="HI23" i="141"/>
  <c r="HJ23" i="141"/>
  <c r="HK23" i="141"/>
  <c r="HL23" i="141"/>
  <c r="HG24" i="141"/>
  <c r="HH24" i="141"/>
  <c r="HI24" i="141"/>
  <c r="HJ24" i="141"/>
  <c r="HK24" i="141"/>
  <c r="HL24" i="141"/>
  <c r="HG25" i="141"/>
  <c r="HH25" i="141"/>
  <c r="HI25" i="141"/>
  <c r="HJ25" i="141"/>
  <c r="HK25" i="141"/>
  <c r="HL25" i="141"/>
  <c r="HG26" i="141"/>
  <c r="HH26" i="141"/>
  <c r="HI26" i="141"/>
  <c r="HJ26" i="141"/>
  <c r="HK26" i="141"/>
  <c r="HL26" i="141"/>
  <c r="HG27" i="141"/>
  <c r="HH27" i="141"/>
  <c r="HI27" i="141"/>
  <c r="HJ27" i="141"/>
  <c r="HK27" i="141"/>
  <c r="HL27" i="141"/>
  <c r="HG28" i="141"/>
  <c r="HH28" i="141"/>
  <c r="HI28" i="141"/>
  <c r="HJ28" i="141"/>
  <c r="HK28" i="141"/>
  <c r="HL28" i="141"/>
  <c r="HH3" i="141"/>
  <c r="HI3" i="141"/>
  <c r="HJ3" i="141"/>
  <c r="HK3" i="141"/>
  <c r="HL3" i="141"/>
  <c r="HG3" i="141"/>
  <c r="GV4" i="141"/>
  <c r="GW4" i="141"/>
  <c r="GX4" i="141"/>
  <c r="GV5" i="141"/>
  <c r="GW5" i="141"/>
  <c r="GX5" i="141"/>
  <c r="GV6" i="141"/>
  <c r="GW6" i="141"/>
  <c r="GX6" i="141"/>
  <c r="GV7" i="141"/>
  <c r="GW7" i="141"/>
  <c r="GX7" i="141"/>
  <c r="GV8" i="141"/>
  <c r="GW8" i="141"/>
  <c r="GX8" i="141"/>
  <c r="GV9" i="141"/>
  <c r="GW9" i="141"/>
  <c r="GX9" i="141"/>
  <c r="GV10" i="141"/>
  <c r="GW10" i="141"/>
  <c r="GX10" i="141"/>
  <c r="GV11" i="141"/>
  <c r="GW11" i="141"/>
  <c r="GX11" i="141"/>
  <c r="GV12" i="141"/>
  <c r="GW12" i="141"/>
  <c r="GX12" i="141"/>
  <c r="GV13" i="141"/>
  <c r="GW13" i="141"/>
  <c r="GX13" i="141"/>
  <c r="GV14" i="141"/>
  <c r="GW14" i="141"/>
  <c r="GX14" i="141"/>
  <c r="GV15" i="141"/>
  <c r="GW15" i="141"/>
  <c r="GX15" i="141"/>
  <c r="GV16" i="141"/>
  <c r="GW16" i="141"/>
  <c r="GX16" i="141"/>
  <c r="GV17" i="141"/>
  <c r="GW17" i="141"/>
  <c r="GX17" i="141"/>
  <c r="GV18" i="141"/>
  <c r="GW18" i="141"/>
  <c r="GX18" i="141"/>
  <c r="GV19" i="141"/>
  <c r="GW19" i="141"/>
  <c r="GX19" i="141"/>
  <c r="GV20" i="141"/>
  <c r="GW20" i="141"/>
  <c r="GX20" i="141"/>
  <c r="GV21" i="141"/>
  <c r="GW21" i="141"/>
  <c r="GX21" i="141"/>
  <c r="GV22" i="141"/>
  <c r="GW22" i="141"/>
  <c r="GX22" i="141"/>
  <c r="GV23" i="141"/>
  <c r="GW23" i="141"/>
  <c r="GX23" i="141"/>
  <c r="GV24" i="141"/>
  <c r="GW24" i="141"/>
  <c r="GX24" i="141"/>
  <c r="GV25" i="141"/>
  <c r="GW25" i="141"/>
  <c r="GX25" i="141"/>
  <c r="GV26" i="141"/>
  <c r="GW26" i="141"/>
  <c r="GX26" i="141"/>
  <c r="GV27" i="141"/>
  <c r="GW27" i="141"/>
  <c r="GX27" i="141"/>
  <c r="GV28" i="141"/>
  <c r="GW28" i="141"/>
  <c r="GX28" i="141"/>
  <c r="GV29" i="141"/>
  <c r="GW29" i="141"/>
  <c r="GX29" i="141"/>
  <c r="GV30" i="141"/>
  <c r="GW30" i="141"/>
  <c r="GX30" i="141"/>
  <c r="GV31" i="141"/>
  <c r="GW31" i="141"/>
  <c r="GX31" i="141"/>
  <c r="GV32" i="141"/>
  <c r="GW32" i="141"/>
  <c r="GX32" i="141"/>
  <c r="GV33" i="141"/>
  <c r="GW33" i="141"/>
  <c r="GX33" i="141"/>
  <c r="GV34" i="141"/>
  <c r="GW34" i="141"/>
  <c r="GX34" i="141"/>
  <c r="GV35" i="141"/>
  <c r="GW35" i="141"/>
  <c r="GX35" i="141"/>
  <c r="GV36" i="141"/>
  <c r="GW36" i="141"/>
  <c r="GX36" i="141"/>
  <c r="GV37" i="141"/>
  <c r="GW37" i="141"/>
  <c r="GX37" i="141"/>
  <c r="GV38" i="141"/>
  <c r="GW38" i="141"/>
  <c r="GX38" i="141"/>
  <c r="GV39" i="141"/>
  <c r="GW39" i="141"/>
  <c r="GX39" i="141"/>
  <c r="GV40" i="141"/>
  <c r="GW40" i="141"/>
  <c r="GX40" i="141"/>
  <c r="GV41" i="141"/>
  <c r="GW41" i="141"/>
  <c r="GX41" i="141"/>
  <c r="GV42" i="141"/>
  <c r="GW42" i="141"/>
  <c r="GX42" i="141"/>
  <c r="GV43" i="141"/>
  <c r="GW43" i="141"/>
  <c r="GX43" i="141"/>
  <c r="GV44" i="141"/>
  <c r="GW44" i="141"/>
  <c r="GX44" i="141"/>
  <c r="GV45" i="141"/>
  <c r="GW45" i="141"/>
  <c r="GX45" i="141"/>
  <c r="GV46" i="141"/>
  <c r="GW46" i="141"/>
  <c r="GX46" i="141"/>
  <c r="GV47" i="141"/>
  <c r="GW47" i="141"/>
  <c r="GX47" i="141"/>
  <c r="GV48" i="141"/>
  <c r="GW48" i="141"/>
  <c r="GX48" i="141"/>
  <c r="GV49" i="141"/>
  <c r="GW49" i="141"/>
  <c r="GX49" i="141"/>
  <c r="GV50" i="141"/>
  <c r="GW50" i="141"/>
  <c r="GX50" i="141"/>
  <c r="GV51" i="141"/>
  <c r="GW51" i="141"/>
  <c r="GX51" i="141"/>
  <c r="GV52" i="141"/>
  <c r="GW52" i="141"/>
  <c r="GX52" i="141"/>
  <c r="GV53" i="141"/>
  <c r="GW53" i="141"/>
  <c r="GX53" i="141"/>
  <c r="GV54" i="141"/>
  <c r="GW54" i="141"/>
  <c r="GX54" i="141"/>
  <c r="GV55" i="141"/>
  <c r="GW55" i="141"/>
  <c r="GX55" i="141"/>
  <c r="GV56" i="141"/>
  <c r="GW56" i="141"/>
  <c r="GX56" i="141"/>
  <c r="GV57" i="141"/>
  <c r="GW57" i="141"/>
  <c r="GX57" i="141"/>
  <c r="GV58" i="141"/>
  <c r="GW58" i="141"/>
  <c r="GX58" i="141"/>
  <c r="GV59" i="141"/>
  <c r="GW59" i="141"/>
  <c r="GX59" i="141"/>
  <c r="GV60" i="141"/>
  <c r="GW60" i="141"/>
  <c r="GX60" i="141"/>
  <c r="GW3" i="141"/>
  <c r="GX3" i="141"/>
  <c r="GV3" i="141"/>
  <c r="GL4" i="141"/>
  <c r="AI13" i="35" s="1"/>
  <c r="GL5" i="141"/>
  <c r="AI14" i="35" s="1"/>
  <c r="GL6" i="141"/>
  <c r="AI16" i="35" s="1"/>
  <c r="GL7" i="141"/>
  <c r="AI24" i="35" s="1"/>
  <c r="GL8" i="141"/>
  <c r="AI20" i="35" s="1"/>
  <c r="GL9" i="141"/>
  <c r="AI22" i="35" s="1"/>
  <c r="GL10" i="141"/>
  <c r="AI30" i="35" s="1"/>
  <c r="GL11" i="141"/>
  <c r="AI27" i="35" s="1"/>
  <c r="GL12" i="141"/>
  <c r="AI33" i="35" s="1"/>
  <c r="AI32" i="35" s="1"/>
  <c r="GL13" i="141"/>
  <c r="AI44" i="35" s="1"/>
  <c r="GL14" i="141"/>
  <c r="AI45" i="35" s="1"/>
  <c r="GL15" i="141"/>
  <c r="AI46" i="35" s="1"/>
  <c r="GL3" i="141"/>
  <c r="AI15" i="35" s="1"/>
  <c r="T149" i="39"/>
  <c r="U149" i="39"/>
  <c r="H149" i="39"/>
  <c r="F149" i="39"/>
  <c r="G149" i="39"/>
  <c r="W42" i="35" l="1"/>
  <c r="Y9" i="35"/>
  <c r="Y55" i="35"/>
  <c r="L265" i="39"/>
  <c r="H21" i="35"/>
  <c r="H15" i="35"/>
  <c r="H37" i="35"/>
  <c r="H44" i="35"/>
  <c r="P55" i="35"/>
  <c r="H36" i="35"/>
  <c r="H45" i="35"/>
  <c r="H13" i="35"/>
  <c r="H47" i="35"/>
  <c r="H14" i="35"/>
  <c r="W50" i="35"/>
  <c r="W49" i="35" s="1"/>
  <c r="H38" i="35"/>
  <c r="H20" i="35"/>
  <c r="H24" i="35"/>
  <c r="H46" i="35"/>
  <c r="H48" i="35"/>
  <c r="R55" i="35"/>
  <c r="N44" i="35"/>
  <c r="O44" i="35" s="1"/>
  <c r="P9" i="35"/>
  <c r="R9" i="35"/>
  <c r="R265" i="39"/>
  <c r="O232" i="39"/>
  <c r="H75" i="37"/>
  <c r="H27" i="37"/>
  <c r="H211" i="39"/>
  <c r="Y10" i="37"/>
  <c r="Y55" i="37"/>
  <c r="K41" i="37"/>
  <c r="Q41" i="37"/>
  <c r="K42" i="37"/>
  <c r="Q42" i="37"/>
  <c r="K13" i="37"/>
  <c r="Q13" i="37"/>
  <c r="K43" i="37"/>
  <c r="Q43" i="37"/>
  <c r="K15" i="37"/>
  <c r="Q15" i="37"/>
  <c r="K44" i="37"/>
  <c r="Q44" i="37"/>
  <c r="K39" i="37"/>
  <c r="Q39" i="37"/>
  <c r="K16" i="37"/>
  <c r="Q16" i="37"/>
  <c r="K45" i="37"/>
  <c r="Q45" i="37"/>
  <c r="K17" i="37"/>
  <c r="Q17" i="37"/>
  <c r="K46" i="37"/>
  <c r="Q46" i="37"/>
  <c r="K18" i="37"/>
  <c r="Q18" i="37"/>
  <c r="Q50" i="37"/>
  <c r="K19" i="37"/>
  <c r="Q19" i="37"/>
  <c r="Q51" i="37"/>
  <c r="K20" i="37"/>
  <c r="Q20" i="37"/>
  <c r="K52" i="37"/>
  <c r="Q52" i="37"/>
  <c r="Q21" i="37"/>
  <c r="K22" i="37"/>
  <c r="Q22" i="37"/>
  <c r="K23" i="37"/>
  <c r="Q23" i="37"/>
  <c r="K24" i="37"/>
  <c r="Q24" i="37"/>
  <c r="K25" i="37"/>
  <c r="Q25" i="37"/>
  <c r="K28" i="37"/>
  <c r="Q28" i="37"/>
  <c r="K35" i="37"/>
  <c r="Q35" i="37"/>
  <c r="K40" i="37"/>
  <c r="Q40" i="37"/>
  <c r="K36" i="37"/>
  <c r="Q36" i="37"/>
  <c r="K37" i="37"/>
  <c r="Q37" i="37"/>
  <c r="M211" i="39"/>
  <c r="P55" i="37"/>
  <c r="S12" i="4"/>
  <c r="Q12" i="4"/>
  <c r="K12" i="4"/>
  <c r="Q13" i="4"/>
  <c r="S13" i="4"/>
  <c r="K13" i="4"/>
  <c r="K15" i="4"/>
  <c r="Q15" i="4"/>
  <c r="K14" i="4"/>
  <c r="Q14" i="4"/>
  <c r="H26" i="4"/>
  <c r="H75" i="4"/>
  <c r="H56" i="4"/>
  <c r="H133" i="4"/>
  <c r="H59" i="4"/>
  <c r="H57" i="4"/>
  <c r="H64" i="4"/>
  <c r="H137" i="4"/>
  <c r="H167" i="4"/>
  <c r="O168" i="4"/>
  <c r="H181" i="4"/>
  <c r="H27" i="4"/>
  <c r="H98" i="4"/>
  <c r="H182" i="4"/>
  <c r="H97" i="4"/>
  <c r="N188" i="4"/>
  <c r="H110" i="4"/>
  <c r="H46" i="4"/>
  <c r="H129" i="4"/>
  <c r="H136" i="4"/>
  <c r="H37" i="4"/>
  <c r="H107" i="4"/>
  <c r="H34" i="4"/>
  <c r="H106" i="4"/>
  <c r="H103" i="4"/>
  <c r="H141" i="4"/>
  <c r="H185" i="4"/>
  <c r="H14" i="4"/>
  <c r="H82" i="4"/>
  <c r="H145" i="4"/>
  <c r="H16" i="4"/>
  <c r="H53" i="4"/>
  <c r="H154" i="4"/>
  <c r="H50" i="4"/>
  <c r="H28" i="4"/>
  <c r="H65" i="4"/>
  <c r="H45" i="4"/>
  <c r="H89" i="4"/>
  <c r="H61" i="4"/>
  <c r="H88" i="4"/>
  <c r="H157" i="4"/>
  <c r="H184" i="4"/>
  <c r="H158" i="4"/>
  <c r="H22" i="4"/>
  <c r="H20" i="4"/>
  <c r="H60" i="4"/>
  <c r="H134" i="4"/>
  <c r="H142" i="4"/>
  <c r="H19" i="4"/>
  <c r="H86" i="4"/>
  <c r="H102" i="4"/>
  <c r="H187" i="4"/>
  <c r="H264" i="39" s="1"/>
  <c r="R192" i="4"/>
  <c r="H18" i="4"/>
  <c r="H48" i="4"/>
  <c r="H58" i="4"/>
  <c r="H70" i="4"/>
  <c r="H85" i="4"/>
  <c r="H140" i="4"/>
  <c r="H186" i="4"/>
  <c r="H52" i="4"/>
  <c r="H130" i="4"/>
  <c r="H166" i="4"/>
  <c r="H131" i="4"/>
  <c r="H36" i="4"/>
  <c r="H51" i="4"/>
  <c r="H117" i="4"/>
  <c r="H165" i="4"/>
  <c r="H35" i="4"/>
  <c r="H49" i="4"/>
  <c r="H74" i="4"/>
  <c r="H119" i="4"/>
  <c r="H144" i="4"/>
  <c r="H11" i="4"/>
  <c r="H33" i="4"/>
  <c r="H73" i="4"/>
  <c r="H121" i="4"/>
  <c r="H120" i="4"/>
  <c r="H12" i="4"/>
  <c r="H149" i="4"/>
  <c r="H192" i="4" s="1"/>
  <c r="H170" i="4"/>
  <c r="H13" i="4"/>
  <c r="AJ8" i="4"/>
  <c r="P192" i="4"/>
  <c r="V149" i="39"/>
  <c r="J67" i="54"/>
  <c r="P18" i="35"/>
  <c r="W12" i="35"/>
  <c r="J12" i="35" s="1"/>
  <c r="K232" i="39"/>
  <c r="R261" i="39"/>
  <c r="P8" i="4"/>
  <c r="R8" i="4"/>
  <c r="H232" i="39"/>
  <c r="H34" i="54"/>
  <c r="J34" i="37"/>
  <c r="S34" i="37" s="1"/>
  <c r="W32" i="37"/>
  <c r="W10" i="37" s="1"/>
  <c r="T14" i="37"/>
  <c r="T12" i="37" s="1"/>
  <c r="T34" i="37"/>
  <c r="T22" i="37"/>
  <c r="T39" i="37"/>
  <c r="X18" i="35"/>
  <c r="W18" i="35"/>
  <c r="R18" i="35"/>
  <c r="AJ19" i="35"/>
  <c r="AI12" i="35"/>
  <c r="AI11" i="35" s="1"/>
  <c r="AJ12" i="35"/>
  <c r="AJ11" i="35" s="1"/>
  <c r="AI19" i="35"/>
  <c r="I25" i="35"/>
  <c r="L25" i="35"/>
  <c r="N26" i="4"/>
  <c r="O26" i="4" s="1"/>
  <c r="W65" i="4"/>
  <c r="W128" i="4"/>
  <c r="W129" i="4"/>
  <c r="W130" i="4"/>
  <c r="W131" i="4"/>
  <c r="W152" i="4"/>
  <c r="W22" i="4"/>
  <c r="W16" i="4"/>
  <c r="J16" i="4" s="1"/>
  <c r="S16" i="4" s="1"/>
  <c r="W61" i="4"/>
  <c r="W123" i="4"/>
  <c r="W127" i="4"/>
  <c r="W52" i="4"/>
  <c r="W124" i="4"/>
  <c r="W125" i="4"/>
  <c r="W17" i="4"/>
  <c r="J17" i="4" s="1"/>
  <c r="S17" i="4" s="1"/>
  <c r="W70" i="4"/>
  <c r="W66" i="4"/>
  <c r="W20" i="4"/>
  <c r="W72" i="4"/>
  <c r="W75" i="4"/>
  <c r="W157" i="4"/>
  <c r="W102" i="4"/>
  <c r="W164" i="4"/>
  <c r="W103" i="4"/>
  <c r="W165" i="4"/>
  <c r="W104" i="4"/>
  <c r="W166" i="4"/>
  <c r="W105" i="4"/>
  <c r="W68" i="4"/>
  <c r="W100" i="4"/>
  <c r="W19" i="4"/>
  <c r="W25" i="4"/>
  <c r="W46" i="4"/>
  <c r="W74" i="4"/>
  <c r="W106" i="4"/>
  <c r="W132" i="4"/>
  <c r="W167" i="4"/>
  <c r="W45" i="4"/>
  <c r="W73" i="4"/>
  <c r="W107" i="4"/>
  <c r="W133" i="4"/>
  <c r="W168" i="4"/>
  <c r="W44" i="4"/>
  <c r="W79" i="4"/>
  <c r="W108" i="4"/>
  <c r="W134" i="4"/>
  <c r="W170" i="4"/>
  <c r="W48" i="4"/>
  <c r="R220" i="39"/>
  <c r="I10" i="54"/>
  <c r="P220" i="39"/>
  <c r="I34" i="54"/>
  <c r="L34" i="54"/>
  <c r="N170" i="4"/>
  <c r="O170" i="4" s="1"/>
  <c r="N165" i="4"/>
  <c r="O165" i="4" s="1"/>
  <c r="N182" i="4"/>
  <c r="O182" i="4" s="1"/>
  <c r="N187" i="4"/>
  <c r="O187" i="4" s="1"/>
  <c r="P219" i="39"/>
  <c r="AI10" i="54"/>
  <c r="AI9" i="54" s="1"/>
  <c r="R219" i="39"/>
  <c r="AI34" i="54"/>
  <c r="AI33" i="54" s="1"/>
  <c r="GL22" i="143"/>
  <c r="N39" i="54"/>
  <c r="N42" i="54"/>
  <c r="N41" i="54"/>
  <c r="N44" i="54"/>
  <c r="N47" i="54"/>
  <c r="N38" i="54"/>
  <c r="N50" i="54"/>
  <c r="N40" i="54"/>
  <c r="I219" i="39"/>
  <c r="L219" i="39"/>
  <c r="N43" i="54"/>
  <c r="N46" i="54"/>
  <c r="N45" i="54"/>
  <c r="N49" i="54"/>
  <c r="AJ42" i="37"/>
  <c r="HZ35" i="142"/>
  <c r="IK95" i="142"/>
  <c r="AJ16" i="37"/>
  <c r="II95" i="142"/>
  <c r="AJ45" i="37"/>
  <c r="IJ95" i="142"/>
  <c r="IY40" i="142"/>
  <c r="IX40" i="142"/>
  <c r="AJ27" i="37"/>
  <c r="AJ26" i="37" s="1"/>
  <c r="AJ36" i="37"/>
  <c r="AJ34" i="37" s="1"/>
  <c r="AJ18" i="37"/>
  <c r="N23" i="37"/>
  <c r="O23" i="37" s="1"/>
  <c r="I27" i="37"/>
  <c r="AI16" i="37"/>
  <c r="AI14" i="37" s="1"/>
  <c r="AI12" i="37" s="1"/>
  <c r="AI11" i="37" s="1"/>
  <c r="AI34" i="37"/>
  <c r="AI39" i="37"/>
  <c r="AI22" i="37"/>
  <c r="AI21" i="37" s="1"/>
  <c r="AJ43" i="35"/>
  <c r="AJ42" i="35" s="1"/>
  <c r="AJ41" i="35" s="1"/>
  <c r="AJ25" i="35"/>
  <c r="N46" i="35"/>
  <c r="O46" i="35" s="1"/>
  <c r="N45" i="35"/>
  <c r="O45" i="35" s="1"/>
  <c r="N47" i="35"/>
  <c r="O47" i="35" s="1"/>
  <c r="N48" i="35"/>
  <c r="O48" i="35" s="1"/>
  <c r="L12" i="35"/>
  <c r="AI43" i="35"/>
  <c r="AI42" i="35" s="1"/>
  <c r="AI41" i="35" s="1"/>
  <c r="AI25" i="35"/>
  <c r="FH161" i="140"/>
  <c r="FI161" i="140"/>
  <c r="FJ161" i="140"/>
  <c r="FK161" i="140"/>
  <c r="FL161" i="140"/>
  <c r="FM161" i="140"/>
  <c r="FH4" i="140"/>
  <c r="FI4" i="140"/>
  <c r="FJ4" i="140"/>
  <c r="FK4" i="140"/>
  <c r="FL4" i="140"/>
  <c r="FM4" i="140"/>
  <c r="FH5" i="140"/>
  <c r="FI5" i="140"/>
  <c r="FJ5" i="140"/>
  <c r="FK5" i="140"/>
  <c r="FL5" i="140"/>
  <c r="FM5" i="140"/>
  <c r="FH6" i="140"/>
  <c r="FI6" i="140"/>
  <c r="FJ6" i="140"/>
  <c r="FK6" i="140"/>
  <c r="FL6" i="140"/>
  <c r="FM6" i="140"/>
  <c r="FH7" i="140"/>
  <c r="FI7" i="140"/>
  <c r="FJ7" i="140"/>
  <c r="FK7" i="140"/>
  <c r="FL7" i="140"/>
  <c r="FM7" i="140"/>
  <c r="FH8" i="140"/>
  <c r="FI8" i="140"/>
  <c r="FJ8" i="140"/>
  <c r="FK8" i="140"/>
  <c r="FL8" i="140"/>
  <c r="FM8" i="140"/>
  <c r="FH9" i="140"/>
  <c r="FI9" i="140"/>
  <c r="FJ9" i="140"/>
  <c r="FK9" i="140"/>
  <c r="FL9" i="140"/>
  <c r="FM9" i="140"/>
  <c r="FH10" i="140"/>
  <c r="FI10" i="140"/>
  <c r="FJ10" i="140"/>
  <c r="FK10" i="140"/>
  <c r="FL10" i="140"/>
  <c r="FM10" i="140"/>
  <c r="FH11" i="140"/>
  <c r="FI11" i="140"/>
  <c r="FJ11" i="140"/>
  <c r="FK11" i="140"/>
  <c r="FL11" i="140"/>
  <c r="FM11" i="140"/>
  <c r="FH12" i="140"/>
  <c r="FI12" i="140"/>
  <c r="FJ12" i="140"/>
  <c r="FK12" i="140"/>
  <c r="FL12" i="140"/>
  <c r="FM12" i="140"/>
  <c r="FH13" i="140"/>
  <c r="FI13" i="140"/>
  <c r="FJ13" i="140"/>
  <c r="FK13" i="140"/>
  <c r="FL13" i="140"/>
  <c r="FM13" i="140"/>
  <c r="FH14" i="140"/>
  <c r="FI14" i="140"/>
  <c r="FJ14" i="140"/>
  <c r="FK14" i="140"/>
  <c r="FL14" i="140"/>
  <c r="FM14" i="140"/>
  <c r="FH15" i="140"/>
  <c r="FI15" i="140"/>
  <c r="FJ15" i="140"/>
  <c r="FK15" i="140"/>
  <c r="FL15" i="140"/>
  <c r="FM15" i="140"/>
  <c r="FH16" i="140"/>
  <c r="FI16" i="140"/>
  <c r="FJ16" i="140"/>
  <c r="FK16" i="140"/>
  <c r="FL16" i="140"/>
  <c r="FM16" i="140"/>
  <c r="FH17" i="140"/>
  <c r="FI17" i="140"/>
  <c r="FJ17" i="140"/>
  <c r="FK17" i="140"/>
  <c r="FL17" i="140"/>
  <c r="FM17" i="140"/>
  <c r="FH18" i="140"/>
  <c r="FI18" i="140"/>
  <c r="FJ18" i="140"/>
  <c r="FK18" i="140"/>
  <c r="FL18" i="140"/>
  <c r="FM18" i="140"/>
  <c r="FH19" i="140"/>
  <c r="FI19" i="140"/>
  <c r="FJ19" i="140"/>
  <c r="FK19" i="140"/>
  <c r="FL19" i="140"/>
  <c r="FM19" i="140"/>
  <c r="FH20" i="140"/>
  <c r="FI20" i="140"/>
  <c r="FJ20" i="140"/>
  <c r="FK20" i="140"/>
  <c r="FL20" i="140"/>
  <c r="FM20" i="140"/>
  <c r="FH21" i="140"/>
  <c r="FI21" i="140"/>
  <c r="FJ21" i="140"/>
  <c r="FK21" i="140"/>
  <c r="FL21" i="140"/>
  <c r="FM21" i="140"/>
  <c r="FH22" i="140"/>
  <c r="FI22" i="140"/>
  <c r="FJ22" i="140"/>
  <c r="FK22" i="140"/>
  <c r="FL22" i="140"/>
  <c r="FM22" i="140"/>
  <c r="FH23" i="140"/>
  <c r="FI23" i="140"/>
  <c r="FJ23" i="140"/>
  <c r="FK23" i="140"/>
  <c r="FL23" i="140"/>
  <c r="FM23" i="140"/>
  <c r="FH24" i="140"/>
  <c r="FI24" i="140"/>
  <c r="FJ24" i="140"/>
  <c r="FK24" i="140"/>
  <c r="FL24" i="140"/>
  <c r="FM24" i="140"/>
  <c r="FH25" i="140"/>
  <c r="FI25" i="140"/>
  <c r="FJ25" i="140"/>
  <c r="FK25" i="140"/>
  <c r="FL25" i="140"/>
  <c r="FM25" i="140"/>
  <c r="FH26" i="140"/>
  <c r="FI26" i="140"/>
  <c r="FJ26" i="140"/>
  <c r="FK26" i="140"/>
  <c r="FL26" i="140"/>
  <c r="FM26" i="140"/>
  <c r="FH27" i="140"/>
  <c r="FI27" i="140"/>
  <c r="FJ27" i="140"/>
  <c r="FK27" i="140"/>
  <c r="FL27" i="140"/>
  <c r="FM27" i="140"/>
  <c r="FH28" i="140"/>
  <c r="FI28" i="140"/>
  <c r="FJ28" i="140"/>
  <c r="FK28" i="140"/>
  <c r="FL28" i="140"/>
  <c r="FM28" i="140"/>
  <c r="FH29" i="140"/>
  <c r="FI29" i="140"/>
  <c r="FJ29" i="140"/>
  <c r="FK29" i="140"/>
  <c r="FL29" i="140"/>
  <c r="FM29" i="140"/>
  <c r="FH30" i="140"/>
  <c r="FI30" i="140"/>
  <c r="FJ30" i="140"/>
  <c r="FK30" i="140"/>
  <c r="FL30" i="140"/>
  <c r="FM30" i="140"/>
  <c r="FH31" i="140"/>
  <c r="FI31" i="140"/>
  <c r="FJ31" i="140"/>
  <c r="FK31" i="140"/>
  <c r="FL31" i="140"/>
  <c r="FM31" i="140"/>
  <c r="FH32" i="140"/>
  <c r="FI32" i="140"/>
  <c r="FJ32" i="140"/>
  <c r="FK32" i="140"/>
  <c r="FL32" i="140"/>
  <c r="FM32" i="140"/>
  <c r="FH33" i="140"/>
  <c r="FI33" i="140"/>
  <c r="FJ33" i="140"/>
  <c r="FK33" i="140"/>
  <c r="FL33" i="140"/>
  <c r="FM33" i="140"/>
  <c r="FH34" i="140"/>
  <c r="FI34" i="140"/>
  <c r="FJ34" i="140"/>
  <c r="FK34" i="140"/>
  <c r="FL34" i="140"/>
  <c r="FM34" i="140"/>
  <c r="FH35" i="140"/>
  <c r="FI35" i="140"/>
  <c r="FJ35" i="140"/>
  <c r="FK35" i="140"/>
  <c r="FL35" i="140"/>
  <c r="FM35" i="140"/>
  <c r="FH36" i="140"/>
  <c r="FI36" i="140"/>
  <c r="FJ36" i="140"/>
  <c r="FK36" i="140"/>
  <c r="FL36" i="140"/>
  <c r="FM36" i="140"/>
  <c r="FH37" i="140"/>
  <c r="FI37" i="140"/>
  <c r="FJ37" i="140"/>
  <c r="FK37" i="140"/>
  <c r="FL37" i="140"/>
  <c r="FM37" i="140"/>
  <c r="FH38" i="140"/>
  <c r="FI38" i="140"/>
  <c r="FJ38" i="140"/>
  <c r="FK38" i="140"/>
  <c r="FL38" i="140"/>
  <c r="FM38" i="140"/>
  <c r="FH39" i="140"/>
  <c r="FI39" i="140"/>
  <c r="FJ39" i="140"/>
  <c r="FK39" i="140"/>
  <c r="FL39" i="140"/>
  <c r="FM39" i="140"/>
  <c r="FH40" i="140"/>
  <c r="FI40" i="140"/>
  <c r="FJ40" i="140"/>
  <c r="FK40" i="140"/>
  <c r="FL40" i="140"/>
  <c r="FM40" i="140"/>
  <c r="FH41" i="140"/>
  <c r="FI41" i="140"/>
  <c r="FJ41" i="140"/>
  <c r="FK41" i="140"/>
  <c r="FL41" i="140"/>
  <c r="FM41" i="140"/>
  <c r="FH42" i="140"/>
  <c r="FI42" i="140"/>
  <c r="FJ42" i="140"/>
  <c r="FK42" i="140"/>
  <c r="FL42" i="140"/>
  <c r="FM42" i="140"/>
  <c r="FH43" i="140"/>
  <c r="FI43" i="140"/>
  <c r="FJ43" i="140"/>
  <c r="FK43" i="140"/>
  <c r="FL43" i="140"/>
  <c r="FM43" i="140"/>
  <c r="FH44" i="140"/>
  <c r="FI44" i="140"/>
  <c r="FJ44" i="140"/>
  <c r="FK44" i="140"/>
  <c r="FL44" i="140"/>
  <c r="FM44" i="140"/>
  <c r="FH45" i="140"/>
  <c r="FI45" i="140"/>
  <c r="FJ45" i="140"/>
  <c r="FK45" i="140"/>
  <c r="FL45" i="140"/>
  <c r="FM45" i="140"/>
  <c r="FH46" i="140"/>
  <c r="FI46" i="140"/>
  <c r="FJ46" i="140"/>
  <c r="FK46" i="140"/>
  <c r="FL46" i="140"/>
  <c r="FM46" i="140"/>
  <c r="FH47" i="140"/>
  <c r="FI47" i="140"/>
  <c r="FJ47" i="140"/>
  <c r="FK47" i="140"/>
  <c r="FL47" i="140"/>
  <c r="FM47" i="140"/>
  <c r="FH48" i="140"/>
  <c r="FI48" i="140"/>
  <c r="FJ48" i="140"/>
  <c r="FK48" i="140"/>
  <c r="FL48" i="140"/>
  <c r="FM48" i="140"/>
  <c r="FH49" i="140"/>
  <c r="FI49" i="140"/>
  <c r="FJ49" i="140"/>
  <c r="FK49" i="140"/>
  <c r="FL49" i="140"/>
  <c r="FM49" i="140"/>
  <c r="FH50" i="140"/>
  <c r="FI50" i="140"/>
  <c r="FJ50" i="140"/>
  <c r="FK50" i="140"/>
  <c r="FL50" i="140"/>
  <c r="FM50" i="140"/>
  <c r="FH51" i="140"/>
  <c r="FI51" i="140"/>
  <c r="FJ51" i="140"/>
  <c r="FK51" i="140"/>
  <c r="FL51" i="140"/>
  <c r="FM51" i="140"/>
  <c r="FH52" i="140"/>
  <c r="FI52" i="140"/>
  <c r="FJ52" i="140"/>
  <c r="FK52" i="140"/>
  <c r="FL52" i="140"/>
  <c r="FM52" i="140"/>
  <c r="FH53" i="140"/>
  <c r="FI53" i="140"/>
  <c r="FJ53" i="140"/>
  <c r="FK53" i="140"/>
  <c r="FL53" i="140"/>
  <c r="FM53" i="140"/>
  <c r="FH54" i="140"/>
  <c r="FI54" i="140"/>
  <c r="FJ54" i="140"/>
  <c r="FK54" i="140"/>
  <c r="FL54" i="140"/>
  <c r="FM54" i="140"/>
  <c r="FH55" i="140"/>
  <c r="FI55" i="140"/>
  <c r="FJ55" i="140"/>
  <c r="FK55" i="140"/>
  <c r="FL55" i="140"/>
  <c r="FM55" i="140"/>
  <c r="FH56" i="140"/>
  <c r="FI56" i="140"/>
  <c r="FJ56" i="140"/>
  <c r="FK56" i="140"/>
  <c r="FL56" i="140"/>
  <c r="FM56" i="140"/>
  <c r="FH57" i="140"/>
  <c r="FI57" i="140"/>
  <c r="FJ57" i="140"/>
  <c r="FK57" i="140"/>
  <c r="FL57" i="140"/>
  <c r="FM57" i="140"/>
  <c r="FH58" i="140"/>
  <c r="FI58" i="140"/>
  <c r="FJ58" i="140"/>
  <c r="FK58" i="140"/>
  <c r="FL58" i="140"/>
  <c r="FM58" i="140"/>
  <c r="FH59" i="140"/>
  <c r="FI59" i="140"/>
  <c r="FJ59" i="140"/>
  <c r="FK59" i="140"/>
  <c r="FL59" i="140"/>
  <c r="FM59" i="140"/>
  <c r="FH60" i="140"/>
  <c r="FI60" i="140"/>
  <c r="FJ60" i="140"/>
  <c r="FK60" i="140"/>
  <c r="FL60" i="140"/>
  <c r="FM60" i="140"/>
  <c r="FH61" i="140"/>
  <c r="FI61" i="140"/>
  <c r="FJ61" i="140"/>
  <c r="FK61" i="140"/>
  <c r="FL61" i="140"/>
  <c r="FM61" i="140"/>
  <c r="FH62" i="140"/>
  <c r="FI62" i="140"/>
  <c r="FJ62" i="140"/>
  <c r="FK62" i="140"/>
  <c r="FL62" i="140"/>
  <c r="FM62" i="140"/>
  <c r="FH63" i="140"/>
  <c r="FI63" i="140"/>
  <c r="FJ63" i="140"/>
  <c r="FK63" i="140"/>
  <c r="FL63" i="140"/>
  <c r="FM63" i="140"/>
  <c r="FH64" i="140"/>
  <c r="FI64" i="140"/>
  <c r="FJ64" i="140"/>
  <c r="FK64" i="140"/>
  <c r="FL64" i="140"/>
  <c r="FM64" i="140"/>
  <c r="FH65" i="140"/>
  <c r="FI65" i="140"/>
  <c r="FJ65" i="140"/>
  <c r="FK65" i="140"/>
  <c r="FL65" i="140"/>
  <c r="FM65" i="140"/>
  <c r="FH66" i="140"/>
  <c r="FI66" i="140"/>
  <c r="FJ66" i="140"/>
  <c r="FK66" i="140"/>
  <c r="FL66" i="140"/>
  <c r="FM66" i="140"/>
  <c r="FH67" i="140"/>
  <c r="FI67" i="140"/>
  <c r="FJ67" i="140"/>
  <c r="FK67" i="140"/>
  <c r="FL67" i="140"/>
  <c r="FM67" i="140"/>
  <c r="FH68" i="140"/>
  <c r="FI68" i="140"/>
  <c r="FJ68" i="140"/>
  <c r="FK68" i="140"/>
  <c r="FL68" i="140"/>
  <c r="FM68" i="140"/>
  <c r="FH69" i="140"/>
  <c r="FI69" i="140"/>
  <c r="FJ69" i="140"/>
  <c r="FK69" i="140"/>
  <c r="FL69" i="140"/>
  <c r="FM69" i="140"/>
  <c r="FH70" i="140"/>
  <c r="FI70" i="140"/>
  <c r="FJ70" i="140"/>
  <c r="FK70" i="140"/>
  <c r="FL70" i="140"/>
  <c r="FM70" i="140"/>
  <c r="FH71" i="140"/>
  <c r="FI71" i="140"/>
  <c r="FJ71" i="140"/>
  <c r="FK71" i="140"/>
  <c r="FL71" i="140"/>
  <c r="FM71" i="140"/>
  <c r="FH72" i="140"/>
  <c r="FI72" i="140"/>
  <c r="FJ72" i="140"/>
  <c r="FK72" i="140"/>
  <c r="FL72" i="140"/>
  <c r="FM72" i="140"/>
  <c r="FH73" i="140"/>
  <c r="FI73" i="140"/>
  <c r="FJ73" i="140"/>
  <c r="FK73" i="140"/>
  <c r="FL73" i="140"/>
  <c r="FM73" i="140"/>
  <c r="FH74" i="140"/>
  <c r="FI74" i="140"/>
  <c r="FJ74" i="140"/>
  <c r="FK74" i="140"/>
  <c r="FL74" i="140"/>
  <c r="FM74" i="140"/>
  <c r="FH75" i="140"/>
  <c r="FI75" i="140"/>
  <c r="FJ75" i="140"/>
  <c r="FK75" i="140"/>
  <c r="FL75" i="140"/>
  <c r="FM75" i="140"/>
  <c r="FH76" i="140"/>
  <c r="FI76" i="140"/>
  <c r="FJ76" i="140"/>
  <c r="FK76" i="140"/>
  <c r="FL76" i="140"/>
  <c r="FM76" i="140"/>
  <c r="FH77" i="140"/>
  <c r="FI77" i="140"/>
  <c r="FJ77" i="140"/>
  <c r="FK77" i="140"/>
  <c r="FL77" i="140"/>
  <c r="FM77" i="140"/>
  <c r="FH78" i="140"/>
  <c r="FI78" i="140"/>
  <c r="FJ78" i="140"/>
  <c r="FK78" i="140"/>
  <c r="FL78" i="140"/>
  <c r="FM78" i="140"/>
  <c r="FH79" i="140"/>
  <c r="FI79" i="140"/>
  <c r="FJ79" i="140"/>
  <c r="FK79" i="140"/>
  <c r="FL79" i="140"/>
  <c r="FM79" i="140"/>
  <c r="FH80" i="140"/>
  <c r="FI80" i="140"/>
  <c r="FJ80" i="140"/>
  <c r="FK80" i="140"/>
  <c r="FL80" i="140"/>
  <c r="FM80" i="140"/>
  <c r="FH81" i="140"/>
  <c r="FI81" i="140"/>
  <c r="FJ81" i="140"/>
  <c r="FK81" i="140"/>
  <c r="FL81" i="140"/>
  <c r="FM81" i="140"/>
  <c r="FH82" i="140"/>
  <c r="FI82" i="140"/>
  <c r="FJ82" i="140"/>
  <c r="FK82" i="140"/>
  <c r="FL82" i="140"/>
  <c r="FM82" i="140"/>
  <c r="FH83" i="140"/>
  <c r="FI83" i="140"/>
  <c r="FJ83" i="140"/>
  <c r="FK83" i="140"/>
  <c r="FL83" i="140"/>
  <c r="FM83" i="140"/>
  <c r="FH84" i="140"/>
  <c r="FI84" i="140"/>
  <c r="FJ84" i="140"/>
  <c r="FK84" i="140"/>
  <c r="FL84" i="140"/>
  <c r="FM84" i="140"/>
  <c r="FH85" i="140"/>
  <c r="FI85" i="140"/>
  <c r="FJ85" i="140"/>
  <c r="FK85" i="140"/>
  <c r="FL85" i="140"/>
  <c r="FM85" i="140"/>
  <c r="FH86" i="140"/>
  <c r="FI86" i="140"/>
  <c r="FJ86" i="140"/>
  <c r="FK86" i="140"/>
  <c r="FL86" i="140"/>
  <c r="FM86" i="140"/>
  <c r="FH87" i="140"/>
  <c r="FI87" i="140"/>
  <c r="FJ87" i="140"/>
  <c r="FK87" i="140"/>
  <c r="FL87" i="140"/>
  <c r="FM87" i="140"/>
  <c r="FH88" i="140"/>
  <c r="FI88" i="140"/>
  <c r="FJ88" i="140"/>
  <c r="FK88" i="140"/>
  <c r="FL88" i="140"/>
  <c r="FM88" i="140"/>
  <c r="FH89" i="140"/>
  <c r="FI89" i="140"/>
  <c r="FJ89" i="140"/>
  <c r="FK89" i="140"/>
  <c r="FL89" i="140"/>
  <c r="FM89" i="140"/>
  <c r="FH90" i="140"/>
  <c r="FI90" i="140"/>
  <c r="FJ90" i="140"/>
  <c r="FK90" i="140"/>
  <c r="FL90" i="140"/>
  <c r="FM90" i="140"/>
  <c r="FH91" i="140"/>
  <c r="FI91" i="140"/>
  <c r="FJ91" i="140"/>
  <c r="FK91" i="140"/>
  <c r="FL91" i="140"/>
  <c r="FM91" i="140"/>
  <c r="FH92" i="140"/>
  <c r="FI92" i="140"/>
  <c r="FJ92" i="140"/>
  <c r="FK92" i="140"/>
  <c r="FL92" i="140"/>
  <c r="FM92" i="140"/>
  <c r="FH93" i="140"/>
  <c r="FI93" i="140"/>
  <c r="FJ93" i="140"/>
  <c r="FK93" i="140"/>
  <c r="FL93" i="140"/>
  <c r="FM93" i="140"/>
  <c r="FH94" i="140"/>
  <c r="FI94" i="140"/>
  <c r="FJ94" i="140"/>
  <c r="FK94" i="140"/>
  <c r="FL94" i="140"/>
  <c r="FM94" i="140"/>
  <c r="FH95" i="140"/>
  <c r="FI95" i="140"/>
  <c r="FJ95" i="140"/>
  <c r="FK95" i="140"/>
  <c r="FL95" i="140"/>
  <c r="FM95" i="140"/>
  <c r="FH96" i="140"/>
  <c r="FI96" i="140"/>
  <c r="FJ96" i="140"/>
  <c r="FK96" i="140"/>
  <c r="FL96" i="140"/>
  <c r="FM96" i="140"/>
  <c r="FH97" i="140"/>
  <c r="FI97" i="140"/>
  <c r="FJ97" i="140"/>
  <c r="FK97" i="140"/>
  <c r="FL97" i="140"/>
  <c r="FM97" i="140"/>
  <c r="FH98" i="140"/>
  <c r="FI98" i="140"/>
  <c r="FJ98" i="140"/>
  <c r="FK98" i="140"/>
  <c r="FL98" i="140"/>
  <c r="FM98" i="140"/>
  <c r="FH99" i="140"/>
  <c r="FI99" i="140"/>
  <c r="FJ99" i="140"/>
  <c r="FK99" i="140"/>
  <c r="FL99" i="140"/>
  <c r="FM99" i="140"/>
  <c r="FH100" i="140"/>
  <c r="FI100" i="140"/>
  <c r="FJ100" i="140"/>
  <c r="FK100" i="140"/>
  <c r="FL100" i="140"/>
  <c r="FM100" i="140"/>
  <c r="FH101" i="140"/>
  <c r="FI101" i="140"/>
  <c r="FJ101" i="140"/>
  <c r="FK101" i="140"/>
  <c r="FL101" i="140"/>
  <c r="FM101" i="140"/>
  <c r="FH102" i="140"/>
  <c r="FI102" i="140"/>
  <c r="FJ102" i="140"/>
  <c r="FK102" i="140"/>
  <c r="FL102" i="140"/>
  <c r="FM102" i="140"/>
  <c r="FH103" i="140"/>
  <c r="FI103" i="140"/>
  <c r="FJ103" i="140"/>
  <c r="FK103" i="140"/>
  <c r="FL103" i="140"/>
  <c r="FM103" i="140"/>
  <c r="FH104" i="140"/>
  <c r="FI104" i="140"/>
  <c r="FJ104" i="140"/>
  <c r="FK104" i="140"/>
  <c r="FL104" i="140"/>
  <c r="FM104" i="140"/>
  <c r="FH105" i="140"/>
  <c r="FI105" i="140"/>
  <c r="FJ105" i="140"/>
  <c r="FK105" i="140"/>
  <c r="FL105" i="140"/>
  <c r="FM105" i="140"/>
  <c r="FH106" i="140"/>
  <c r="FI106" i="140"/>
  <c r="FJ106" i="140"/>
  <c r="FK106" i="140"/>
  <c r="FL106" i="140"/>
  <c r="FM106" i="140"/>
  <c r="FH107" i="140"/>
  <c r="FI107" i="140"/>
  <c r="FJ107" i="140"/>
  <c r="FK107" i="140"/>
  <c r="FL107" i="140"/>
  <c r="FM107" i="140"/>
  <c r="FH108" i="140"/>
  <c r="FI108" i="140"/>
  <c r="FJ108" i="140"/>
  <c r="FK108" i="140"/>
  <c r="FL108" i="140"/>
  <c r="FM108" i="140"/>
  <c r="FH109" i="140"/>
  <c r="FI109" i="140"/>
  <c r="FJ109" i="140"/>
  <c r="FK109" i="140"/>
  <c r="FL109" i="140"/>
  <c r="FM109" i="140"/>
  <c r="FH110" i="140"/>
  <c r="FI110" i="140"/>
  <c r="FJ110" i="140"/>
  <c r="FK110" i="140"/>
  <c r="FL110" i="140"/>
  <c r="FM110" i="140"/>
  <c r="FH111" i="140"/>
  <c r="FI111" i="140"/>
  <c r="FJ111" i="140"/>
  <c r="FK111" i="140"/>
  <c r="FL111" i="140"/>
  <c r="FM111" i="140"/>
  <c r="FH112" i="140"/>
  <c r="FI112" i="140"/>
  <c r="FJ112" i="140"/>
  <c r="FK112" i="140"/>
  <c r="FL112" i="140"/>
  <c r="FM112" i="140"/>
  <c r="FH113" i="140"/>
  <c r="FI113" i="140"/>
  <c r="FJ113" i="140"/>
  <c r="FK113" i="140"/>
  <c r="FL113" i="140"/>
  <c r="FM113" i="140"/>
  <c r="FH114" i="140"/>
  <c r="FI114" i="140"/>
  <c r="FJ114" i="140"/>
  <c r="FK114" i="140"/>
  <c r="FL114" i="140"/>
  <c r="FM114" i="140"/>
  <c r="FH115" i="140"/>
  <c r="FI115" i="140"/>
  <c r="FJ115" i="140"/>
  <c r="FK115" i="140"/>
  <c r="FL115" i="140"/>
  <c r="FM115" i="140"/>
  <c r="FH116" i="140"/>
  <c r="FI116" i="140"/>
  <c r="FJ116" i="140"/>
  <c r="FK116" i="140"/>
  <c r="FL116" i="140"/>
  <c r="FM116" i="140"/>
  <c r="FH117" i="140"/>
  <c r="FI117" i="140"/>
  <c r="FJ117" i="140"/>
  <c r="FK117" i="140"/>
  <c r="FL117" i="140"/>
  <c r="FM117" i="140"/>
  <c r="FH118" i="140"/>
  <c r="FI118" i="140"/>
  <c r="FJ118" i="140"/>
  <c r="FK118" i="140"/>
  <c r="FL118" i="140"/>
  <c r="FM118" i="140"/>
  <c r="FH119" i="140"/>
  <c r="FI119" i="140"/>
  <c r="FJ119" i="140"/>
  <c r="FK119" i="140"/>
  <c r="FL119" i="140"/>
  <c r="FM119" i="140"/>
  <c r="FH120" i="140"/>
  <c r="FI120" i="140"/>
  <c r="FJ120" i="140"/>
  <c r="FK120" i="140"/>
  <c r="FL120" i="140"/>
  <c r="FM120" i="140"/>
  <c r="FH121" i="140"/>
  <c r="FI121" i="140"/>
  <c r="FJ121" i="140"/>
  <c r="FK121" i="140"/>
  <c r="FL121" i="140"/>
  <c r="FM121" i="140"/>
  <c r="FH122" i="140"/>
  <c r="FI122" i="140"/>
  <c r="FJ122" i="140"/>
  <c r="FK122" i="140"/>
  <c r="FL122" i="140"/>
  <c r="FM122" i="140"/>
  <c r="FH123" i="140"/>
  <c r="FI123" i="140"/>
  <c r="FJ123" i="140"/>
  <c r="FK123" i="140"/>
  <c r="FL123" i="140"/>
  <c r="FM123" i="140"/>
  <c r="FH124" i="140"/>
  <c r="FI124" i="140"/>
  <c r="FJ124" i="140"/>
  <c r="FK124" i="140"/>
  <c r="FL124" i="140"/>
  <c r="FM124" i="140"/>
  <c r="FH125" i="140"/>
  <c r="FI125" i="140"/>
  <c r="FJ125" i="140"/>
  <c r="FK125" i="140"/>
  <c r="FL125" i="140"/>
  <c r="FM125" i="140"/>
  <c r="FH126" i="140"/>
  <c r="FI126" i="140"/>
  <c r="FJ126" i="140"/>
  <c r="FK126" i="140"/>
  <c r="FL126" i="140"/>
  <c r="FM126" i="140"/>
  <c r="FH127" i="140"/>
  <c r="I149" i="39" s="1"/>
  <c r="FI127" i="140"/>
  <c r="FJ127" i="140"/>
  <c r="L149" i="39" s="1"/>
  <c r="FK127" i="140"/>
  <c r="FL127" i="140"/>
  <c r="P149" i="39" s="1"/>
  <c r="FM127" i="140"/>
  <c r="R149" i="39" s="1"/>
  <c r="FH128" i="140"/>
  <c r="FI128" i="140"/>
  <c r="FJ128" i="140"/>
  <c r="FK128" i="140"/>
  <c r="FL128" i="140"/>
  <c r="FM128" i="140"/>
  <c r="FH129" i="140"/>
  <c r="FI129" i="140"/>
  <c r="FJ129" i="140"/>
  <c r="FK129" i="140"/>
  <c r="FL129" i="140"/>
  <c r="FM129" i="140"/>
  <c r="FH130" i="140"/>
  <c r="FI130" i="140"/>
  <c r="FJ130" i="140"/>
  <c r="FK130" i="140"/>
  <c r="FL130" i="140"/>
  <c r="FM130" i="140"/>
  <c r="FH131" i="140"/>
  <c r="FI131" i="140"/>
  <c r="FJ131" i="140"/>
  <c r="FK131" i="140"/>
  <c r="FL131" i="140"/>
  <c r="FM131" i="140"/>
  <c r="FH132" i="140"/>
  <c r="FI132" i="140"/>
  <c r="FJ132" i="140"/>
  <c r="FK132" i="140"/>
  <c r="FL132" i="140"/>
  <c r="FM132" i="140"/>
  <c r="FH133" i="140"/>
  <c r="FI133" i="140"/>
  <c r="FJ133" i="140"/>
  <c r="FK133" i="140"/>
  <c r="FL133" i="140"/>
  <c r="FM133" i="140"/>
  <c r="FH134" i="140"/>
  <c r="FI134" i="140"/>
  <c r="FJ134" i="140"/>
  <c r="FK134" i="140"/>
  <c r="FL134" i="140"/>
  <c r="FM134" i="140"/>
  <c r="FH135" i="140"/>
  <c r="FI135" i="140"/>
  <c r="FJ135" i="140"/>
  <c r="FK135" i="140"/>
  <c r="FL135" i="140"/>
  <c r="FM135" i="140"/>
  <c r="FH136" i="140"/>
  <c r="FI136" i="140"/>
  <c r="FJ136" i="140"/>
  <c r="FK136" i="140"/>
  <c r="FL136" i="140"/>
  <c r="FM136" i="140"/>
  <c r="FH137" i="140"/>
  <c r="FI137" i="140"/>
  <c r="FJ137" i="140"/>
  <c r="FK137" i="140"/>
  <c r="FL137" i="140"/>
  <c r="FM137" i="140"/>
  <c r="FH138" i="140"/>
  <c r="FI138" i="140"/>
  <c r="FJ138" i="140"/>
  <c r="FK138" i="140"/>
  <c r="FL138" i="140"/>
  <c r="FM138" i="140"/>
  <c r="FH139" i="140"/>
  <c r="FI139" i="140"/>
  <c r="FJ139" i="140"/>
  <c r="FK139" i="140"/>
  <c r="FL139" i="140"/>
  <c r="FM139" i="140"/>
  <c r="FH140" i="140"/>
  <c r="FI140" i="140"/>
  <c r="FJ140" i="140"/>
  <c r="FK140" i="140"/>
  <c r="FL140" i="140"/>
  <c r="FM140" i="140"/>
  <c r="FH141" i="140"/>
  <c r="FI141" i="140"/>
  <c r="FJ141" i="140"/>
  <c r="FK141" i="140"/>
  <c r="FL141" i="140"/>
  <c r="FM141" i="140"/>
  <c r="FH142" i="140"/>
  <c r="FI142" i="140"/>
  <c r="FJ142" i="140"/>
  <c r="FK142" i="140"/>
  <c r="FL142" i="140"/>
  <c r="FM142" i="140"/>
  <c r="FH143" i="140"/>
  <c r="FI143" i="140"/>
  <c r="FJ143" i="140"/>
  <c r="FK143" i="140"/>
  <c r="FL143" i="140"/>
  <c r="FM143" i="140"/>
  <c r="FH144" i="140"/>
  <c r="FI144" i="140"/>
  <c r="FJ144" i="140"/>
  <c r="FK144" i="140"/>
  <c r="FL144" i="140"/>
  <c r="FM144" i="140"/>
  <c r="FH145" i="140"/>
  <c r="FI145" i="140"/>
  <c r="FJ145" i="140"/>
  <c r="FK145" i="140"/>
  <c r="FL145" i="140"/>
  <c r="FM145" i="140"/>
  <c r="FH146" i="140"/>
  <c r="FI146" i="140"/>
  <c r="FJ146" i="140"/>
  <c r="FK146" i="140"/>
  <c r="FL146" i="140"/>
  <c r="FM146" i="140"/>
  <c r="FH147" i="140"/>
  <c r="FI147" i="140"/>
  <c r="FJ147" i="140"/>
  <c r="FK147" i="140"/>
  <c r="FL147" i="140"/>
  <c r="FM147" i="140"/>
  <c r="FH148" i="140"/>
  <c r="FI148" i="140"/>
  <c r="FJ148" i="140"/>
  <c r="FK148" i="140"/>
  <c r="FL148" i="140"/>
  <c r="FM148" i="140"/>
  <c r="FH149" i="140"/>
  <c r="FI149" i="140"/>
  <c r="FJ149" i="140"/>
  <c r="FK149" i="140"/>
  <c r="FL149" i="140"/>
  <c r="FM149" i="140"/>
  <c r="FH150" i="140"/>
  <c r="FI150" i="140"/>
  <c r="FJ150" i="140"/>
  <c r="FK150" i="140"/>
  <c r="FL150" i="140"/>
  <c r="FM150" i="140"/>
  <c r="FH151" i="140"/>
  <c r="FI151" i="140"/>
  <c r="FJ151" i="140"/>
  <c r="FK151" i="140"/>
  <c r="FL151" i="140"/>
  <c r="FM151" i="140"/>
  <c r="FH152" i="140"/>
  <c r="FI152" i="140"/>
  <c r="FJ152" i="140"/>
  <c r="FK152" i="140"/>
  <c r="FL152" i="140"/>
  <c r="FM152" i="140"/>
  <c r="FH153" i="140"/>
  <c r="FI153" i="140"/>
  <c r="FJ153" i="140"/>
  <c r="FK153" i="140"/>
  <c r="FL153" i="140"/>
  <c r="FM153" i="140"/>
  <c r="FH154" i="140"/>
  <c r="FI154" i="140"/>
  <c r="FJ154" i="140"/>
  <c r="FK154" i="140"/>
  <c r="FL154" i="140"/>
  <c r="FM154" i="140"/>
  <c r="FH155" i="140"/>
  <c r="FI155" i="140"/>
  <c r="FJ155" i="140"/>
  <c r="FK155" i="140"/>
  <c r="FL155" i="140"/>
  <c r="FM155" i="140"/>
  <c r="FH156" i="140"/>
  <c r="FI156" i="140"/>
  <c r="FJ156" i="140"/>
  <c r="FK156" i="140"/>
  <c r="FL156" i="140"/>
  <c r="FM156" i="140"/>
  <c r="FH157" i="140"/>
  <c r="FI157" i="140"/>
  <c r="FJ157" i="140"/>
  <c r="FK157" i="140"/>
  <c r="FL157" i="140"/>
  <c r="FM157" i="140"/>
  <c r="FH158" i="140"/>
  <c r="FI158" i="140"/>
  <c r="FJ158" i="140"/>
  <c r="FK158" i="140"/>
  <c r="FL158" i="140"/>
  <c r="FM158" i="140"/>
  <c r="FH159" i="140"/>
  <c r="FI159" i="140"/>
  <c r="FJ159" i="140"/>
  <c r="FK159" i="140"/>
  <c r="FL159" i="140"/>
  <c r="FM159" i="140"/>
  <c r="FH160" i="140"/>
  <c r="FI160" i="140"/>
  <c r="FJ160" i="140"/>
  <c r="FK160" i="140"/>
  <c r="FL160" i="140"/>
  <c r="FM160" i="140"/>
  <c r="FI3" i="140"/>
  <c r="FJ3" i="140"/>
  <c r="FK3" i="140"/>
  <c r="FL3" i="140"/>
  <c r="FM3" i="140"/>
  <c r="FH3" i="140"/>
  <c r="EY4" i="140"/>
  <c r="AI10" i="4" s="1"/>
  <c r="EY5" i="140"/>
  <c r="AI11" i="4" s="1"/>
  <c r="EY6" i="140"/>
  <c r="AI12" i="4" s="1"/>
  <c r="EY7" i="140"/>
  <c r="AI13" i="4" s="1"/>
  <c r="EY8" i="140"/>
  <c r="AI14" i="4" s="1"/>
  <c r="EY9" i="140"/>
  <c r="AI16" i="4" s="1"/>
  <c r="EY10" i="140"/>
  <c r="AI17" i="4" s="1"/>
  <c r="EY11" i="140"/>
  <c r="AI18" i="4" s="1"/>
  <c r="EY12" i="140"/>
  <c r="AI19" i="4" s="1"/>
  <c r="EY13" i="140"/>
  <c r="AI20" i="4" s="1"/>
  <c r="EY14" i="140"/>
  <c r="AI22" i="4" s="1"/>
  <c r="EY15" i="140"/>
  <c r="AI25" i="4" s="1"/>
  <c r="EY16" i="140"/>
  <c r="AI26" i="4" s="1"/>
  <c r="EY17" i="140"/>
  <c r="AI27" i="4" s="1"/>
  <c r="EY18" i="140"/>
  <c r="AI32" i="4" s="1"/>
  <c r="EY19" i="140"/>
  <c r="AI33" i="4" s="1"/>
  <c r="EY20" i="140"/>
  <c r="AI35" i="4" s="1"/>
  <c r="EY21" i="140"/>
  <c r="AI41" i="4" s="1"/>
  <c r="EY22" i="140"/>
  <c r="AI42" i="4" s="1"/>
  <c r="EY23" i="140"/>
  <c r="AI43" i="4" s="1"/>
  <c r="EY24" i="140"/>
  <c r="AI44" i="4" s="1"/>
  <c r="EY25" i="140"/>
  <c r="AI45" i="4" s="1"/>
  <c r="EY26" i="140"/>
  <c r="AI46" i="4" s="1"/>
  <c r="EY27" i="140"/>
  <c r="AI48" i="4" s="1"/>
  <c r="EY28" i="140"/>
  <c r="AI49" i="4" s="1"/>
  <c r="EY29" i="140"/>
  <c r="AI50" i="4" s="1"/>
  <c r="EY30" i="140"/>
  <c r="AI53" i="4" s="1"/>
  <c r="EY31" i="140"/>
  <c r="EY32" i="140"/>
  <c r="AI57" i="4" s="1"/>
  <c r="EY33" i="140"/>
  <c r="AI58" i="4" s="1"/>
  <c r="EY34" i="140"/>
  <c r="AI63" i="4" s="1"/>
  <c r="EY35" i="140"/>
  <c r="AI64" i="4" s="1"/>
  <c r="EY36" i="140"/>
  <c r="AI65" i="4" s="1"/>
  <c r="EY37" i="140"/>
  <c r="AI66" i="4" s="1"/>
  <c r="EY38" i="140"/>
  <c r="AI72" i="4" s="1"/>
  <c r="EY39" i="140"/>
  <c r="AI73" i="4" s="1"/>
  <c r="EY40" i="140"/>
  <c r="AI74" i="4" s="1"/>
  <c r="EY41" i="140"/>
  <c r="AI75" i="4" s="1"/>
  <c r="EY42" i="140"/>
  <c r="AI76" i="4" s="1"/>
  <c r="EY43" i="140"/>
  <c r="AI79" i="4" s="1"/>
  <c r="EY44" i="140"/>
  <c r="AI88" i="4" s="1"/>
  <c r="EY45" i="140"/>
  <c r="AI89" i="4" s="1"/>
  <c r="EY46" i="140"/>
  <c r="AI92" i="4" s="1"/>
  <c r="EY47" i="140"/>
  <c r="AI94" i="4" s="1"/>
  <c r="EY48" i="140"/>
  <c r="AI96" i="4" s="1"/>
  <c r="EY49" i="140"/>
  <c r="AI100" i="4" s="1"/>
  <c r="EY50" i="140"/>
  <c r="AI101" i="4" s="1"/>
  <c r="EY51" i="140"/>
  <c r="AI102" i="4" s="1"/>
  <c r="EY52" i="140"/>
  <c r="AI103" i="4" s="1"/>
  <c r="EY53" i="140"/>
  <c r="AI104" i="4" s="1"/>
  <c r="EY54" i="140"/>
  <c r="AI105" i="4" s="1"/>
  <c r="EY55" i="140"/>
  <c r="AI106" i="4" s="1"/>
  <c r="EY56" i="140"/>
  <c r="AI108" i="4" s="1"/>
  <c r="EY57" i="140"/>
  <c r="AI110" i="4" s="1"/>
  <c r="EY58" i="140"/>
  <c r="AI111" i="4" s="1"/>
  <c r="EY59" i="140"/>
  <c r="AI112" i="4" s="1"/>
  <c r="EY60" i="140"/>
  <c r="AI113" i="4" s="1"/>
  <c r="EY61" i="140"/>
  <c r="AI114" i="4" s="1"/>
  <c r="EY62" i="140"/>
  <c r="AI117" i="4" s="1"/>
  <c r="EY63" i="140"/>
  <c r="AI118" i="4" s="1"/>
  <c r="EY64" i="140"/>
  <c r="AI119" i="4" s="1"/>
  <c r="EY65" i="140"/>
  <c r="AI120" i="4" s="1"/>
  <c r="EY66" i="140"/>
  <c r="AI121" i="4" s="1"/>
  <c r="EY67" i="140"/>
  <c r="AI122" i="4" s="1"/>
  <c r="EY68" i="140"/>
  <c r="AI123" i="4" s="1"/>
  <c r="EY69" i="140"/>
  <c r="AI124" i="4" s="1"/>
  <c r="EY70" i="140"/>
  <c r="AI125" i="4" s="1"/>
  <c r="EY71" i="140"/>
  <c r="AI127" i="4" s="1"/>
  <c r="EY72" i="140"/>
  <c r="AI128" i="4" s="1"/>
  <c r="EY73" i="140"/>
  <c r="AI129" i="4" s="1"/>
  <c r="EY74" i="140"/>
  <c r="AI130" i="4" s="1"/>
  <c r="EY75" i="140"/>
  <c r="AI131" i="4" s="1"/>
  <c r="EY76" i="140"/>
  <c r="AI132" i="4" s="1"/>
  <c r="EY77" i="140"/>
  <c r="AI133" i="4" s="1"/>
  <c r="EY78" i="140"/>
  <c r="AI134" i="4" s="1"/>
  <c r="EY79" i="140"/>
  <c r="AI135" i="4" s="1"/>
  <c r="EY80" i="140"/>
  <c r="AI136" i="4" s="1"/>
  <c r="EY81" i="140"/>
  <c r="AI138" i="4" s="1"/>
  <c r="EY82" i="140"/>
  <c r="AI139" i="4" s="1"/>
  <c r="EY83" i="140"/>
  <c r="AI140" i="4" s="1"/>
  <c r="EY84" i="140"/>
  <c r="AI141" i="4" s="1"/>
  <c r="EY85" i="140"/>
  <c r="AI142" i="4" s="1"/>
  <c r="EY86" i="140"/>
  <c r="AI144" i="4" s="1"/>
  <c r="EY87" i="140"/>
  <c r="AI145" i="4" s="1"/>
  <c r="EY88" i="140"/>
  <c r="AI147" i="4" s="1"/>
  <c r="EY89" i="140"/>
  <c r="AI156" i="4" s="1"/>
  <c r="EY90" i="140"/>
  <c r="AI157" i="4" s="1"/>
  <c r="EY91" i="140"/>
  <c r="AI159" i="4" s="1"/>
  <c r="EY92" i="140"/>
  <c r="AI161" i="4" s="1"/>
  <c r="EY93" i="140"/>
  <c r="AI163" i="4" s="1"/>
  <c r="EY94" i="140"/>
  <c r="AI164" i="4" s="1"/>
  <c r="EY95" i="140"/>
  <c r="AI165" i="4" s="1"/>
  <c r="EY96" i="140"/>
  <c r="AI166" i="4" s="1"/>
  <c r="EY97" i="140"/>
  <c r="AI167" i="4" s="1"/>
  <c r="EY98" i="140"/>
  <c r="AI168" i="4" s="1"/>
  <c r="EY99" i="140"/>
  <c r="AI173" i="4" s="1"/>
  <c r="EY100" i="140"/>
  <c r="AI181" i="4" s="1"/>
  <c r="EY101" i="140"/>
  <c r="AI182" i="4" s="1"/>
  <c r="EY3" i="140"/>
  <c r="AI9" i="4" s="1"/>
  <c r="ED66" i="140"/>
  <c r="AH113" i="4" s="1"/>
  <c r="ER96" i="140"/>
  <c r="L229" i="39"/>
  <c r="Q34" i="54"/>
  <c r="EX4" i="143"/>
  <c r="EY4" i="143"/>
  <c r="EZ4" i="143"/>
  <c r="FA4" i="143"/>
  <c r="FB4" i="143"/>
  <c r="FC4" i="143"/>
  <c r="EX5" i="143"/>
  <c r="EY5" i="143"/>
  <c r="EZ5" i="143"/>
  <c r="FA5" i="143"/>
  <c r="FB5" i="143"/>
  <c r="P165" i="39" s="1"/>
  <c r="FC5" i="143"/>
  <c r="R165" i="39" s="1"/>
  <c r="EX6" i="143"/>
  <c r="EY6" i="143"/>
  <c r="EZ6" i="143"/>
  <c r="FA6" i="143"/>
  <c r="FB6" i="143"/>
  <c r="P166" i="39" s="1"/>
  <c r="FC6" i="143"/>
  <c r="R166" i="39" s="1"/>
  <c r="EX7" i="143"/>
  <c r="EY7" i="143"/>
  <c r="EZ7" i="143"/>
  <c r="FA7" i="143"/>
  <c r="FB7" i="143"/>
  <c r="P169" i="39" s="1"/>
  <c r="FC7" i="143"/>
  <c r="R169" i="39" s="1"/>
  <c r="EX8" i="143"/>
  <c r="EY8" i="143"/>
  <c r="EZ8" i="143"/>
  <c r="FA8" i="143"/>
  <c r="FB8" i="143"/>
  <c r="P170" i="39" s="1"/>
  <c r="FC8" i="143"/>
  <c r="R170" i="39" s="1"/>
  <c r="EX9" i="143"/>
  <c r="EY9" i="143"/>
  <c r="EZ9" i="143"/>
  <c r="FA9" i="143"/>
  <c r="FB9" i="143"/>
  <c r="P171" i="39" s="1"/>
  <c r="FC9" i="143"/>
  <c r="R171" i="39" s="1"/>
  <c r="EX10" i="143"/>
  <c r="EY10" i="143"/>
  <c r="EZ10" i="143"/>
  <c r="FA10" i="143"/>
  <c r="FB10" i="143"/>
  <c r="P173" i="39" s="1"/>
  <c r="FC10" i="143"/>
  <c r="R173" i="39" s="1"/>
  <c r="EX11" i="143"/>
  <c r="EY11" i="143"/>
  <c r="EZ11" i="143"/>
  <c r="FA11" i="143"/>
  <c r="FB11" i="143"/>
  <c r="P175" i="39" s="1"/>
  <c r="FC11" i="143"/>
  <c r="R175" i="39" s="1"/>
  <c r="EX12" i="143"/>
  <c r="EY12" i="143"/>
  <c r="EZ12" i="143"/>
  <c r="FA12" i="143"/>
  <c r="FB12" i="143"/>
  <c r="P176" i="39" s="1"/>
  <c r="FC12" i="143"/>
  <c r="R176" i="39" s="1"/>
  <c r="EX13" i="143"/>
  <c r="EY13" i="143"/>
  <c r="EZ13" i="143"/>
  <c r="FA13" i="143"/>
  <c r="FB13" i="143"/>
  <c r="P177" i="39" s="1"/>
  <c r="FC13" i="143"/>
  <c r="R177" i="39" s="1"/>
  <c r="EX14" i="143"/>
  <c r="EY14" i="143"/>
  <c r="EZ14" i="143"/>
  <c r="FA14" i="143"/>
  <c r="FB14" i="143"/>
  <c r="P180" i="39" s="1"/>
  <c r="FC14" i="143"/>
  <c r="R180" i="39" s="1"/>
  <c r="EX15" i="143"/>
  <c r="EY15" i="143"/>
  <c r="EZ15" i="143"/>
  <c r="FA15" i="143"/>
  <c r="FB15" i="143"/>
  <c r="FC15" i="143"/>
  <c r="EX16" i="143"/>
  <c r="EY16" i="143"/>
  <c r="EZ16" i="143"/>
  <c r="FA16" i="143"/>
  <c r="FB16" i="143"/>
  <c r="FC16" i="143"/>
  <c r="EX17" i="143"/>
  <c r="EY17" i="143"/>
  <c r="EZ17" i="143"/>
  <c r="FA17" i="143"/>
  <c r="FB17" i="143"/>
  <c r="FC17" i="143"/>
  <c r="EX18" i="143"/>
  <c r="EY18" i="143"/>
  <c r="EZ18" i="143"/>
  <c r="FA18" i="143"/>
  <c r="FB18" i="143"/>
  <c r="FC18" i="143"/>
  <c r="EX19" i="143"/>
  <c r="EY19" i="143"/>
  <c r="EZ19" i="143"/>
  <c r="FA19" i="143"/>
  <c r="FB19" i="143"/>
  <c r="FC19" i="143"/>
  <c r="EX20" i="143"/>
  <c r="EY20" i="143"/>
  <c r="EZ20" i="143"/>
  <c r="FA20" i="143"/>
  <c r="FB20" i="143"/>
  <c r="FC20" i="143"/>
  <c r="EX21" i="143"/>
  <c r="EY21" i="143"/>
  <c r="EZ21" i="143"/>
  <c r="FA21" i="143"/>
  <c r="FB21" i="143"/>
  <c r="FC21" i="143"/>
  <c r="EX22" i="143"/>
  <c r="EY22" i="143"/>
  <c r="EZ22" i="143"/>
  <c r="FA22" i="143"/>
  <c r="FB22" i="143"/>
  <c r="FC22" i="143"/>
  <c r="EX23" i="143"/>
  <c r="EY23" i="143"/>
  <c r="EZ23" i="143"/>
  <c r="FA23" i="143"/>
  <c r="FB23" i="143"/>
  <c r="FC23" i="143"/>
  <c r="EX24" i="143"/>
  <c r="EY24" i="143"/>
  <c r="EZ24" i="143"/>
  <c r="FA24" i="143"/>
  <c r="FB24" i="143"/>
  <c r="P226" i="39" s="1"/>
  <c r="FC24" i="143"/>
  <c r="EX25" i="143"/>
  <c r="EY25" i="143"/>
  <c r="EZ25" i="143"/>
  <c r="FA25" i="143"/>
  <c r="FB25" i="143"/>
  <c r="FC25" i="143"/>
  <c r="EX26" i="143"/>
  <c r="EY26" i="143"/>
  <c r="EZ26" i="143"/>
  <c r="FA26" i="143"/>
  <c r="FB26" i="143"/>
  <c r="FC26" i="143"/>
  <c r="EX27" i="143"/>
  <c r="EY27" i="143"/>
  <c r="EZ27" i="143"/>
  <c r="FA27" i="143"/>
  <c r="FB27" i="143"/>
  <c r="FC27" i="143"/>
  <c r="EX28" i="143"/>
  <c r="EY28" i="143"/>
  <c r="EZ28" i="143"/>
  <c r="FA28" i="143"/>
  <c r="FB28" i="143"/>
  <c r="FC28" i="143"/>
  <c r="EX29" i="143"/>
  <c r="EY29" i="143"/>
  <c r="EZ29" i="143"/>
  <c r="FA29" i="143"/>
  <c r="FB29" i="143"/>
  <c r="FC29" i="143"/>
  <c r="EX30" i="143"/>
  <c r="EY30" i="143"/>
  <c r="EZ30" i="143"/>
  <c r="FA30" i="143"/>
  <c r="FB30" i="143"/>
  <c r="FC30" i="143"/>
  <c r="EX31" i="143"/>
  <c r="EY31" i="143"/>
  <c r="EZ31" i="143"/>
  <c r="FA31" i="143"/>
  <c r="FB31" i="143"/>
  <c r="FC31" i="143"/>
  <c r="EX32" i="143"/>
  <c r="EY32" i="143"/>
  <c r="EZ32" i="143"/>
  <c r="FA32" i="143"/>
  <c r="FB32" i="143"/>
  <c r="FC32" i="143"/>
  <c r="EY3" i="143"/>
  <c r="EZ3" i="143"/>
  <c r="FA3" i="143"/>
  <c r="FB3" i="143"/>
  <c r="FC3" i="143"/>
  <c r="EX3" i="143"/>
  <c r="R245" i="39"/>
  <c r="P245" i="39"/>
  <c r="GF4" i="142"/>
  <c r="GG4" i="142"/>
  <c r="GH4" i="142"/>
  <c r="GI4" i="142"/>
  <c r="GJ4" i="142"/>
  <c r="GK4" i="142"/>
  <c r="GF5" i="142"/>
  <c r="GG5" i="142"/>
  <c r="GH5" i="142"/>
  <c r="GI5" i="142"/>
  <c r="GJ5" i="142"/>
  <c r="P186" i="39" s="1"/>
  <c r="GK5" i="142"/>
  <c r="R186" i="39" s="1"/>
  <c r="GF6" i="142"/>
  <c r="GG6" i="142"/>
  <c r="GH6" i="142"/>
  <c r="GI6" i="142"/>
  <c r="GJ6" i="142"/>
  <c r="P187" i="39" s="1"/>
  <c r="GK6" i="142"/>
  <c r="R187" i="39" s="1"/>
  <c r="GF7" i="142"/>
  <c r="GG7" i="142"/>
  <c r="GH7" i="142"/>
  <c r="GI7" i="142"/>
  <c r="GJ7" i="142"/>
  <c r="GK7" i="142"/>
  <c r="GF8" i="142"/>
  <c r="GG8" i="142"/>
  <c r="GH8" i="142"/>
  <c r="GI8" i="142"/>
  <c r="GJ8" i="142"/>
  <c r="P196" i="39" s="1"/>
  <c r="GK8" i="142"/>
  <c r="R196" i="39" s="1"/>
  <c r="GF9" i="142"/>
  <c r="GG9" i="142"/>
  <c r="GH9" i="142"/>
  <c r="GI9" i="142"/>
  <c r="GJ9" i="142"/>
  <c r="GK9" i="142"/>
  <c r="GF10" i="142"/>
  <c r="GG10" i="142"/>
  <c r="GH10" i="142"/>
  <c r="GI10" i="142"/>
  <c r="GJ10" i="142"/>
  <c r="GK10" i="142"/>
  <c r="GF11" i="142"/>
  <c r="GG11" i="142"/>
  <c r="GH11" i="142"/>
  <c r="GI11" i="142"/>
  <c r="GJ11" i="142"/>
  <c r="GK11" i="142"/>
  <c r="GF12" i="142"/>
  <c r="GG12" i="142"/>
  <c r="GH12" i="142"/>
  <c r="GI12" i="142"/>
  <c r="GJ12" i="142"/>
  <c r="GK12" i="142"/>
  <c r="GF13" i="142"/>
  <c r="GG13" i="142"/>
  <c r="GH13" i="142"/>
  <c r="GI13" i="142"/>
  <c r="GJ13" i="142"/>
  <c r="GK13" i="142"/>
  <c r="GF14" i="142"/>
  <c r="GG14" i="142"/>
  <c r="GH14" i="142"/>
  <c r="GI14" i="142"/>
  <c r="GJ14" i="142"/>
  <c r="GK14" i="142"/>
  <c r="GF15" i="142"/>
  <c r="GG15" i="142"/>
  <c r="GH15" i="142"/>
  <c r="GI15" i="142"/>
  <c r="GJ15" i="142"/>
  <c r="GK15" i="142"/>
  <c r="GF16" i="142"/>
  <c r="GG16" i="142"/>
  <c r="GH16" i="142"/>
  <c r="GI16" i="142"/>
  <c r="GJ16" i="142"/>
  <c r="GK16" i="142"/>
  <c r="GF17" i="142"/>
  <c r="GG17" i="142"/>
  <c r="GH17" i="142"/>
  <c r="GI17" i="142"/>
  <c r="GJ17" i="142"/>
  <c r="GK17" i="142"/>
  <c r="GF18" i="142"/>
  <c r="GG18" i="142"/>
  <c r="GH18" i="142"/>
  <c r="GI18" i="142"/>
  <c r="GJ18" i="142"/>
  <c r="GK18" i="142"/>
  <c r="GF19" i="142"/>
  <c r="GG19" i="142"/>
  <c r="GH19" i="142"/>
  <c r="GI19" i="142"/>
  <c r="GJ19" i="142"/>
  <c r="GK19" i="142"/>
  <c r="GF20" i="142"/>
  <c r="GG20" i="142"/>
  <c r="GH20" i="142"/>
  <c r="GI20" i="142"/>
  <c r="GJ20" i="142"/>
  <c r="GK20" i="142"/>
  <c r="GF21" i="142"/>
  <c r="GG21" i="142"/>
  <c r="GH21" i="142"/>
  <c r="GI21" i="142"/>
  <c r="GJ21" i="142"/>
  <c r="GK21" i="142"/>
  <c r="GF22" i="142"/>
  <c r="GG22" i="142"/>
  <c r="GH22" i="142"/>
  <c r="GI22" i="142"/>
  <c r="GJ22" i="142"/>
  <c r="P239" i="39" s="1"/>
  <c r="GK22" i="142"/>
  <c r="R239" i="39" s="1"/>
  <c r="GF23" i="142"/>
  <c r="GG23" i="142"/>
  <c r="GH23" i="142"/>
  <c r="GI23" i="142"/>
  <c r="GJ23" i="142"/>
  <c r="P240" i="39" s="1"/>
  <c r="GK23" i="142"/>
  <c r="R240" i="39" s="1"/>
  <c r="GF24" i="142"/>
  <c r="GG24" i="142"/>
  <c r="GH24" i="142"/>
  <c r="GI24" i="142"/>
  <c r="GJ24" i="142"/>
  <c r="P241" i="39" s="1"/>
  <c r="GK24" i="142"/>
  <c r="R241" i="39" s="1"/>
  <c r="GF25" i="142"/>
  <c r="GG25" i="142"/>
  <c r="GH25" i="142"/>
  <c r="GI25" i="142"/>
  <c r="GJ25" i="142"/>
  <c r="P242" i="39" s="1"/>
  <c r="GK25" i="142"/>
  <c r="R242" i="39" s="1"/>
  <c r="GF26" i="142"/>
  <c r="GG26" i="142"/>
  <c r="GH26" i="142"/>
  <c r="GI26" i="142"/>
  <c r="GJ26" i="142"/>
  <c r="GK26" i="142"/>
  <c r="GF27" i="142"/>
  <c r="GG27" i="142"/>
  <c r="GH27" i="142"/>
  <c r="GI27" i="142"/>
  <c r="GJ27" i="142"/>
  <c r="P244" i="39" s="1"/>
  <c r="GK27" i="142"/>
  <c r="R244" i="39" s="1"/>
  <c r="GF28" i="142"/>
  <c r="GG28" i="142"/>
  <c r="GH28" i="142"/>
  <c r="GI28" i="142"/>
  <c r="GJ28" i="142"/>
  <c r="P246" i="39" s="1"/>
  <c r="GK28" i="142"/>
  <c r="R246" i="39" s="1"/>
  <c r="GF29" i="142"/>
  <c r="GG29" i="142"/>
  <c r="GH29" i="142"/>
  <c r="GI29" i="142"/>
  <c r="GJ29" i="142"/>
  <c r="P247" i="39" s="1"/>
  <c r="GK29" i="142"/>
  <c r="R247" i="39" s="1"/>
  <c r="GF30" i="142"/>
  <c r="GG30" i="142"/>
  <c r="GH30" i="142"/>
  <c r="GI30" i="142"/>
  <c r="GJ30" i="142"/>
  <c r="P248" i="39" s="1"/>
  <c r="GK30" i="142"/>
  <c r="R248" i="39" s="1"/>
  <c r="GF31" i="142"/>
  <c r="GG31" i="142"/>
  <c r="GH31" i="142"/>
  <c r="GI31" i="142"/>
  <c r="GJ31" i="142"/>
  <c r="P249" i="39" s="1"/>
  <c r="GK31" i="142"/>
  <c r="R249" i="39" s="1"/>
  <c r="GF32" i="142"/>
  <c r="GG32" i="142"/>
  <c r="GH32" i="142"/>
  <c r="GI32" i="142"/>
  <c r="GJ32" i="142"/>
  <c r="P250" i="39" s="1"/>
  <c r="GK32" i="142"/>
  <c r="R250" i="39" s="1"/>
  <c r="GF33" i="142"/>
  <c r="GG33" i="142"/>
  <c r="GH33" i="142"/>
  <c r="GI33" i="142"/>
  <c r="GJ33" i="142"/>
  <c r="P251" i="39" s="1"/>
  <c r="GK33" i="142"/>
  <c r="R251" i="39" s="1"/>
  <c r="GF34" i="142"/>
  <c r="GG34" i="142"/>
  <c r="GH34" i="142"/>
  <c r="GI34" i="142"/>
  <c r="GJ34" i="142"/>
  <c r="P252" i="39" s="1"/>
  <c r="GK34" i="142"/>
  <c r="R252" i="39" s="1"/>
  <c r="GF35" i="142"/>
  <c r="GG35" i="142"/>
  <c r="GH35" i="142"/>
  <c r="GI35" i="142"/>
  <c r="GJ35" i="142"/>
  <c r="P253" i="39" s="1"/>
  <c r="GK35" i="142"/>
  <c r="R253" i="39" s="1"/>
  <c r="GF36" i="142"/>
  <c r="GG36" i="142"/>
  <c r="GH36" i="142"/>
  <c r="GI36" i="142"/>
  <c r="GJ36" i="142"/>
  <c r="GK36" i="142"/>
  <c r="GF37" i="142"/>
  <c r="GG37" i="142"/>
  <c r="GH37" i="142"/>
  <c r="GI37" i="142"/>
  <c r="GJ37" i="142"/>
  <c r="GK37" i="142"/>
  <c r="GF38" i="142"/>
  <c r="GG38" i="142"/>
  <c r="GH38" i="142"/>
  <c r="GI38" i="142"/>
  <c r="GJ38" i="142"/>
  <c r="GK38" i="142"/>
  <c r="GK3" i="142"/>
  <c r="GJ3" i="142"/>
  <c r="GI3" i="142"/>
  <c r="GH3" i="142"/>
  <c r="GG3" i="142"/>
  <c r="GF3" i="142"/>
  <c r="P160" i="39"/>
  <c r="FZ4" i="141"/>
  <c r="GA4" i="141"/>
  <c r="GB4" i="141"/>
  <c r="GC4" i="141"/>
  <c r="GD4" i="141"/>
  <c r="GE4" i="141"/>
  <c r="FZ5" i="141"/>
  <c r="GA5" i="141"/>
  <c r="GB5" i="141"/>
  <c r="GC5" i="141"/>
  <c r="GD5" i="141"/>
  <c r="GE5" i="141"/>
  <c r="R160" i="39" s="1"/>
  <c r="FZ6" i="141"/>
  <c r="GA6" i="141"/>
  <c r="GB6" i="141"/>
  <c r="GC6" i="141"/>
  <c r="GD6" i="141"/>
  <c r="GE6" i="141"/>
  <c r="FZ7" i="141"/>
  <c r="GA7" i="141"/>
  <c r="GB7" i="141"/>
  <c r="GC7" i="141"/>
  <c r="GD7" i="141"/>
  <c r="P184" i="39" s="1"/>
  <c r="GE7" i="141"/>
  <c r="R184" i="39" s="1"/>
  <c r="FZ8" i="141"/>
  <c r="GA8" i="141"/>
  <c r="GB8" i="141"/>
  <c r="GC8" i="141"/>
  <c r="GD8" i="141"/>
  <c r="P189" i="39" s="1"/>
  <c r="GE8" i="141"/>
  <c r="R189" i="39" s="1"/>
  <c r="FZ9" i="141"/>
  <c r="GA9" i="141"/>
  <c r="GB9" i="141"/>
  <c r="GC9" i="141"/>
  <c r="GD9" i="141"/>
  <c r="GE9" i="141"/>
  <c r="FZ10" i="141"/>
  <c r="GA10" i="141"/>
  <c r="GB10" i="141"/>
  <c r="GC10" i="141"/>
  <c r="GD10" i="141"/>
  <c r="P194" i="39" s="1"/>
  <c r="GE10" i="141"/>
  <c r="FZ11" i="141"/>
  <c r="GA11" i="141"/>
  <c r="GB11" i="141"/>
  <c r="GC11" i="141"/>
  <c r="GD11" i="141"/>
  <c r="GE11" i="141"/>
  <c r="FZ12" i="141"/>
  <c r="GA12" i="141"/>
  <c r="GB12" i="141"/>
  <c r="GC12" i="141"/>
  <c r="GD12" i="141"/>
  <c r="GE12" i="141"/>
  <c r="FZ13" i="141"/>
  <c r="GA13" i="141"/>
  <c r="GB13" i="141"/>
  <c r="GC13" i="141"/>
  <c r="GD13" i="141"/>
  <c r="GE13" i="141"/>
  <c r="FZ14" i="141"/>
  <c r="GA14" i="141"/>
  <c r="GB14" i="141"/>
  <c r="GC14" i="141"/>
  <c r="GD14" i="141"/>
  <c r="GE14" i="141"/>
  <c r="FZ15" i="141"/>
  <c r="GA15" i="141"/>
  <c r="GB15" i="141"/>
  <c r="GC15" i="141"/>
  <c r="GD15" i="141"/>
  <c r="GE15" i="141"/>
  <c r="FZ16" i="141"/>
  <c r="GA16" i="141"/>
  <c r="GB16" i="141"/>
  <c r="GC16" i="141"/>
  <c r="GD16" i="141"/>
  <c r="GE16" i="141"/>
  <c r="FZ17" i="141"/>
  <c r="GA17" i="141"/>
  <c r="GB17" i="141"/>
  <c r="GC17" i="141"/>
  <c r="GD17" i="141"/>
  <c r="GE17" i="141"/>
  <c r="FZ18" i="141"/>
  <c r="GA18" i="141"/>
  <c r="GB18" i="141"/>
  <c r="GC18" i="141"/>
  <c r="GD18" i="141"/>
  <c r="GE18" i="141"/>
  <c r="FZ19" i="141"/>
  <c r="GA19" i="141"/>
  <c r="GB19" i="141"/>
  <c r="GC19" i="141"/>
  <c r="GD19" i="141"/>
  <c r="GE19" i="141"/>
  <c r="FZ20" i="141"/>
  <c r="GA20" i="141"/>
  <c r="GB20" i="141"/>
  <c r="GC20" i="141"/>
  <c r="GD20" i="141"/>
  <c r="GE20" i="141"/>
  <c r="FZ21" i="141"/>
  <c r="GA21" i="141"/>
  <c r="GB21" i="141"/>
  <c r="GC21" i="141"/>
  <c r="GD21" i="141"/>
  <c r="GE21" i="141"/>
  <c r="FZ22" i="141"/>
  <c r="GA22" i="141"/>
  <c r="GB22" i="141"/>
  <c r="GC22" i="141"/>
  <c r="GD22" i="141"/>
  <c r="GE22" i="141"/>
  <c r="FZ23" i="141"/>
  <c r="GA23" i="141"/>
  <c r="GB23" i="141"/>
  <c r="GC23" i="141"/>
  <c r="GD23" i="141"/>
  <c r="P256" i="39" s="1"/>
  <c r="GE23" i="141"/>
  <c r="R256" i="39" s="1"/>
  <c r="FZ24" i="141"/>
  <c r="GA24" i="141"/>
  <c r="GB24" i="141"/>
  <c r="GC24" i="141"/>
  <c r="GD24" i="141"/>
  <c r="P257" i="39" s="1"/>
  <c r="GE24" i="141"/>
  <c r="R257" i="39" s="1"/>
  <c r="FZ25" i="141"/>
  <c r="GA25" i="141"/>
  <c r="GB25" i="141"/>
  <c r="GC25" i="141"/>
  <c r="GD25" i="141"/>
  <c r="GE25" i="141"/>
  <c r="R258" i="39" s="1"/>
  <c r="FZ26" i="141"/>
  <c r="GA26" i="141"/>
  <c r="GB26" i="141"/>
  <c r="GC26" i="141"/>
  <c r="GD26" i="141"/>
  <c r="P259" i="39" s="1"/>
  <c r="GE26" i="141"/>
  <c r="R259" i="39" s="1"/>
  <c r="FZ27" i="141"/>
  <c r="GA27" i="141"/>
  <c r="GB27" i="141"/>
  <c r="GC27" i="141"/>
  <c r="GD27" i="141"/>
  <c r="P260" i="39" s="1"/>
  <c r="GE27" i="141"/>
  <c r="R260" i="39" s="1"/>
  <c r="FZ28" i="141"/>
  <c r="GA28" i="141"/>
  <c r="GB28" i="141"/>
  <c r="GC28" i="141"/>
  <c r="GD28" i="141"/>
  <c r="GE28" i="141"/>
  <c r="FZ29" i="141"/>
  <c r="GA29" i="141"/>
  <c r="GB29" i="141"/>
  <c r="GC29" i="141"/>
  <c r="GD29" i="141"/>
  <c r="GE29" i="141"/>
  <c r="GA3" i="141"/>
  <c r="GB3" i="141"/>
  <c r="GC3" i="141"/>
  <c r="GD3" i="141"/>
  <c r="GE3" i="141"/>
  <c r="FZ3" i="141"/>
  <c r="EM3" i="143"/>
  <c r="EM4" i="143"/>
  <c r="EN4" i="143"/>
  <c r="EO4" i="143"/>
  <c r="EM5" i="143"/>
  <c r="EN5" i="143"/>
  <c r="EO5" i="143"/>
  <c r="EM6" i="143"/>
  <c r="EN6" i="143"/>
  <c r="EO6" i="143"/>
  <c r="EM7" i="143"/>
  <c r="EN7" i="143"/>
  <c r="EO7" i="143"/>
  <c r="EM8" i="143"/>
  <c r="EN8" i="143"/>
  <c r="EO8" i="143"/>
  <c r="EM9" i="143"/>
  <c r="EN9" i="143"/>
  <c r="EO9" i="143"/>
  <c r="EM10" i="143"/>
  <c r="EN10" i="143"/>
  <c r="EO10" i="143"/>
  <c r="EM11" i="143"/>
  <c r="EN11" i="143"/>
  <c r="EO11" i="143"/>
  <c r="EM12" i="143"/>
  <c r="EN12" i="143"/>
  <c r="EO12" i="143"/>
  <c r="EM13" i="143"/>
  <c r="EN13" i="143"/>
  <c r="EO13" i="143"/>
  <c r="EM14" i="143"/>
  <c r="EN14" i="143"/>
  <c r="EO14" i="143"/>
  <c r="EM15" i="143"/>
  <c r="EN15" i="143"/>
  <c r="EO15" i="143"/>
  <c r="EM16" i="143"/>
  <c r="EN16" i="143"/>
  <c r="EO16" i="143"/>
  <c r="EM17" i="143"/>
  <c r="EN17" i="143"/>
  <c r="EO17" i="143"/>
  <c r="EM18" i="143"/>
  <c r="EN18" i="143"/>
  <c r="EO18" i="143"/>
  <c r="EM19" i="143"/>
  <c r="EN19" i="143"/>
  <c r="EO19" i="143"/>
  <c r="EM20" i="143"/>
  <c r="EN20" i="143"/>
  <c r="EO20" i="143"/>
  <c r="EM21" i="143"/>
  <c r="EN21" i="143"/>
  <c r="EO21" i="143"/>
  <c r="EM22" i="143"/>
  <c r="EN22" i="143"/>
  <c r="EO22" i="143"/>
  <c r="EM23" i="143"/>
  <c r="EN23" i="143"/>
  <c r="EO23" i="143"/>
  <c r="EM24" i="143"/>
  <c r="EN24" i="143"/>
  <c r="EO24" i="143"/>
  <c r="EM25" i="143"/>
  <c r="EN25" i="143"/>
  <c r="EO25" i="143"/>
  <c r="EM26" i="143"/>
  <c r="EN26" i="143"/>
  <c r="EO26" i="143"/>
  <c r="EM27" i="143"/>
  <c r="EN27" i="143"/>
  <c r="EO27" i="143"/>
  <c r="EM28" i="143"/>
  <c r="EN28" i="143"/>
  <c r="EO28" i="143"/>
  <c r="EM29" i="143"/>
  <c r="I229" i="39" s="1"/>
  <c r="EN29" i="143"/>
  <c r="EO29" i="143"/>
  <c r="EM30" i="143"/>
  <c r="EN30" i="143"/>
  <c r="EO30" i="143"/>
  <c r="EM31" i="143"/>
  <c r="EN31" i="143"/>
  <c r="EO31" i="143"/>
  <c r="EM32" i="143"/>
  <c r="EN32" i="143"/>
  <c r="EO32" i="143"/>
  <c r="EM33" i="143"/>
  <c r="EN33" i="143"/>
  <c r="EO33" i="143"/>
  <c r="EN3" i="143"/>
  <c r="EO3" i="143"/>
  <c r="S61" i="54"/>
  <c r="AH50" i="37"/>
  <c r="FU4" i="142"/>
  <c r="FV4" i="142"/>
  <c r="FW4" i="142"/>
  <c r="FU5" i="142"/>
  <c r="FV5" i="142"/>
  <c r="FW5" i="142"/>
  <c r="FU6" i="142"/>
  <c r="FV6" i="142"/>
  <c r="FW6" i="142"/>
  <c r="FU7" i="142"/>
  <c r="FV7" i="142"/>
  <c r="FW7" i="142"/>
  <c r="FU8" i="142"/>
  <c r="FV8" i="142"/>
  <c r="FW8" i="142"/>
  <c r="FU9" i="142"/>
  <c r="FV9" i="142"/>
  <c r="FW9" i="142"/>
  <c r="FU10" i="142"/>
  <c r="FV10" i="142"/>
  <c r="FW10" i="142"/>
  <c r="FU11" i="142"/>
  <c r="FV11" i="142"/>
  <c r="FW11" i="142"/>
  <c r="FU12" i="142"/>
  <c r="FV12" i="142"/>
  <c r="FW12" i="142"/>
  <c r="FU13" i="142"/>
  <c r="FV13" i="142"/>
  <c r="FW13" i="142"/>
  <c r="FU14" i="142"/>
  <c r="FV14" i="142"/>
  <c r="FW14" i="142"/>
  <c r="FU15" i="142"/>
  <c r="FV15" i="142"/>
  <c r="FW15" i="142"/>
  <c r="FU16" i="142"/>
  <c r="FV16" i="142"/>
  <c r="FW16" i="142"/>
  <c r="FU17" i="142"/>
  <c r="FV17" i="142"/>
  <c r="FW17" i="142"/>
  <c r="FU18" i="142"/>
  <c r="FV18" i="142"/>
  <c r="FW18" i="142"/>
  <c r="FU19" i="142"/>
  <c r="FV19" i="142"/>
  <c r="FW19" i="142"/>
  <c r="FU20" i="142"/>
  <c r="FV20" i="142"/>
  <c r="FW20" i="142"/>
  <c r="FU21" i="142"/>
  <c r="FV21" i="142"/>
  <c r="FW21" i="142"/>
  <c r="FU22" i="142"/>
  <c r="FV22" i="142"/>
  <c r="FW22" i="142"/>
  <c r="FU23" i="142"/>
  <c r="FV23" i="142"/>
  <c r="FW23" i="142"/>
  <c r="FU24" i="142"/>
  <c r="FV24" i="142"/>
  <c r="FW24" i="142"/>
  <c r="FU25" i="142"/>
  <c r="FV25" i="142"/>
  <c r="FW25" i="142"/>
  <c r="FU26" i="142"/>
  <c r="FV26" i="142"/>
  <c r="FW26" i="142"/>
  <c r="FU27" i="142"/>
  <c r="FV27" i="142"/>
  <c r="FW27" i="142"/>
  <c r="FU28" i="142"/>
  <c r="FV28" i="142"/>
  <c r="FW28" i="142"/>
  <c r="FU29" i="142"/>
  <c r="FV29" i="142"/>
  <c r="FW29" i="142"/>
  <c r="FU30" i="142"/>
  <c r="FV30" i="142"/>
  <c r="FW30" i="142"/>
  <c r="FU31" i="142"/>
  <c r="FV31" i="142"/>
  <c r="FW31" i="142"/>
  <c r="FU32" i="142"/>
  <c r="FV32" i="142"/>
  <c r="FW32" i="142"/>
  <c r="FU33" i="142"/>
  <c r="FV33" i="142"/>
  <c r="FW33" i="142"/>
  <c r="FU34" i="142"/>
  <c r="FV34" i="142"/>
  <c r="FW34" i="142"/>
  <c r="FU35" i="142"/>
  <c r="FV35" i="142"/>
  <c r="FW35" i="142"/>
  <c r="FU36" i="142"/>
  <c r="FV36" i="142"/>
  <c r="FW36" i="142"/>
  <c r="FU37" i="142"/>
  <c r="FV37" i="142"/>
  <c r="FW37" i="142"/>
  <c r="FU38" i="142"/>
  <c r="FV38" i="142"/>
  <c r="FW38" i="142"/>
  <c r="FU39" i="142"/>
  <c r="FV39" i="142"/>
  <c r="FW39" i="142"/>
  <c r="FU40" i="142"/>
  <c r="FV40" i="142"/>
  <c r="FW40" i="142"/>
  <c r="FU41" i="142"/>
  <c r="FV41" i="142"/>
  <c r="FW41" i="142"/>
  <c r="FU42" i="142"/>
  <c r="FV42" i="142"/>
  <c r="FW42" i="142"/>
  <c r="FU43" i="142"/>
  <c r="FV43" i="142"/>
  <c r="FW43" i="142"/>
  <c r="FU44" i="142"/>
  <c r="FV44" i="142"/>
  <c r="FW44" i="142"/>
  <c r="FU45" i="142"/>
  <c r="FV45" i="142"/>
  <c r="FW45" i="142"/>
  <c r="FU46" i="142"/>
  <c r="FV46" i="142"/>
  <c r="FW46" i="142"/>
  <c r="FU47" i="142"/>
  <c r="FV47" i="142"/>
  <c r="FW47" i="142"/>
  <c r="FU48" i="142"/>
  <c r="FV48" i="142"/>
  <c r="FW48" i="142"/>
  <c r="FU49" i="142"/>
  <c r="FV49" i="142"/>
  <c r="FW49" i="142"/>
  <c r="FU50" i="142"/>
  <c r="FV50" i="142"/>
  <c r="FW50" i="142"/>
  <c r="FU51" i="142"/>
  <c r="FV51" i="142"/>
  <c r="FW51" i="142"/>
  <c r="FU52" i="142"/>
  <c r="FV52" i="142"/>
  <c r="FW52" i="142"/>
  <c r="FU53" i="142"/>
  <c r="FV53" i="142"/>
  <c r="FW53" i="142"/>
  <c r="FU54" i="142"/>
  <c r="FV54" i="142"/>
  <c r="FW54" i="142"/>
  <c r="FU55" i="142"/>
  <c r="FV55" i="142"/>
  <c r="FW55" i="142"/>
  <c r="FU56" i="142"/>
  <c r="FV56" i="142"/>
  <c r="FW56" i="142"/>
  <c r="FU57" i="142"/>
  <c r="FV57" i="142"/>
  <c r="FW57" i="142"/>
  <c r="FU58" i="142"/>
  <c r="FV58" i="142"/>
  <c r="FW58" i="142"/>
  <c r="FU59" i="142"/>
  <c r="FV59" i="142"/>
  <c r="FW59" i="142"/>
  <c r="FU60" i="142"/>
  <c r="FV60" i="142"/>
  <c r="FW60" i="142"/>
  <c r="FU61" i="142"/>
  <c r="FV61" i="142"/>
  <c r="FW61" i="142"/>
  <c r="FU62" i="142"/>
  <c r="FV62" i="142"/>
  <c r="FW62" i="142"/>
  <c r="FU63" i="142"/>
  <c r="FV63" i="142"/>
  <c r="FW63" i="142"/>
  <c r="FU64" i="142"/>
  <c r="FV64" i="142"/>
  <c r="FW64" i="142"/>
  <c r="FU65" i="142"/>
  <c r="FV65" i="142"/>
  <c r="FW65" i="142"/>
  <c r="FU66" i="142"/>
  <c r="FV66" i="142"/>
  <c r="FW66" i="142"/>
  <c r="FU67" i="142"/>
  <c r="FV67" i="142"/>
  <c r="FW67" i="142"/>
  <c r="FU68" i="142"/>
  <c r="FV68" i="142"/>
  <c r="FW68" i="142"/>
  <c r="L253" i="39" s="1"/>
  <c r="FU69" i="142"/>
  <c r="FV69" i="142"/>
  <c r="FW69" i="142"/>
  <c r="FU70" i="142"/>
  <c r="FV70" i="142"/>
  <c r="FW70" i="142"/>
  <c r="FU71" i="142"/>
  <c r="FV71" i="142"/>
  <c r="FW71" i="142"/>
  <c r="FV3" i="142"/>
  <c r="FW3" i="142"/>
  <c r="FU3" i="142"/>
  <c r="FL4" i="142"/>
  <c r="FL5" i="142"/>
  <c r="FL6" i="142"/>
  <c r="AH19" i="37" s="1"/>
  <c r="FL7" i="142"/>
  <c r="FL8" i="142"/>
  <c r="AH15" i="37" s="1"/>
  <c r="FL9" i="142"/>
  <c r="AH18" i="37" s="1"/>
  <c r="FL10" i="142"/>
  <c r="AH23" i="37" s="1"/>
  <c r="FL11" i="142"/>
  <c r="AH25" i="37" s="1"/>
  <c r="FL12" i="142"/>
  <c r="AH24" i="37" s="1"/>
  <c r="FL13" i="142"/>
  <c r="AH28" i="37" s="1"/>
  <c r="AH27" i="37" s="1"/>
  <c r="AH26" i="37" s="1"/>
  <c r="FL14" i="142"/>
  <c r="AH35" i="37" s="1"/>
  <c r="FL15" i="142"/>
  <c r="AH36" i="37" s="1"/>
  <c r="FL16" i="142"/>
  <c r="AH40" i="37" s="1"/>
  <c r="FL17" i="142"/>
  <c r="AH42" i="37" s="1"/>
  <c r="FL18" i="142"/>
  <c r="AH43" i="37" s="1"/>
  <c r="FL19" i="142"/>
  <c r="AH44" i="37" s="1"/>
  <c r="FL20" i="142"/>
  <c r="AH45" i="37" s="1"/>
  <c r="FL21" i="142"/>
  <c r="AH48" i="37" s="1"/>
  <c r="FL3" i="142"/>
  <c r="AH49" i="35"/>
  <c r="FQ3" i="141"/>
  <c r="FP3" i="141"/>
  <c r="FO4" i="141"/>
  <c r="FP4" i="141"/>
  <c r="FQ4" i="141"/>
  <c r="FO5" i="141"/>
  <c r="FP5" i="141"/>
  <c r="FQ5" i="141"/>
  <c r="FO6" i="141"/>
  <c r="FP6" i="141"/>
  <c r="FQ6" i="141"/>
  <c r="FO7" i="141"/>
  <c r="FP7" i="141"/>
  <c r="FQ7" i="141"/>
  <c r="FO8" i="141"/>
  <c r="FP8" i="141"/>
  <c r="FQ8" i="141"/>
  <c r="FO9" i="141"/>
  <c r="FP9" i="141"/>
  <c r="FQ9" i="141"/>
  <c r="FO10" i="141"/>
  <c r="FP10" i="141"/>
  <c r="FQ10" i="141"/>
  <c r="FO11" i="141"/>
  <c r="FP11" i="141"/>
  <c r="FQ11" i="141"/>
  <c r="FO12" i="141"/>
  <c r="FP12" i="141"/>
  <c r="FQ12" i="141"/>
  <c r="FO13" i="141"/>
  <c r="FP13" i="141"/>
  <c r="FQ13" i="141"/>
  <c r="FO14" i="141"/>
  <c r="FP14" i="141"/>
  <c r="FQ14" i="141"/>
  <c r="FO15" i="141"/>
  <c r="FP15" i="141"/>
  <c r="FQ15" i="141"/>
  <c r="FO16" i="141"/>
  <c r="FP16" i="141"/>
  <c r="FQ16" i="141"/>
  <c r="FO17" i="141"/>
  <c r="FP17" i="141"/>
  <c r="FQ17" i="141"/>
  <c r="FO18" i="141"/>
  <c r="FP18" i="141"/>
  <c r="FQ18" i="141"/>
  <c r="FO19" i="141"/>
  <c r="FP19" i="141"/>
  <c r="FQ19" i="141"/>
  <c r="FO20" i="141"/>
  <c r="FP20" i="141"/>
  <c r="FQ20" i="141"/>
  <c r="FO21" i="141"/>
  <c r="FP21" i="141"/>
  <c r="FQ21" i="141"/>
  <c r="FO22" i="141"/>
  <c r="FP22" i="141"/>
  <c r="FQ22" i="141"/>
  <c r="FO23" i="141"/>
  <c r="FP23" i="141"/>
  <c r="FQ23" i="141"/>
  <c r="FO24" i="141"/>
  <c r="FP24" i="141"/>
  <c r="FQ24" i="141"/>
  <c r="FO25" i="141"/>
  <c r="FP25" i="141"/>
  <c r="FQ25" i="141"/>
  <c r="FO26" i="141"/>
  <c r="FP26" i="141"/>
  <c r="FQ26" i="141"/>
  <c r="FO27" i="141"/>
  <c r="FP27" i="141"/>
  <c r="FQ27" i="141"/>
  <c r="FO28" i="141"/>
  <c r="FP28" i="141"/>
  <c r="FQ28" i="141"/>
  <c r="FO29" i="141"/>
  <c r="FP29" i="141"/>
  <c r="FQ29" i="141"/>
  <c r="FO30" i="141"/>
  <c r="FP30" i="141"/>
  <c r="FQ30" i="141"/>
  <c r="FO31" i="141"/>
  <c r="FP31" i="141"/>
  <c r="FQ31" i="141"/>
  <c r="FO32" i="141"/>
  <c r="FP32" i="141"/>
  <c r="FQ32" i="141"/>
  <c r="FO33" i="141"/>
  <c r="FP33" i="141"/>
  <c r="FQ33" i="141"/>
  <c r="FO34" i="141"/>
  <c r="FP34" i="141"/>
  <c r="FQ34" i="141"/>
  <c r="FO35" i="141"/>
  <c r="FP35" i="141"/>
  <c r="FQ35" i="141"/>
  <c r="FO36" i="141"/>
  <c r="FP36" i="141"/>
  <c r="FQ36" i="141"/>
  <c r="FO37" i="141"/>
  <c r="FP37" i="141"/>
  <c r="FQ37" i="141"/>
  <c r="FO38" i="141"/>
  <c r="FP38" i="141"/>
  <c r="FQ38" i="141"/>
  <c r="FO39" i="141"/>
  <c r="N36" i="35" s="1"/>
  <c r="O36" i="35" s="1"/>
  <c r="FP39" i="141"/>
  <c r="FQ39" i="141"/>
  <c r="FO40" i="141"/>
  <c r="FP40" i="141"/>
  <c r="FQ40" i="141"/>
  <c r="FO41" i="141"/>
  <c r="FP41" i="141"/>
  <c r="FQ41" i="141"/>
  <c r="FO42" i="141"/>
  <c r="FP42" i="141"/>
  <c r="FQ42" i="141"/>
  <c r="FO43" i="141"/>
  <c r="FP43" i="141"/>
  <c r="FQ43" i="141"/>
  <c r="FO44" i="141"/>
  <c r="FP44" i="141"/>
  <c r="FQ44" i="141"/>
  <c r="FO45" i="141"/>
  <c r="FP45" i="141"/>
  <c r="FQ45" i="141"/>
  <c r="FO46" i="141"/>
  <c r="FP46" i="141"/>
  <c r="FQ46" i="141"/>
  <c r="FO47" i="141"/>
  <c r="FP47" i="141"/>
  <c r="FQ47" i="141"/>
  <c r="FO48" i="141"/>
  <c r="FP48" i="141"/>
  <c r="FQ48" i="141"/>
  <c r="FO49" i="141"/>
  <c r="FP49" i="141"/>
  <c r="FQ49" i="141"/>
  <c r="FO50" i="141"/>
  <c r="FP50" i="141"/>
  <c r="FQ50" i="141"/>
  <c r="FO51" i="141"/>
  <c r="FP51" i="141"/>
  <c r="FQ51" i="141"/>
  <c r="FO52" i="141"/>
  <c r="FP52" i="141"/>
  <c r="FQ52" i="141"/>
  <c r="FO53" i="141"/>
  <c r="FP53" i="141"/>
  <c r="FQ53" i="141"/>
  <c r="FO54" i="141"/>
  <c r="FP54" i="141"/>
  <c r="FQ54" i="141"/>
  <c r="FO55" i="141"/>
  <c r="FP55" i="141"/>
  <c r="FQ55" i="141"/>
  <c r="FO56" i="141"/>
  <c r="FP56" i="141"/>
  <c r="FQ56" i="141"/>
  <c r="FO57" i="141"/>
  <c r="FP57" i="141"/>
  <c r="FQ57" i="141"/>
  <c r="FO58" i="141"/>
  <c r="FP58" i="141"/>
  <c r="FQ58" i="141"/>
  <c r="FO59" i="141"/>
  <c r="FP59" i="141"/>
  <c r="FQ59" i="141"/>
  <c r="FO60" i="141"/>
  <c r="FP60" i="141"/>
  <c r="FQ60" i="141"/>
  <c r="FO3" i="141"/>
  <c r="FF4" i="141"/>
  <c r="AH13" i="35" s="1"/>
  <c r="FF5" i="141"/>
  <c r="AH15" i="35" s="1"/>
  <c r="FF6" i="141"/>
  <c r="AH16" i="35" s="1"/>
  <c r="FF7" i="141"/>
  <c r="AH22" i="35" s="1"/>
  <c r="FF8" i="141"/>
  <c r="AH23" i="35" s="1"/>
  <c r="FF9" i="141"/>
  <c r="AH20" i="35" s="1"/>
  <c r="FF10" i="141"/>
  <c r="AH30" i="35" s="1"/>
  <c r="AH25" i="35" s="1"/>
  <c r="FF11" i="141"/>
  <c r="AH33" i="35" s="1"/>
  <c r="AH32" i="35" s="1"/>
  <c r="FF12" i="141"/>
  <c r="AH37" i="35" s="1"/>
  <c r="AH35" i="35" s="1"/>
  <c r="AH34" i="35" s="1"/>
  <c r="FF13" i="141"/>
  <c r="AH45" i="35" s="1"/>
  <c r="FF14" i="141"/>
  <c r="AH46" i="35" s="1"/>
  <c r="FF3" i="141"/>
  <c r="AH14" i="35" s="1"/>
  <c r="L254" i="39"/>
  <c r="P254" i="39"/>
  <c r="R254" i="39"/>
  <c r="L245" i="39"/>
  <c r="L237" i="39"/>
  <c r="P237" i="39"/>
  <c r="R237" i="39"/>
  <c r="I231" i="39"/>
  <c r="L231" i="39"/>
  <c r="P231" i="39"/>
  <c r="R231" i="39"/>
  <c r="R228" i="39"/>
  <c r="I227" i="39"/>
  <c r="L227" i="39"/>
  <c r="P227" i="39"/>
  <c r="R227" i="39"/>
  <c r="R226" i="39"/>
  <c r="L225" i="39"/>
  <c r="P225" i="39"/>
  <c r="R225" i="39"/>
  <c r="L224" i="39"/>
  <c r="P224" i="39"/>
  <c r="R224" i="39"/>
  <c r="L223" i="39"/>
  <c r="P223" i="39"/>
  <c r="R223" i="39"/>
  <c r="I222" i="39"/>
  <c r="L222" i="39"/>
  <c r="P222" i="39"/>
  <c r="R222" i="39"/>
  <c r="I221" i="39"/>
  <c r="L221" i="39"/>
  <c r="P221" i="39"/>
  <c r="R221" i="39"/>
  <c r="L220" i="39"/>
  <c r="R218" i="39"/>
  <c r="L218" i="39"/>
  <c r="P218" i="39"/>
  <c r="L217" i="39"/>
  <c r="P217" i="39"/>
  <c r="R217" i="39"/>
  <c r="L216" i="39"/>
  <c r="P216" i="39"/>
  <c r="R216" i="39"/>
  <c r="I215" i="39"/>
  <c r="L215" i="39"/>
  <c r="P215" i="39"/>
  <c r="R215" i="39"/>
  <c r="I214" i="39"/>
  <c r="L214" i="39"/>
  <c r="P214" i="39"/>
  <c r="R214" i="39"/>
  <c r="I208" i="39"/>
  <c r="L208" i="39"/>
  <c r="P208" i="39"/>
  <c r="R208" i="39"/>
  <c r="I207" i="39"/>
  <c r="L207" i="39"/>
  <c r="P207" i="39"/>
  <c r="R207" i="39"/>
  <c r="I206" i="39"/>
  <c r="L206" i="39"/>
  <c r="P206" i="39"/>
  <c r="R206" i="39"/>
  <c r="H191" i="39"/>
  <c r="G188" i="39"/>
  <c r="P181" i="39"/>
  <c r="R181" i="39"/>
  <c r="P179" i="39"/>
  <c r="R179" i="39"/>
  <c r="P178" i="39"/>
  <c r="R178" i="39"/>
  <c r="P174" i="39"/>
  <c r="R174" i="39"/>
  <c r="P172" i="39"/>
  <c r="Q172" i="39" s="1"/>
  <c r="R172" i="39"/>
  <c r="S172" i="39" s="1"/>
  <c r="S10" i="54"/>
  <c r="S9" i="54" s="1"/>
  <c r="S34" i="54"/>
  <c r="S33" i="54" s="1"/>
  <c r="F78" i="4"/>
  <c r="F76" i="4"/>
  <c r="F77" i="4"/>
  <c r="R266" i="39"/>
  <c r="S266" i="39" s="1"/>
  <c r="P266" i="39"/>
  <c r="Q266" i="39" s="1"/>
  <c r="P168" i="39"/>
  <c r="P167" i="39"/>
  <c r="P164" i="39"/>
  <c r="P163" i="39"/>
  <c r="P162" i="39"/>
  <c r="Q162" i="39" s="1"/>
  <c r="F116" i="39"/>
  <c r="T153" i="39"/>
  <c r="ET3" i="140"/>
  <c r="ET25" i="140"/>
  <c r="EQ3" i="140"/>
  <c r="EP3" i="140"/>
  <c r="EO3" i="140"/>
  <c r="ER3" i="140"/>
  <c r="ES3" i="140"/>
  <c r="EO4" i="140"/>
  <c r="EP4" i="140"/>
  <c r="EQ4" i="140"/>
  <c r="ER4" i="140"/>
  <c r="ES4" i="140"/>
  <c r="ET4" i="140"/>
  <c r="EO5" i="140"/>
  <c r="EP5" i="140"/>
  <c r="EQ5" i="140"/>
  <c r="ER5" i="140"/>
  <c r="ES5" i="140"/>
  <c r="ET5" i="140"/>
  <c r="EO6" i="140"/>
  <c r="EP6" i="140"/>
  <c r="EQ6" i="140"/>
  <c r="ER6" i="140"/>
  <c r="ES6" i="140"/>
  <c r="ET6" i="140"/>
  <c r="EO7" i="140"/>
  <c r="EP7" i="140"/>
  <c r="EQ7" i="140"/>
  <c r="ER7" i="140"/>
  <c r="ES7" i="140"/>
  <c r="ET7" i="140"/>
  <c r="EO8" i="140"/>
  <c r="EP8" i="140"/>
  <c r="EQ8" i="140"/>
  <c r="ER8" i="140"/>
  <c r="ES8" i="140"/>
  <c r="ET8" i="140"/>
  <c r="EO9" i="140"/>
  <c r="EP9" i="140"/>
  <c r="EQ9" i="140"/>
  <c r="ER9" i="140"/>
  <c r="ES9" i="140"/>
  <c r="ET9" i="140"/>
  <c r="EO10" i="140"/>
  <c r="EP10" i="140"/>
  <c r="EQ10" i="140"/>
  <c r="ER10" i="140"/>
  <c r="ES10" i="140"/>
  <c r="ET10" i="140"/>
  <c r="EO11" i="140"/>
  <c r="EP11" i="140"/>
  <c r="EQ11" i="140"/>
  <c r="ER11" i="140"/>
  <c r="ES11" i="140"/>
  <c r="ET11" i="140"/>
  <c r="EO12" i="140"/>
  <c r="EP12" i="140"/>
  <c r="EQ12" i="140"/>
  <c r="ER12" i="140"/>
  <c r="ES12" i="140"/>
  <c r="ET12" i="140"/>
  <c r="EO13" i="140"/>
  <c r="EP13" i="140"/>
  <c r="EQ13" i="140"/>
  <c r="ER13" i="140"/>
  <c r="ES13" i="140"/>
  <c r="ET13" i="140"/>
  <c r="EO14" i="140"/>
  <c r="EP14" i="140"/>
  <c r="EQ14" i="140"/>
  <c r="ER14" i="140"/>
  <c r="ES14" i="140"/>
  <c r="ET14" i="140"/>
  <c r="EO15" i="140"/>
  <c r="EP15" i="140"/>
  <c r="EQ15" i="140"/>
  <c r="ER15" i="140"/>
  <c r="ES15" i="140"/>
  <c r="ET15" i="140"/>
  <c r="EO16" i="140"/>
  <c r="EP16" i="140"/>
  <c r="EQ16" i="140"/>
  <c r="ER16" i="140"/>
  <c r="ES16" i="140"/>
  <c r="ET16" i="140"/>
  <c r="EO17" i="140"/>
  <c r="EP17" i="140"/>
  <c r="EQ17" i="140"/>
  <c r="ER17" i="140"/>
  <c r="ES17" i="140"/>
  <c r="ET17" i="140"/>
  <c r="EO18" i="140"/>
  <c r="EP18" i="140"/>
  <c r="EQ18" i="140"/>
  <c r="ER18" i="140"/>
  <c r="ES18" i="140"/>
  <c r="ET18" i="140"/>
  <c r="EO19" i="140"/>
  <c r="EP19" i="140"/>
  <c r="EQ19" i="140"/>
  <c r="ER19" i="140"/>
  <c r="ES19" i="140"/>
  <c r="ET19" i="140"/>
  <c r="EO20" i="140"/>
  <c r="EP20" i="140"/>
  <c r="EQ20" i="140"/>
  <c r="ER20" i="140"/>
  <c r="ES20" i="140"/>
  <c r="ET20" i="140"/>
  <c r="EO21" i="140"/>
  <c r="EP21" i="140"/>
  <c r="EQ21" i="140"/>
  <c r="ER21" i="140"/>
  <c r="ES21" i="140"/>
  <c r="ET21" i="140"/>
  <c r="EO22" i="140"/>
  <c r="EP22" i="140"/>
  <c r="EQ22" i="140"/>
  <c r="ER22" i="140"/>
  <c r="ES22" i="140"/>
  <c r="ET22" i="140"/>
  <c r="EO23" i="140"/>
  <c r="EP23" i="140"/>
  <c r="EQ23" i="140"/>
  <c r="ER23" i="140"/>
  <c r="ES23" i="140"/>
  <c r="ET23" i="140"/>
  <c r="EO24" i="140"/>
  <c r="EP24" i="140"/>
  <c r="EQ24" i="140"/>
  <c r="ER24" i="140"/>
  <c r="ES24" i="140"/>
  <c r="ET24" i="140"/>
  <c r="EO25" i="140"/>
  <c r="EP25" i="140"/>
  <c r="EQ25" i="140"/>
  <c r="ER25" i="140"/>
  <c r="ES25" i="140"/>
  <c r="EO26" i="140"/>
  <c r="EP26" i="140"/>
  <c r="EQ26" i="140"/>
  <c r="ER26" i="140"/>
  <c r="ES26" i="140"/>
  <c r="ET26" i="140"/>
  <c r="EO27" i="140"/>
  <c r="EP27" i="140"/>
  <c r="EQ27" i="140"/>
  <c r="ER27" i="140"/>
  <c r="ES27" i="140"/>
  <c r="ET27" i="140"/>
  <c r="EO28" i="140"/>
  <c r="EP28" i="140"/>
  <c r="EQ28" i="140"/>
  <c r="ER28" i="140"/>
  <c r="ES28" i="140"/>
  <c r="ET28" i="140"/>
  <c r="EO29" i="140"/>
  <c r="EP29" i="140"/>
  <c r="EQ29" i="140"/>
  <c r="ER29" i="140"/>
  <c r="ES29" i="140"/>
  <c r="ET29" i="140"/>
  <c r="EO30" i="140"/>
  <c r="EP30" i="140"/>
  <c r="EQ30" i="140"/>
  <c r="ER30" i="140"/>
  <c r="ES30" i="140"/>
  <c r="ET30" i="140"/>
  <c r="EO31" i="140"/>
  <c r="EP31" i="140"/>
  <c r="EQ31" i="140"/>
  <c r="ER31" i="140"/>
  <c r="ES31" i="140"/>
  <c r="ET31" i="140"/>
  <c r="EO32" i="140"/>
  <c r="EP32" i="140"/>
  <c r="EQ32" i="140"/>
  <c r="ER32" i="140"/>
  <c r="ES32" i="140"/>
  <c r="ET32" i="140"/>
  <c r="EO33" i="140"/>
  <c r="EP33" i="140"/>
  <c r="EQ33" i="140"/>
  <c r="ER33" i="140"/>
  <c r="ES33" i="140"/>
  <c r="ET33" i="140"/>
  <c r="EO34" i="140"/>
  <c r="EP34" i="140"/>
  <c r="EQ34" i="140"/>
  <c r="ER34" i="140"/>
  <c r="ES34" i="140"/>
  <c r="ET34" i="140"/>
  <c r="EO35" i="140"/>
  <c r="EP35" i="140"/>
  <c r="EQ35" i="140"/>
  <c r="ER35" i="140"/>
  <c r="ES35" i="140"/>
  <c r="ET35" i="140"/>
  <c r="EO36" i="140"/>
  <c r="EP36" i="140"/>
  <c r="EQ36" i="140"/>
  <c r="ER36" i="140"/>
  <c r="ES36" i="140"/>
  <c r="ET36" i="140"/>
  <c r="EO37" i="140"/>
  <c r="EP37" i="140"/>
  <c r="EQ37" i="140"/>
  <c r="ER37" i="140"/>
  <c r="ES37" i="140"/>
  <c r="ET37" i="140"/>
  <c r="EO38" i="140"/>
  <c r="EP38" i="140"/>
  <c r="EQ38" i="140"/>
  <c r="ER38" i="140"/>
  <c r="ES38" i="140"/>
  <c r="ET38" i="140"/>
  <c r="EO39" i="140"/>
  <c r="EP39" i="140"/>
  <c r="EQ39" i="140"/>
  <c r="ER39" i="140"/>
  <c r="ES39" i="140"/>
  <c r="ET39" i="140"/>
  <c r="EO40" i="140"/>
  <c r="EP40" i="140"/>
  <c r="EQ40" i="140"/>
  <c r="ER40" i="140"/>
  <c r="ES40" i="140"/>
  <c r="ET40" i="140"/>
  <c r="EO41" i="140"/>
  <c r="EP41" i="140"/>
  <c r="EQ41" i="140"/>
  <c r="ER41" i="140"/>
  <c r="ES41" i="140"/>
  <c r="ET41" i="140"/>
  <c r="EO42" i="140"/>
  <c r="EP42" i="140"/>
  <c r="EQ42" i="140"/>
  <c r="ER42" i="140"/>
  <c r="ES42" i="140"/>
  <c r="ET42" i="140"/>
  <c r="EO43" i="140"/>
  <c r="EP43" i="140"/>
  <c r="EQ43" i="140"/>
  <c r="ER43" i="140"/>
  <c r="ES43" i="140"/>
  <c r="ET43" i="140"/>
  <c r="EO44" i="140"/>
  <c r="EP44" i="140"/>
  <c r="EQ44" i="140"/>
  <c r="ER44" i="140"/>
  <c r="ES44" i="140"/>
  <c r="ET44" i="140"/>
  <c r="EO45" i="140"/>
  <c r="EP45" i="140"/>
  <c r="EQ45" i="140"/>
  <c r="ER45" i="140"/>
  <c r="ES45" i="140"/>
  <c r="ET45" i="140"/>
  <c r="EO46" i="140"/>
  <c r="EP46" i="140"/>
  <c r="EQ46" i="140"/>
  <c r="ER46" i="140"/>
  <c r="ES46" i="140"/>
  <c r="ET46" i="140"/>
  <c r="EO47" i="140"/>
  <c r="EP47" i="140"/>
  <c r="EQ47" i="140"/>
  <c r="ER47" i="140"/>
  <c r="ES47" i="140"/>
  <c r="ET47" i="140"/>
  <c r="EO48" i="140"/>
  <c r="EP48" i="140"/>
  <c r="EQ48" i="140"/>
  <c r="ER48" i="140"/>
  <c r="ES48" i="140"/>
  <c r="ET48" i="140"/>
  <c r="EO49" i="140"/>
  <c r="EP49" i="140"/>
  <c r="EQ49" i="140"/>
  <c r="ER49" i="140"/>
  <c r="ES49" i="140"/>
  <c r="ET49" i="140"/>
  <c r="EO50" i="140"/>
  <c r="EP50" i="140"/>
  <c r="EQ50" i="140"/>
  <c r="ER50" i="140"/>
  <c r="ES50" i="140"/>
  <c r="ET50" i="140"/>
  <c r="EO51" i="140"/>
  <c r="EP51" i="140"/>
  <c r="EQ51" i="140"/>
  <c r="ER51" i="140"/>
  <c r="ES51" i="140"/>
  <c r="ET51" i="140"/>
  <c r="EO52" i="140"/>
  <c r="EP52" i="140"/>
  <c r="EQ52" i="140"/>
  <c r="ER52" i="140"/>
  <c r="ES52" i="140"/>
  <c r="ET52" i="140"/>
  <c r="EO53" i="140"/>
  <c r="EP53" i="140"/>
  <c r="EQ53" i="140"/>
  <c r="ER53" i="140"/>
  <c r="ES53" i="140"/>
  <c r="ET53" i="140"/>
  <c r="EO54" i="140"/>
  <c r="EP54" i="140"/>
  <c r="EQ54" i="140"/>
  <c r="ER54" i="140"/>
  <c r="ES54" i="140"/>
  <c r="ET54" i="140"/>
  <c r="EO55" i="140"/>
  <c r="EP55" i="140"/>
  <c r="EQ55" i="140"/>
  <c r="ER55" i="140"/>
  <c r="ES55" i="140"/>
  <c r="ET55" i="140"/>
  <c r="EO56" i="140"/>
  <c r="EP56" i="140"/>
  <c r="EQ56" i="140"/>
  <c r="ER56" i="140"/>
  <c r="ES56" i="140"/>
  <c r="ET56" i="140"/>
  <c r="EO57" i="140"/>
  <c r="EP57" i="140"/>
  <c r="EQ57" i="140"/>
  <c r="ER57" i="140"/>
  <c r="ES57" i="140"/>
  <c r="ET57" i="140"/>
  <c r="EO58" i="140"/>
  <c r="EP58" i="140"/>
  <c r="EQ58" i="140"/>
  <c r="ER58" i="140"/>
  <c r="ES58" i="140"/>
  <c r="ET58" i="140"/>
  <c r="EO59" i="140"/>
  <c r="EP59" i="140"/>
  <c r="EQ59" i="140"/>
  <c r="ER59" i="140"/>
  <c r="ES59" i="140"/>
  <c r="ET59" i="140"/>
  <c r="EO60" i="140"/>
  <c r="EP60" i="140"/>
  <c r="EQ60" i="140"/>
  <c r="ER60" i="140"/>
  <c r="ES60" i="140"/>
  <c r="ET60" i="140"/>
  <c r="EO61" i="140"/>
  <c r="EP61" i="140"/>
  <c r="EQ61" i="140"/>
  <c r="ER61" i="140"/>
  <c r="ES61" i="140"/>
  <c r="ET61" i="140"/>
  <c r="EO62" i="140"/>
  <c r="EP62" i="140"/>
  <c r="EQ62" i="140"/>
  <c r="ER62" i="140"/>
  <c r="ES62" i="140"/>
  <c r="ET62" i="140"/>
  <c r="EO63" i="140"/>
  <c r="EP63" i="140"/>
  <c r="EQ63" i="140"/>
  <c r="ER63" i="140"/>
  <c r="ES63" i="140"/>
  <c r="ET63" i="140"/>
  <c r="EO64" i="140"/>
  <c r="EP64" i="140"/>
  <c r="EQ64" i="140"/>
  <c r="ER64" i="140"/>
  <c r="ES64" i="140"/>
  <c r="ET64" i="140"/>
  <c r="EO65" i="140"/>
  <c r="EP65" i="140"/>
  <c r="EQ65" i="140"/>
  <c r="ER65" i="140"/>
  <c r="ES65" i="140"/>
  <c r="ET65" i="140"/>
  <c r="EO66" i="140"/>
  <c r="EP66" i="140"/>
  <c r="EQ66" i="140"/>
  <c r="ER66" i="140"/>
  <c r="ES66" i="140"/>
  <c r="ET66" i="140"/>
  <c r="EO67" i="140"/>
  <c r="EP67" i="140"/>
  <c r="EQ67" i="140"/>
  <c r="ER67" i="140"/>
  <c r="ES67" i="140"/>
  <c r="ET67" i="140"/>
  <c r="EO68" i="140"/>
  <c r="EP68" i="140"/>
  <c r="EQ68" i="140"/>
  <c r="ER68" i="140"/>
  <c r="ES68" i="140"/>
  <c r="ET68" i="140"/>
  <c r="EO69" i="140"/>
  <c r="EP69" i="140"/>
  <c r="EQ69" i="140"/>
  <c r="ER69" i="140"/>
  <c r="ES69" i="140"/>
  <c r="ET69" i="140"/>
  <c r="EO70" i="140"/>
  <c r="EP70" i="140"/>
  <c r="EQ70" i="140"/>
  <c r="ER70" i="140"/>
  <c r="ES70" i="140"/>
  <c r="ET70" i="140"/>
  <c r="EO71" i="140"/>
  <c r="EP71" i="140"/>
  <c r="EQ71" i="140"/>
  <c r="ER71" i="140"/>
  <c r="ES71" i="140"/>
  <c r="ET71" i="140"/>
  <c r="EO72" i="140"/>
  <c r="EP72" i="140"/>
  <c r="EQ72" i="140"/>
  <c r="ER72" i="140"/>
  <c r="ES72" i="140"/>
  <c r="ET72" i="140"/>
  <c r="EO73" i="140"/>
  <c r="EP73" i="140"/>
  <c r="EQ73" i="140"/>
  <c r="ER73" i="140"/>
  <c r="ES73" i="140"/>
  <c r="ET73" i="140"/>
  <c r="EO74" i="140"/>
  <c r="EP74" i="140"/>
  <c r="EQ74" i="140"/>
  <c r="ER74" i="140"/>
  <c r="ES74" i="140"/>
  <c r="ET74" i="140"/>
  <c r="EO75" i="140"/>
  <c r="EP75" i="140"/>
  <c r="EQ75" i="140"/>
  <c r="ER75" i="140"/>
  <c r="ES75" i="140"/>
  <c r="ET75" i="140"/>
  <c r="EO76" i="140"/>
  <c r="EP76" i="140"/>
  <c r="EQ76" i="140"/>
  <c r="ER76" i="140"/>
  <c r="ES76" i="140"/>
  <c r="ET76" i="140"/>
  <c r="EO77" i="140"/>
  <c r="EP77" i="140"/>
  <c r="EQ77" i="140"/>
  <c r="ER77" i="140"/>
  <c r="ES77" i="140"/>
  <c r="ET77" i="140"/>
  <c r="EO78" i="140"/>
  <c r="EP78" i="140"/>
  <c r="EQ78" i="140"/>
  <c r="ER78" i="140"/>
  <c r="ES78" i="140"/>
  <c r="ET78" i="140"/>
  <c r="EO79" i="140"/>
  <c r="EP79" i="140"/>
  <c r="EQ79" i="140"/>
  <c r="ER79" i="140"/>
  <c r="ES79" i="140"/>
  <c r="ET79" i="140"/>
  <c r="EO80" i="140"/>
  <c r="EP80" i="140"/>
  <c r="EQ80" i="140"/>
  <c r="ER80" i="140"/>
  <c r="ES80" i="140"/>
  <c r="ET80" i="140"/>
  <c r="EO81" i="140"/>
  <c r="EP81" i="140"/>
  <c r="EQ81" i="140"/>
  <c r="ER81" i="140"/>
  <c r="ES81" i="140"/>
  <c r="ET81" i="140"/>
  <c r="EO82" i="140"/>
  <c r="EP82" i="140"/>
  <c r="EQ82" i="140"/>
  <c r="ER82" i="140"/>
  <c r="ES82" i="140"/>
  <c r="ET82" i="140"/>
  <c r="EO83" i="140"/>
  <c r="EP83" i="140"/>
  <c r="EQ83" i="140"/>
  <c r="ER83" i="140"/>
  <c r="ES83" i="140"/>
  <c r="ET83" i="140"/>
  <c r="EO84" i="140"/>
  <c r="EP84" i="140"/>
  <c r="EQ84" i="140"/>
  <c r="ER84" i="140"/>
  <c r="ES84" i="140"/>
  <c r="ET84" i="140"/>
  <c r="EO85" i="140"/>
  <c r="EP85" i="140"/>
  <c r="EQ85" i="140"/>
  <c r="ER85" i="140"/>
  <c r="ES85" i="140"/>
  <c r="ET85" i="140"/>
  <c r="EO86" i="140"/>
  <c r="EP86" i="140"/>
  <c r="EQ86" i="140"/>
  <c r="ER86" i="140"/>
  <c r="ES86" i="140"/>
  <c r="ET86" i="140"/>
  <c r="EO87" i="140"/>
  <c r="EP87" i="140"/>
  <c r="EQ87" i="140"/>
  <c r="ER87" i="140"/>
  <c r="ES87" i="140"/>
  <c r="ET87" i="140"/>
  <c r="EO88" i="140"/>
  <c r="EP88" i="140"/>
  <c r="EQ88" i="140"/>
  <c r="ER88" i="140"/>
  <c r="ES88" i="140"/>
  <c r="ET88" i="140"/>
  <c r="EO89" i="140"/>
  <c r="EP89" i="140"/>
  <c r="EQ89" i="140"/>
  <c r="ER89" i="140"/>
  <c r="ES89" i="140"/>
  <c r="ET89" i="140"/>
  <c r="EO90" i="140"/>
  <c r="EP90" i="140"/>
  <c r="EQ90" i="140"/>
  <c r="ER90" i="140"/>
  <c r="ES90" i="140"/>
  <c r="ET90" i="140"/>
  <c r="EO91" i="140"/>
  <c r="EP91" i="140"/>
  <c r="EQ91" i="140"/>
  <c r="ER91" i="140"/>
  <c r="ES91" i="140"/>
  <c r="ET91" i="140"/>
  <c r="EO92" i="140"/>
  <c r="EP92" i="140"/>
  <c r="EQ92" i="140"/>
  <c r="ER92" i="140"/>
  <c r="ES92" i="140"/>
  <c r="ET92" i="140"/>
  <c r="EO93" i="140"/>
  <c r="EP93" i="140"/>
  <c r="EQ93" i="140"/>
  <c r="ER93" i="140"/>
  <c r="ES93" i="140"/>
  <c r="ET93" i="140"/>
  <c r="EO94" i="140"/>
  <c r="EP94" i="140"/>
  <c r="EQ94" i="140"/>
  <c r="ER94" i="140"/>
  <c r="ES94" i="140"/>
  <c r="ET94" i="140"/>
  <c r="EO95" i="140"/>
  <c r="EP95" i="140"/>
  <c r="EQ95" i="140"/>
  <c r="ER95" i="140"/>
  <c r="ES95" i="140"/>
  <c r="ET95" i="140"/>
  <c r="EO96" i="140"/>
  <c r="EP96" i="140"/>
  <c r="EQ96" i="140"/>
  <c r="ES96" i="140"/>
  <c r="ET96" i="140"/>
  <c r="EO97" i="140"/>
  <c r="EP97" i="140"/>
  <c r="EQ97" i="140"/>
  <c r="ER97" i="140"/>
  <c r="ES97" i="140"/>
  <c r="ET97" i="140"/>
  <c r="EO98" i="140"/>
  <c r="EP98" i="140"/>
  <c r="EQ98" i="140"/>
  <c r="ER98" i="140"/>
  <c r="ES98" i="140"/>
  <c r="ET98" i="140"/>
  <c r="EO99" i="140"/>
  <c r="EP99" i="140"/>
  <c r="EQ99" i="140"/>
  <c r="ER99" i="140"/>
  <c r="ES99" i="140"/>
  <c r="ET99" i="140"/>
  <c r="EO100" i="140"/>
  <c r="EP100" i="140"/>
  <c r="EQ100" i="140"/>
  <c r="ER100" i="140"/>
  <c r="ES100" i="140"/>
  <c r="ET100" i="140"/>
  <c r="EO101" i="140"/>
  <c r="EP101" i="140"/>
  <c r="EQ101" i="140"/>
  <c r="ER101" i="140"/>
  <c r="ES101" i="140"/>
  <c r="ET101" i="140"/>
  <c r="EO102" i="140"/>
  <c r="EP102" i="140"/>
  <c r="EQ102" i="140"/>
  <c r="ER102" i="140"/>
  <c r="ES102" i="140"/>
  <c r="ET102" i="140"/>
  <c r="EO103" i="140"/>
  <c r="EP103" i="140"/>
  <c r="EQ103" i="140"/>
  <c r="ER103" i="140"/>
  <c r="ES103" i="140"/>
  <c r="ET103" i="140"/>
  <c r="EO104" i="140"/>
  <c r="EP104" i="140"/>
  <c r="EQ104" i="140"/>
  <c r="ER104" i="140"/>
  <c r="ES104" i="140"/>
  <c r="ET104" i="140"/>
  <c r="EO105" i="140"/>
  <c r="EP105" i="140"/>
  <c r="EQ105" i="140"/>
  <c r="ER105" i="140"/>
  <c r="ES105" i="140"/>
  <c r="ET105" i="140"/>
  <c r="EO106" i="140"/>
  <c r="EP106" i="140"/>
  <c r="EQ106" i="140"/>
  <c r="ER106" i="140"/>
  <c r="ES106" i="140"/>
  <c r="ET106" i="140"/>
  <c r="EO107" i="140"/>
  <c r="EP107" i="140"/>
  <c r="EQ107" i="140"/>
  <c r="ER107" i="140"/>
  <c r="ES107" i="140"/>
  <c r="ET107" i="140"/>
  <c r="EO108" i="140"/>
  <c r="EP108" i="140"/>
  <c r="EQ108" i="140"/>
  <c r="ER108" i="140"/>
  <c r="ES108" i="140"/>
  <c r="ET108" i="140"/>
  <c r="EO109" i="140"/>
  <c r="EP109" i="140"/>
  <c r="EQ109" i="140"/>
  <c r="ER109" i="140"/>
  <c r="ES109" i="140"/>
  <c r="ET109" i="140"/>
  <c r="EO110" i="140"/>
  <c r="EP110" i="140"/>
  <c r="EQ110" i="140"/>
  <c r="ER110" i="140"/>
  <c r="ES110" i="140"/>
  <c r="ET110" i="140"/>
  <c r="EO111" i="140"/>
  <c r="EP111" i="140"/>
  <c r="EQ111" i="140"/>
  <c r="ER111" i="140"/>
  <c r="ES111" i="140"/>
  <c r="ET111" i="140"/>
  <c r="EO112" i="140"/>
  <c r="EP112" i="140"/>
  <c r="EQ112" i="140"/>
  <c r="ER112" i="140"/>
  <c r="ES112" i="140"/>
  <c r="ET112" i="140"/>
  <c r="EO113" i="140"/>
  <c r="EP113" i="140"/>
  <c r="EQ113" i="140"/>
  <c r="ER113" i="140"/>
  <c r="ES113" i="140"/>
  <c r="ET113" i="140"/>
  <c r="EO114" i="140"/>
  <c r="EP114" i="140"/>
  <c r="EQ114" i="140"/>
  <c r="ER114" i="140"/>
  <c r="ES114" i="140"/>
  <c r="ET114" i="140"/>
  <c r="EO115" i="140"/>
  <c r="EP115" i="140"/>
  <c r="EQ115" i="140"/>
  <c r="ER115" i="140"/>
  <c r="ES115" i="140"/>
  <c r="ET115" i="140"/>
  <c r="EO116" i="140"/>
  <c r="EP116" i="140"/>
  <c r="EQ116" i="140"/>
  <c r="ER116" i="140"/>
  <c r="ES116" i="140"/>
  <c r="ET116" i="140"/>
  <c r="EO117" i="140"/>
  <c r="EP117" i="140"/>
  <c r="EQ117" i="140"/>
  <c r="ER117" i="140"/>
  <c r="ES117" i="140"/>
  <c r="ET117" i="140"/>
  <c r="EO118" i="140"/>
  <c r="EP118" i="140"/>
  <c r="EQ118" i="140"/>
  <c r="ER118" i="140"/>
  <c r="ES118" i="140"/>
  <c r="ET118" i="140"/>
  <c r="EO119" i="140"/>
  <c r="EP119" i="140"/>
  <c r="EQ119" i="140"/>
  <c r="ER119" i="140"/>
  <c r="ES119" i="140"/>
  <c r="ET119" i="140"/>
  <c r="EO120" i="140"/>
  <c r="EP120" i="140"/>
  <c r="EQ120" i="140"/>
  <c r="ER120" i="140"/>
  <c r="ES120" i="140"/>
  <c r="ET120" i="140"/>
  <c r="EO121" i="140"/>
  <c r="EP121" i="140"/>
  <c r="EQ121" i="140"/>
  <c r="ER121" i="140"/>
  <c r="ES121" i="140"/>
  <c r="ET121" i="140"/>
  <c r="EO122" i="140"/>
  <c r="EP122" i="140"/>
  <c r="EQ122" i="140"/>
  <c r="ER122" i="140"/>
  <c r="ES122" i="140"/>
  <c r="ET122" i="140"/>
  <c r="EO123" i="140"/>
  <c r="EP123" i="140"/>
  <c r="EQ123" i="140"/>
  <c r="ER123" i="140"/>
  <c r="ES123" i="140"/>
  <c r="ET123" i="140"/>
  <c r="EO124" i="140"/>
  <c r="EP124" i="140"/>
  <c r="EQ124" i="140"/>
  <c r="ER124" i="140"/>
  <c r="ES124" i="140"/>
  <c r="ET124" i="140"/>
  <c r="EO125" i="140"/>
  <c r="EP125" i="140"/>
  <c r="EQ125" i="140"/>
  <c r="ER125" i="140"/>
  <c r="ES125" i="140"/>
  <c r="ET125" i="140"/>
  <c r="EO126" i="140"/>
  <c r="EP126" i="140"/>
  <c r="EQ126" i="140"/>
  <c r="ER126" i="140"/>
  <c r="ES126" i="140"/>
  <c r="ET126" i="140"/>
  <c r="EO127" i="140"/>
  <c r="EP127" i="140"/>
  <c r="EQ127" i="140"/>
  <c r="ER127" i="140"/>
  <c r="ES127" i="140"/>
  <c r="ET127" i="140"/>
  <c r="EO128" i="140"/>
  <c r="EP128" i="140"/>
  <c r="EQ128" i="140"/>
  <c r="ER128" i="140"/>
  <c r="ES128" i="140"/>
  <c r="ET128" i="140"/>
  <c r="EO129" i="140"/>
  <c r="EP129" i="140"/>
  <c r="EQ129" i="140"/>
  <c r="ER129" i="140"/>
  <c r="ES129" i="140"/>
  <c r="ET129" i="140"/>
  <c r="EO130" i="140"/>
  <c r="EP130" i="140"/>
  <c r="EQ130" i="140"/>
  <c r="ER130" i="140"/>
  <c r="ES130" i="140"/>
  <c r="ET130" i="140"/>
  <c r="EO131" i="140"/>
  <c r="EP131" i="140"/>
  <c r="EQ131" i="140"/>
  <c r="ER131" i="140"/>
  <c r="ES131" i="140"/>
  <c r="ET131" i="140"/>
  <c r="EO132" i="140"/>
  <c r="EP132" i="140"/>
  <c r="EQ132" i="140"/>
  <c r="ER132" i="140"/>
  <c r="ES132" i="140"/>
  <c r="ET132" i="140"/>
  <c r="R155" i="39" s="1"/>
  <c r="EO133" i="140"/>
  <c r="EP133" i="140"/>
  <c r="EQ133" i="140"/>
  <c r="ER133" i="140"/>
  <c r="ES133" i="140"/>
  <c r="ET133" i="140"/>
  <c r="EO134" i="140"/>
  <c r="EO135" i="140"/>
  <c r="EP135" i="140"/>
  <c r="EQ135" i="140"/>
  <c r="ER135" i="140"/>
  <c r="ES135" i="140"/>
  <c r="ET135" i="140"/>
  <c r="EO136" i="140"/>
  <c r="EP136" i="140"/>
  <c r="EQ136" i="140"/>
  <c r="ER136" i="140"/>
  <c r="ES136" i="140"/>
  <c r="ET136" i="140"/>
  <c r="EO137" i="140"/>
  <c r="EP137" i="140"/>
  <c r="EQ137" i="140"/>
  <c r="ER137" i="140"/>
  <c r="ES137" i="140"/>
  <c r="ET137" i="140"/>
  <c r="EO138" i="140"/>
  <c r="EP138" i="140"/>
  <c r="EQ138" i="140"/>
  <c r="ER138" i="140"/>
  <c r="ES138" i="140"/>
  <c r="ET138" i="140"/>
  <c r="EO139" i="140"/>
  <c r="EP139" i="140"/>
  <c r="EQ139" i="140"/>
  <c r="ER139" i="140"/>
  <c r="ES139" i="140"/>
  <c r="ET139" i="140"/>
  <c r="EO140" i="140"/>
  <c r="EP140" i="140"/>
  <c r="EQ140" i="140"/>
  <c r="ER140" i="140"/>
  <c r="ES140" i="140"/>
  <c r="ET140" i="140"/>
  <c r="EO141" i="140"/>
  <c r="EP141" i="140"/>
  <c r="EQ141" i="140"/>
  <c r="ER141" i="140"/>
  <c r="ES141" i="140"/>
  <c r="ET141" i="140"/>
  <c r="EO142" i="140"/>
  <c r="EP142" i="140"/>
  <c r="EQ142" i="140"/>
  <c r="ER142" i="140"/>
  <c r="ES142" i="140"/>
  <c r="ET142" i="140"/>
  <c r="EO143" i="140"/>
  <c r="EP143" i="140"/>
  <c r="EQ143" i="140"/>
  <c r="ER143" i="140"/>
  <c r="ES143" i="140"/>
  <c r="ET143" i="140"/>
  <c r="EO144" i="140"/>
  <c r="EP144" i="140"/>
  <c r="EQ144" i="140"/>
  <c r="ER144" i="140"/>
  <c r="ES144" i="140"/>
  <c r="ET144" i="140"/>
  <c r="EO145" i="140"/>
  <c r="EP145" i="140"/>
  <c r="EQ145" i="140"/>
  <c r="ER145" i="140"/>
  <c r="ES145" i="140"/>
  <c r="ET145" i="140"/>
  <c r="EO146" i="140"/>
  <c r="EP146" i="140"/>
  <c r="EQ146" i="140"/>
  <c r="ER146" i="140"/>
  <c r="ES146" i="140"/>
  <c r="ET146" i="140"/>
  <c r="EO147" i="140"/>
  <c r="EP147" i="140"/>
  <c r="EQ147" i="140"/>
  <c r="ER147" i="140"/>
  <c r="ES147" i="140"/>
  <c r="ET147" i="140"/>
  <c r="EO148" i="140"/>
  <c r="EP148" i="140"/>
  <c r="EQ148" i="140"/>
  <c r="ER148" i="140"/>
  <c r="ES148" i="140"/>
  <c r="ET148" i="140"/>
  <c r="EO149" i="140"/>
  <c r="EP149" i="140"/>
  <c r="EQ149" i="140"/>
  <c r="ER149" i="140"/>
  <c r="ES149" i="140"/>
  <c r="ET149" i="140"/>
  <c r="EO150" i="140"/>
  <c r="EP150" i="140"/>
  <c r="EQ150" i="140"/>
  <c r="ER150" i="140"/>
  <c r="ES150" i="140"/>
  <c r="ET150" i="140"/>
  <c r="EO151" i="140"/>
  <c r="EP151" i="140"/>
  <c r="EQ151" i="140"/>
  <c r="ER151" i="140"/>
  <c r="ES151" i="140"/>
  <c r="ET151" i="140"/>
  <c r="EO152" i="140"/>
  <c r="EP152" i="140"/>
  <c r="EQ152" i="140"/>
  <c r="ER152" i="140"/>
  <c r="ES152" i="140"/>
  <c r="ET152" i="140"/>
  <c r="EO153" i="140"/>
  <c r="EP153" i="140"/>
  <c r="EQ153" i="140"/>
  <c r="ER153" i="140"/>
  <c r="ES153" i="140"/>
  <c r="ET153" i="140"/>
  <c r="EO154" i="140"/>
  <c r="EP154" i="140"/>
  <c r="EQ154" i="140"/>
  <c r="ER154" i="140"/>
  <c r="ES154" i="140"/>
  <c r="ET154" i="140"/>
  <c r="EO155" i="140"/>
  <c r="EP155" i="140"/>
  <c r="EQ155" i="140"/>
  <c r="ER155" i="140"/>
  <c r="ES155" i="140"/>
  <c r="ET155" i="140"/>
  <c r="EO156" i="140"/>
  <c r="EP156" i="140"/>
  <c r="EQ156" i="140"/>
  <c r="ER156" i="140"/>
  <c r="ES156" i="140"/>
  <c r="ET156" i="140"/>
  <c r="EO157" i="140"/>
  <c r="EP157" i="140"/>
  <c r="EQ157" i="140"/>
  <c r="ER157" i="140"/>
  <c r="ES157" i="140"/>
  <c r="ET157" i="140"/>
  <c r="EO158" i="140"/>
  <c r="EP158" i="140"/>
  <c r="EQ158" i="140"/>
  <c r="ER158" i="140"/>
  <c r="ES158" i="140"/>
  <c r="ET158" i="140"/>
  <c r="EO159" i="140"/>
  <c r="EP159" i="140"/>
  <c r="EQ159" i="140"/>
  <c r="ER159" i="140"/>
  <c r="ES159" i="140"/>
  <c r="ET159" i="140"/>
  <c r="EO160" i="140"/>
  <c r="EP160" i="140"/>
  <c r="EQ160" i="140"/>
  <c r="ER160" i="140"/>
  <c r="ES160" i="140"/>
  <c r="ET160" i="140"/>
  <c r="EO161" i="140"/>
  <c r="EP161" i="140"/>
  <c r="EQ161" i="140"/>
  <c r="ER161" i="140"/>
  <c r="ES161" i="140"/>
  <c r="ET161" i="140"/>
  <c r="EP134" i="140"/>
  <c r="EQ134" i="140"/>
  <c r="ER134" i="140"/>
  <c r="ES134" i="140"/>
  <c r="ET134" i="140"/>
  <c r="ED4" i="140"/>
  <c r="AH10" i="4" s="1"/>
  <c r="ED5" i="140"/>
  <c r="AH11" i="4" s="1"/>
  <c r="ED6" i="140"/>
  <c r="AH12" i="4" s="1"/>
  <c r="ED7" i="140"/>
  <c r="AH13" i="4" s="1"/>
  <c r="ED8" i="140"/>
  <c r="AH14" i="4" s="1"/>
  <c r="ED9" i="140"/>
  <c r="AH16" i="4" s="1"/>
  <c r="ED10" i="140"/>
  <c r="AH17" i="4" s="1"/>
  <c r="ED11" i="140"/>
  <c r="AH18" i="4" s="1"/>
  <c r="ED12" i="140"/>
  <c r="AH19" i="4" s="1"/>
  <c r="ED13" i="140"/>
  <c r="AH20" i="4" s="1"/>
  <c r="ED14" i="140"/>
  <c r="AH22" i="4" s="1"/>
  <c r="ED15" i="140"/>
  <c r="AH25" i="4" s="1"/>
  <c r="ED16" i="140"/>
  <c r="AH27" i="4" s="1"/>
  <c r="ED17" i="140"/>
  <c r="AH32" i="4" s="1"/>
  <c r="ED18" i="140"/>
  <c r="AH33" i="4" s="1"/>
  <c r="ED19" i="140"/>
  <c r="AH35" i="4" s="1"/>
  <c r="ED20" i="140"/>
  <c r="AH36" i="4" s="1"/>
  <c r="ED21" i="140"/>
  <c r="AH41" i="4" s="1"/>
  <c r="ED22" i="140"/>
  <c r="AH42" i="4" s="1"/>
  <c r="ED23" i="140"/>
  <c r="AH43" i="4" s="1"/>
  <c r="ED24" i="140"/>
  <c r="AH44" i="4" s="1"/>
  <c r="ED25" i="140"/>
  <c r="AH45" i="4" s="1"/>
  <c r="ED26" i="140"/>
  <c r="AH46" i="4" s="1"/>
  <c r="ED27" i="140"/>
  <c r="AH48" i="4" s="1"/>
  <c r="ED28" i="140"/>
  <c r="AH49" i="4" s="1"/>
  <c r="ED29" i="140"/>
  <c r="AH50" i="4" s="1"/>
  <c r="ED30" i="140"/>
  <c r="AH51" i="4" s="1"/>
  <c r="ED31" i="140"/>
  <c r="AH53" i="4" s="1"/>
  <c r="ED32" i="140"/>
  <c r="ED33" i="140"/>
  <c r="AH58" i="4" s="1"/>
  <c r="ED34" i="140"/>
  <c r="AH59" i="4" s="1"/>
  <c r="ED35" i="140"/>
  <c r="AH60" i="4" s="1"/>
  <c r="ED36" i="140"/>
  <c r="AH61" i="4" s="1"/>
  <c r="ED37" i="140"/>
  <c r="AH63" i="4" s="1"/>
  <c r="ED38" i="140"/>
  <c r="AH64" i="4" s="1"/>
  <c r="ED39" i="140"/>
  <c r="AH65" i="4" s="1"/>
  <c r="ED40" i="140"/>
  <c r="AH66" i="4" s="1"/>
  <c r="ED41" i="140"/>
  <c r="AH67" i="4" s="1"/>
  <c r="ED42" i="140"/>
  <c r="AH72" i="4" s="1"/>
  <c r="ED43" i="140"/>
  <c r="AH73" i="4" s="1"/>
  <c r="ED44" i="140"/>
  <c r="AH74" i="4" s="1"/>
  <c r="ED45" i="140"/>
  <c r="AH75" i="4" s="1"/>
  <c r="ED46" i="140"/>
  <c r="AH76" i="4" s="1"/>
  <c r="ED47" i="140"/>
  <c r="AH78" i="4" s="1"/>
  <c r="ED48" i="140"/>
  <c r="AH79" i="4" s="1"/>
  <c r="ED49" i="140"/>
  <c r="AH88" i="4" s="1"/>
  <c r="ED50" i="140"/>
  <c r="AH89" i="4" s="1"/>
  <c r="ED51" i="140"/>
  <c r="AH94" i="4" s="1"/>
  <c r="ED52" i="140"/>
  <c r="AH96" i="4" s="1"/>
  <c r="ED53" i="140"/>
  <c r="AH97" i="4" s="1"/>
  <c r="ED54" i="140"/>
  <c r="AH100" i="4" s="1"/>
  <c r="ED55" i="140"/>
  <c r="AH101" i="4" s="1"/>
  <c r="ED56" i="140"/>
  <c r="AH102" i="4" s="1"/>
  <c r="ED57" i="140"/>
  <c r="AH103" i="4" s="1"/>
  <c r="ED58" i="140"/>
  <c r="AH104" i="4" s="1"/>
  <c r="ED59" i="140"/>
  <c r="AH105" i="4" s="1"/>
  <c r="ED60" i="140"/>
  <c r="AH106" i="4" s="1"/>
  <c r="ED61" i="140"/>
  <c r="AH107" i="4" s="1"/>
  <c r="ED62" i="140"/>
  <c r="AH108" i="4" s="1"/>
  <c r="ED63" i="140"/>
  <c r="AH110" i="4" s="1"/>
  <c r="ED64" i="140"/>
  <c r="AH111" i="4" s="1"/>
  <c r="ED65" i="140"/>
  <c r="AH112" i="4" s="1"/>
  <c r="ED67" i="140"/>
  <c r="AH114" i="4" s="1"/>
  <c r="ED68" i="140"/>
  <c r="AH117" i="4" s="1"/>
  <c r="ED69" i="140"/>
  <c r="AH119" i="4" s="1"/>
  <c r="ED70" i="140"/>
  <c r="AH120" i="4" s="1"/>
  <c r="ED71" i="140"/>
  <c r="AH123" i="4" s="1"/>
  <c r="ED72" i="140"/>
  <c r="AH124" i="4" s="1"/>
  <c r="ED73" i="140"/>
  <c r="AH125" i="4" s="1"/>
  <c r="ED74" i="140"/>
  <c r="AH127" i="4" s="1"/>
  <c r="ED75" i="140"/>
  <c r="AH128" i="4" s="1"/>
  <c r="ED76" i="140"/>
  <c r="AH130" i="4" s="1"/>
  <c r="ED77" i="140"/>
  <c r="AH131" i="4" s="1"/>
  <c r="ED78" i="140"/>
  <c r="AH132" i="4" s="1"/>
  <c r="ED79" i="140"/>
  <c r="AH134" i="4" s="1"/>
  <c r="ED80" i="140"/>
  <c r="AH135" i="4" s="1"/>
  <c r="ED81" i="140"/>
  <c r="AH136" i="4" s="1"/>
  <c r="ED82" i="140"/>
  <c r="AH137" i="4" s="1"/>
  <c r="ED83" i="140"/>
  <c r="AH139" i="4" s="1"/>
  <c r="ED84" i="140"/>
  <c r="AH140" i="4" s="1"/>
  <c r="ED85" i="140"/>
  <c r="AH141" i="4" s="1"/>
  <c r="ED86" i="140"/>
  <c r="AH142" i="4" s="1"/>
  <c r="ED87" i="140"/>
  <c r="AH144" i="4" s="1"/>
  <c r="ED88" i="140"/>
  <c r="AH145" i="4" s="1"/>
  <c r="ED89" i="140"/>
  <c r="AH156" i="4" s="1"/>
  <c r="ED90" i="140"/>
  <c r="AH164" i="4" s="1"/>
  <c r="ED91" i="140"/>
  <c r="AH165" i="4" s="1"/>
  <c r="ED3" i="140"/>
  <c r="AH9" i="4" s="1"/>
  <c r="J175" i="39"/>
  <c r="J178" i="39"/>
  <c r="J179" i="39"/>
  <c r="J180" i="39"/>
  <c r="DZ4" i="143"/>
  <c r="EA4" i="143"/>
  <c r="EB4" i="143"/>
  <c r="DZ5" i="143"/>
  <c r="EA5" i="143"/>
  <c r="EB5" i="143"/>
  <c r="DZ6" i="143"/>
  <c r="EA6" i="143"/>
  <c r="EB6" i="143"/>
  <c r="DZ7" i="143"/>
  <c r="EA7" i="143"/>
  <c r="EB7" i="143"/>
  <c r="DZ8" i="143"/>
  <c r="EA8" i="143"/>
  <c r="EB8" i="143"/>
  <c r="DZ9" i="143"/>
  <c r="EA9" i="143"/>
  <c r="EB9" i="143"/>
  <c r="DZ10" i="143"/>
  <c r="EA10" i="143"/>
  <c r="EB10" i="143"/>
  <c r="DZ11" i="143"/>
  <c r="EA11" i="143"/>
  <c r="EB11" i="143"/>
  <c r="DZ12" i="143"/>
  <c r="EA12" i="143"/>
  <c r="EB12" i="143"/>
  <c r="DZ13" i="143"/>
  <c r="EA13" i="143"/>
  <c r="EB13" i="143"/>
  <c r="DZ14" i="143"/>
  <c r="EA14" i="143"/>
  <c r="EB14" i="143"/>
  <c r="DZ15" i="143"/>
  <c r="EA15" i="143"/>
  <c r="EB15" i="143"/>
  <c r="DZ16" i="143"/>
  <c r="EA16" i="143"/>
  <c r="EB16" i="143"/>
  <c r="DZ17" i="143"/>
  <c r="EA17" i="143"/>
  <c r="EB17" i="143"/>
  <c r="DZ18" i="143"/>
  <c r="EA18" i="143"/>
  <c r="EB18" i="143"/>
  <c r="DZ19" i="143"/>
  <c r="EA19" i="143"/>
  <c r="EB19" i="143"/>
  <c r="DZ20" i="143"/>
  <c r="EA20" i="143"/>
  <c r="EB20" i="143"/>
  <c r="DZ21" i="143"/>
  <c r="EA21" i="143"/>
  <c r="EB21" i="143"/>
  <c r="DZ22" i="143"/>
  <c r="EA22" i="143"/>
  <c r="EB22" i="143"/>
  <c r="DZ23" i="143"/>
  <c r="EA23" i="143"/>
  <c r="EB23" i="143"/>
  <c r="DZ24" i="143"/>
  <c r="EA24" i="143"/>
  <c r="EB24" i="143"/>
  <c r="DZ25" i="143"/>
  <c r="EA25" i="143"/>
  <c r="EB25" i="143"/>
  <c r="DZ26" i="143"/>
  <c r="EA26" i="143"/>
  <c r="EB26" i="143"/>
  <c r="DZ27" i="143"/>
  <c r="EA27" i="143"/>
  <c r="EB27" i="143"/>
  <c r="DZ28" i="143"/>
  <c r="EA28" i="143"/>
  <c r="EB28" i="143"/>
  <c r="DZ29" i="143"/>
  <c r="EA29" i="143"/>
  <c r="EB29" i="143"/>
  <c r="DZ30" i="143"/>
  <c r="EA30" i="143"/>
  <c r="EB30" i="143"/>
  <c r="DZ31" i="143"/>
  <c r="EA31" i="143"/>
  <c r="EB31" i="143"/>
  <c r="DZ32" i="143"/>
  <c r="EA32" i="143"/>
  <c r="EB32" i="143"/>
  <c r="DZ33" i="143"/>
  <c r="EA33" i="143"/>
  <c r="EB33" i="143"/>
  <c r="EB3" i="143"/>
  <c r="EA3" i="143"/>
  <c r="DZ3" i="143"/>
  <c r="DS4" i="143"/>
  <c r="AF18" i="54" s="1"/>
  <c r="DS5" i="143"/>
  <c r="AF20" i="54" s="1"/>
  <c r="DS6" i="143"/>
  <c r="AF26" i="54" s="1"/>
  <c r="J177" i="39" s="1"/>
  <c r="DS7" i="143"/>
  <c r="AF47" i="54" s="1"/>
  <c r="DS8" i="143"/>
  <c r="AF49" i="54" s="1"/>
  <c r="DS3" i="143"/>
  <c r="AF15" i="54" s="1"/>
  <c r="AG27" i="37"/>
  <c r="AG26" i="37" s="1"/>
  <c r="FC4" i="142"/>
  <c r="FD4" i="142"/>
  <c r="FE4" i="142"/>
  <c r="FC5" i="142"/>
  <c r="FD5" i="142"/>
  <c r="FE5" i="142"/>
  <c r="FC6" i="142"/>
  <c r="FD6" i="142"/>
  <c r="FE6" i="142"/>
  <c r="FC7" i="142"/>
  <c r="FD7" i="142"/>
  <c r="FE7" i="142"/>
  <c r="FC8" i="142"/>
  <c r="FD8" i="142"/>
  <c r="FE8" i="142"/>
  <c r="FC9" i="142"/>
  <c r="FD9" i="142"/>
  <c r="FE9" i="142"/>
  <c r="FC10" i="142"/>
  <c r="FD10" i="142"/>
  <c r="FE10" i="142"/>
  <c r="FC11" i="142"/>
  <c r="FD11" i="142"/>
  <c r="FE11" i="142"/>
  <c r="FC12" i="142"/>
  <c r="FD12" i="142"/>
  <c r="FE12" i="142"/>
  <c r="FC13" i="142"/>
  <c r="FD13" i="142"/>
  <c r="FE13" i="142"/>
  <c r="FC14" i="142"/>
  <c r="FD14" i="142"/>
  <c r="FE14" i="142"/>
  <c r="FC15" i="142"/>
  <c r="FD15" i="142"/>
  <c r="FE15" i="142"/>
  <c r="FC16" i="142"/>
  <c r="FD16" i="142"/>
  <c r="FE16" i="142"/>
  <c r="FC17" i="142"/>
  <c r="FD17" i="142"/>
  <c r="FE17" i="142"/>
  <c r="FC18" i="142"/>
  <c r="FD18" i="142"/>
  <c r="FE18" i="142"/>
  <c r="FC19" i="142"/>
  <c r="FD19" i="142"/>
  <c r="FE19" i="142"/>
  <c r="FC20" i="142"/>
  <c r="FD20" i="142"/>
  <c r="FE20" i="142"/>
  <c r="FC21" i="142"/>
  <c r="FD21" i="142"/>
  <c r="FE21" i="142"/>
  <c r="FC22" i="142"/>
  <c r="FD22" i="142"/>
  <c r="FE22" i="142"/>
  <c r="FC23" i="142"/>
  <c r="FD23" i="142"/>
  <c r="FE23" i="142"/>
  <c r="FC24" i="142"/>
  <c r="FD24" i="142"/>
  <c r="FE24" i="142"/>
  <c r="FC25" i="142"/>
  <c r="FD25" i="142"/>
  <c r="FE25" i="142"/>
  <c r="FC26" i="142"/>
  <c r="FD26" i="142"/>
  <c r="FE26" i="142"/>
  <c r="FC27" i="142"/>
  <c r="FD27" i="142"/>
  <c r="FE27" i="142"/>
  <c r="FC28" i="142"/>
  <c r="FD28" i="142"/>
  <c r="FE28" i="142"/>
  <c r="FC29" i="142"/>
  <c r="FD29" i="142"/>
  <c r="FE29" i="142"/>
  <c r="FC30" i="142"/>
  <c r="FD30" i="142"/>
  <c r="FE30" i="142"/>
  <c r="FC31" i="142"/>
  <c r="FD31" i="142"/>
  <c r="FE31" i="142"/>
  <c r="FC32" i="142"/>
  <c r="FD32" i="142"/>
  <c r="FE32" i="142"/>
  <c r="FC33" i="142"/>
  <c r="FD33" i="142"/>
  <c r="FE33" i="142"/>
  <c r="FC34" i="142"/>
  <c r="FD34" i="142"/>
  <c r="FE34" i="142"/>
  <c r="FC35" i="142"/>
  <c r="FD35" i="142"/>
  <c r="FE35" i="142"/>
  <c r="FC36" i="142"/>
  <c r="FD36" i="142"/>
  <c r="FE36" i="142"/>
  <c r="FC37" i="142"/>
  <c r="FD37" i="142"/>
  <c r="FE37" i="142"/>
  <c r="FC38" i="142"/>
  <c r="FD38" i="142"/>
  <c r="FE38" i="142"/>
  <c r="FC39" i="142"/>
  <c r="FD39" i="142"/>
  <c r="FE39" i="142"/>
  <c r="FC40" i="142"/>
  <c r="FD40" i="142"/>
  <c r="FE40" i="142"/>
  <c r="FC41" i="142"/>
  <c r="FD41" i="142"/>
  <c r="FE41" i="142"/>
  <c r="FC42" i="142"/>
  <c r="FD42" i="142"/>
  <c r="FE42" i="142"/>
  <c r="FC43" i="142"/>
  <c r="FD43" i="142"/>
  <c r="FE43" i="142"/>
  <c r="FC44" i="142"/>
  <c r="FD44" i="142"/>
  <c r="FE44" i="142"/>
  <c r="FC45" i="142"/>
  <c r="FD45" i="142"/>
  <c r="FE45" i="142"/>
  <c r="FC46" i="142"/>
  <c r="FD46" i="142"/>
  <c r="FE46" i="142"/>
  <c r="FC47" i="142"/>
  <c r="FD47" i="142"/>
  <c r="FE47" i="142"/>
  <c r="FC48" i="142"/>
  <c r="FD48" i="142"/>
  <c r="FE48" i="142"/>
  <c r="FC49" i="142"/>
  <c r="FD49" i="142"/>
  <c r="FE49" i="142"/>
  <c r="FC50" i="142"/>
  <c r="FD50" i="142"/>
  <c r="FE50" i="142"/>
  <c r="FC51" i="142"/>
  <c r="FD51" i="142"/>
  <c r="FE51" i="142"/>
  <c r="FC52" i="142"/>
  <c r="FD52" i="142"/>
  <c r="FE52" i="142"/>
  <c r="FC53" i="142"/>
  <c r="FD53" i="142"/>
  <c r="FE53" i="142"/>
  <c r="FC54" i="142"/>
  <c r="FD54" i="142"/>
  <c r="FE54" i="142"/>
  <c r="FC55" i="142"/>
  <c r="FD55" i="142"/>
  <c r="FE55" i="142"/>
  <c r="FC56" i="142"/>
  <c r="FD56" i="142"/>
  <c r="FE56" i="142"/>
  <c r="FC57" i="142"/>
  <c r="FD57" i="142"/>
  <c r="FE57" i="142"/>
  <c r="FC58" i="142"/>
  <c r="FD58" i="142"/>
  <c r="FE58" i="142"/>
  <c r="FC59" i="142"/>
  <c r="FD59" i="142"/>
  <c r="FE59" i="142"/>
  <c r="FC60" i="142"/>
  <c r="FD60" i="142"/>
  <c r="FE60" i="142"/>
  <c r="FC61" i="142"/>
  <c r="FD61" i="142"/>
  <c r="FE61" i="142"/>
  <c r="FC62" i="142"/>
  <c r="FD62" i="142"/>
  <c r="FE62" i="142"/>
  <c r="FC63" i="142"/>
  <c r="FD63" i="142"/>
  <c r="FE63" i="142"/>
  <c r="FC64" i="142"/>
  <c r="FD64" i="142"/>
  <c r="FE64" i="142"/>
  <c r="FC65" i="142"/>
  <c r="FD65" i="142"/>
  <c r="FE65" i="142"/>
  <c r="FC66" i="142"/>
  <c r="FD66" i="142"/>
  <c r="FE66" i="142"/>
  <c r="FC67" i="142"/>
  <c r="FD67" i="142"/>
  <c r="FE67" i="142"/>
  <c r="FC68" i="142"/>
  <c r="FD68" i="142"/>
  <c r="FE68" i="142"/>
  <c r="FC69" i="142"/>
  <c r="FD69" i="142"/>
  <c r="FE69" i="142"/>
  <c r="FC70" i="142"/>
  <c r="FD70" i="142"/>
  <c r="FE70" i="142"/>
  <c r="FE3" i="142"/>
  <c r="FD3" i="142"/>
  <c r="FC3" i="142"/>
  <c r="ET4" i="142"/>
  <c r="AG15" i="37" s="1"/>
  <c r="ET5" i="142"/>
  <c r="AG18" i="37" s="1"/>
  <c r="ET6" i="142"/>
  <c r="AG19" i="37" s="1"/>
  <c r="ET7" i="142"/>
  <c r="ET8" i="142"/>
  <c r="AG17" i="37" s="1"/>
  <c r="ET9" i="142"/>
  <c r="AG23" i="37" s="1"/>
  <c r="ET10" i="142"/>
  <c r="AG25" i="37" s="1"/>
  <c r="ET11" i="142"/>
  <c r="AG35" i="37" s="1"/>
  <c r="ET12" i="142"/>
  <c r="AG36" i="37" s="1"/>
  <c r="ET13" i="142"/>
  <c r="AG40" i="37" s="1"/>
  <c r="ET14" i="142"/>
  <c r="AG42" i="37" s="1"/>
  <c r="ET15" i="142"/>
  <c r="AG43" i="37" s="1"/>
  <c r="ET16" i="142"/>
  <c r="AG44" i="37" s="1"/>
  <c r="ET17" i="142"/>
  <c r="AG45" i="37" s="1"/>
  <c r="ET18" i="142"/>
  <c r="AG46" i="37" s="1"/>
  <c r="ET19" i="142"/>
  <c r="AG48" i="37" s="1"/>
  <c r="ET3" i="142"/>
  <c r="AG35" i="35"/>
  <c r="AG25" i="35"/>
  <c r="EW4" i="141"/>
  <c r="EX4" i="141"/>
  <c r="EY4" i="141"/>
  <c r="EW5" i="141"/>
  <c r="EX5" i="141"/>
  <c r="EY5" i="141"/>
  <c r="EW6" i="141"/>
  <c r="EX6" i="141"/>
  <c r="EY6" i="141"/>
  <c r="EW7" i="141"/>
  <c r="EX7" i="141"/>
  <c r="EY7" i="141"/>
  <c r="EW8" i="141"/>
  <c r="EX8" i="141"/>
  <c r="EY8" i="141"/>
  <c r="EW9" i="141"/>
  <c r="EX9" i="141"/>
  <c r="EY9" i="141"/>
  <c r="EW10" i="141"/>
  <c r="EX10" i="141"/>
  <c r="EY10" i="141"/>
  <c r="EW11" i="141"/>
  <c r="EX11" i="141"/>
  <c r="EY11" i="141"/>
  <c r="EW12" i="141"/>
  <c r="EX12" i="141"/>
  <c r="EY12" i="141"/>
  <c r="EW13" i="141"/>
  <c r="EX13" i="141"/>
  <c r="EY13" i="141"/>
  <c r="EW14" i="141"/>
  <c r="EX14" i="141"/>
  <c r="EY14" i="141"/>
  <c r="EW15" i="141"/>
  <c r="EX15" i="141"/>
  <c r="EY15" i="141"/>
  <c r="EW16" i="141"/>
  <c r="EX16" i="141"/>
  <c r="EY16" i="141"/>
  <c r="EW17" i="141"/>
  <c r="EX17" i="141"/>
  <c r="EY17" i="141"/>
  <c r="EW18" i="141"/>
  <c r="EX18" i="141"/>
  <c r="EY18" i="141"/>
  <c r="EW19" i="141"/>
  <c r="EX19" i="141"/>
  <c r="EY19" i="141"/>
  <c r="EW20" i="141"/>
  <c r="EX20" i="141"/>
  <c r="EY20" i="141"/>
  <c r="EW21" i="141"/>
  <c r="EX21" i="141"/>
  <c r="EY21" i="141"/>
  <c r="EW22" i="141"/>
  <c r="EX22" i="141"/>
  <c r="EY22" i="141"/>
  <c r="EW23" i="141"/>
  <c r="EX23" i="141"/>
  <c r="EY23" i="141"/>
  <c r="EW24" i="141"/>
  <c r="EX24" i="141"/>
  <c r="EY24" i="141"/>
  <c r="EW25" i="141"/>
  <c r="EX25" i="141"/>
  <c r="EY25" i="141"/>
  <c r="EW26" i="141"/>
  <c r="EX26" i="141"/>
  <c r="EY26" i="141"/>
  <c r="EW27" i="141"/>
  <c r="EX27" i="141"/>
  <c r="EY27" i="141"/>
  <c r="EW28" i="141"/>
  <c r="EX28" i="141"/>
  <c r="EY28" i="141"/>
  <c r="EW29" i="141"/>
  <c r="EX29" i="141"/>
  <c r="EY29" i="141"/>
  <c r="EW30" i="141"/>
  <c r="EX30" i="141"/>
  <c r="EY30" i="141"/>
  <c r="EW31" i="141"/>
  <c r="EX31" i="141"/>
  <c r="EY31" i="141"/>
  <c r="EW32" i="141"/>
  <c r="EX32" i="141"/>
  <c r="EY32" i="141"/>
  <c r="EW33" i="141"/>
  <c r="EX33" i="141"/>
  <c r="EY33" i="141"/>
  <c r="EW34" i="141"/>
  <c r="EX34" i="141"/>
  <c r="EY34" i="141"/>
  <c r="EW35" i="141"/>
  <c r="EX35" i="141"/>
  <c r="EY35" i="141"/>
  <c r="EW36" i="141"/>
  <c r="EX36" i="141"/>
  <c r="EY36" i="141"/>
  <c r="EW37" i="141"/>
  <c r="EX37" i="141"/>
  <c r="EY37" i="141"/>
  <c r="EW38" i="141"/>
  <c r="EX38" i="141"/>
  <c r="EY38" i="141"/>
  <c r="EW39" i="141"/>
  <c r="EX39" i="141"/>
  <c r="EY39" i="141"/>
  <c r="EW40" i="141"/>
  <c r="EX40" i="141"/>
  <c r="EY40" i="141"/>
  <c r="EW41" i="141"/>
  <c r="EX41" i="141"/>
  <c r="EY41" i="141"/>
  <c r="EW42" i="141"/>
  <c r="EX42" i="141"/>
  <c r="EY42" i="141"/>
  <c r="EW43" i="141"/>
  <c r="EX43" i="141"/>
  <c r="EY43" i="141"/>
  <c r="EW44" i="141"/>
  <c r="EX44" i="141"/>
  <c r="EY44" i="141"/>
  <c r="EW45" i="141"/>
  <c r="EX45" i="141"/>
  <c r="EY45" i="141"/>
  <c r="EW46" i="141"/>
  <c r="EX46" i="141"/>
  <c r="EY46" i="141"/>
  <c r="EW47" i="141"/>
  <c r="EX47" i="141"/>
  <c r="EY47" i="141"/>
  <c r="EW48" i="141"/>
  <c r="EX48" i="141"/>
  <c r="EY48" i="141"/>
  <c r="EW49" i="141"/>
  <c r="EX49" i="141"/>
  <c r="EY49" i="141"/>
  <c r="EW50" i="141"/>
  <c r="EX50" i="141"/>
  <c r="EY50" i="141"/>
  <c r="EW51" i="141"/>
  <c r="EX51" i="141"/>
  <c r="EY51" i="141"/>
  <c r="EW52" i="141"/>
  <c r="EX52" i="141"/>
  <c r="EY52" i="141"/>
  <c r="EW53" i="141"/>
  <c r="EX53" i="141"/>
  <c r="EY53" i="141"/>
  <c r="EW54" i="141"/>
  <c r="EX54" i="141"/>
  <c r="EY54" i="141"/>
  <c r="EW55" i="141"/>
  <c r="EX55" i="141"/>
  <c r="EY55" i="141"/>
  <c r="EW56" i="141"/>
  <c r="EX56" i="141"/>
  <c r="EY56" i="141"/>
  <c r="EW57" i="141"/>
  <c r="EX57" i="141"/>
  <c r="EY57" i="141"/>
  <c r="EW58" i="141"/>
  <c r="EX58" i="141"/>
  <c r="EY58" i="141"/>
  <c r="EX3" i="141"/>
  <c r="EY3" i="141"/>
  <c r="EW3" i="141"/>
  <c r="EN4" i="141"/>
  <c r="AG14" i="35" s="1"/>
  <c r="EN5" i="141"/>
  <c r="AG16" i="35" s="1"/>
  <c r="EN6" i="141"/>
  <c r="AG24" i="35" s="1"/>
  <c r="EN7" i="141"/>
  <c r="AG20" i="35" s="1"/>
  <c r="EN8" i="141"/>
  <c r="AG44" i="35" s="1"/>
  <c r="EN9" i="141"/>
  <c r="AG45" i="35" s="1"/>
  <c r="EN10" i="141"/>
  <c r="AG46" i="35" s="1"/>
  <c r="EN3" i="141"/>
  <c r="AG13" i="35" s="1"/>
  <c r="DV4" i="140"/>
  <c r="DW4" i="140"/>
  <c r="DX4" i="140"/>
  <c r="DY4" i="140"/>
  <c r="DV5" i="140"/>
  <c r="DW5" i="140"/>
  <c r="DX5" i="140"/>
  <c r="DY5" i="140"/>
  <c r="DV6" i="140"/>
  <c r="DW6" i="140"/>
  <c r="DX6" i="140"/>
  <c r="DY6" i="140"/>
  <c r="DV7" i="140"/>
  <c r="DW7" i="140"/>
  <c r="DX7" i="140"/>
  <c r="DY7" i="140"/>
  <c r="DV8" i="140"/>
  <c r="DW8" i="140"/>
  <c r="DX8" i="140"/>
  <c r="DY8" i="140"/>
  <c r="DV9" i="140"/>
  <c r="DW9" i="140"/>
  <c r="DX9" i="140"/>
  <c r="DY9" i="140"/>
  <c r="DV10" i="140"/>
  <c r="DW10" i="140"/>
  <c r="DX10" i="140"/>
  <c r="DY10" i="140"/>
  <c r="DV11" i="140"/>
  <c r="DW11" i="140"/>
  <c r="DX11" i="140"/>
  <c r="DY11" i="140"/>
  <c r="DV12" i="140"/>
  <c r="DW12" i="140"/>
  <c r="DX12" i="140"/>
  <c r="DY12" i="140"/>
  <c r="DV13" i="140"/>
  <c r="DW13" i="140"/>
  <c r="DX13" i="140"/>
  <c r="DY13" i="140"/>
  <c r="DV14" i="140"/>
  <c r="DW14" i="140"/>
  <c r="DX14" i="140"/>
  <c r="DY14" i="140"/>
  <c r="DV15" i="140"/>
  <c r="DW15" i="140"/>
  <c r="DX15" i="140"/>
  <c r="DY15" i="140"/>
  <c r="DV16" i="140"/>
  <c r="DW16" i="140"/>
  <c r="DX16" i="140"/>
  <c r="DY16" i="140"/>
  <c r="DV17" i="140"/>
  <c r="DW17" i="140"/>
  <c r="DX17" i="140"/>
  <c r="DY17" i="140"/>
  <c r="DV18" i="140"/>
  <c r="DW18" i="140"/>
  <c r="DX18" i="140"/>
  <c r="DY18" i="140"/>
  <c r="DV19" i="140"/>
  <c r="DW19" i="140"/>
  <c r="DX19" i="140"/>
  <c r="DY19" i="140"/>
  <c r="DV20" i="140"/>
  <c r="DW20" i="140"/>
  <c r="DX20" i="140"/>
  <c r="DY20" i="140"/>
  <c r="DV21" i="140"/>
  <c r="DW21" i="140"/>
  <c r="DX21" i="140"/>
  <c r="DY21" i="140"/>
  <c r="DV22" i="140"/>
  <c r="DW22" i="140"/>
  <c r="DX22" i="140"/>
  <c r="DY22" i="140"/>
  <c r="DV23" i="140"/>
  <c r="DW23" i="140"/>
  <c r="DX23" i="140"/>
  <c r="DY23" i="140"/>
  <c r="DV24" i="140"/>
  <c r="DW24" i="140"/>
  <c r="DX24" i="140"/>
  <c r="DY24" i="140"/>
  <c r="DV25" i="140"/>
  <c r="DW25" i="140"/>
  <c r="DX25" i="140"/>
  <c r="DY25" i="140"/>
  <c r="DV26" i="140"/>
  <c r="DW26" i="140"/>
  <c r="DX26" i="140"/>
  <c r="DY26" i="140"/>
  <c r="DV27" i="140"/>
  <c r="DW27" i="140"/>
  <c r="DX27" i="140"/>
  <c r="DY27" i="140"/>
  <c r="DV28" i="140"/>
  <c r="DW28" i="140"/>
  <c r="DX28" i="140"/>
  <c r="DY28" i="140"/>
  <c r="DV29" i="140"/>
  <c r="DW29" i="140"/>
  <c r="DX29" i="140"/>
  <c r="DY29" i="140"/>
  <c r="DV30" i="140"/>
  <c r="DW30" i="140"/>
  <c r="DX30" i="140"/>
  <c r="DY30" i="140"/>
  <c r="DV31" i="140"/>
  <c r="DW31" i="140"/>
  <c r="DX31" i="140"/>
  <c r="DY31" i="140"/>
  <c r="DV32" i="140"/>
  <c r="DW32" i="140"/>
  <c r="DX32" i="140"/>
  <c r="DY32" i="140"/>
  <c r="DV33" i="140"/>
  <c r="DW33" i="140"/>
  <c r="DX33" i="140"/>
  <c r="DY33" i="140"/>
  <c r="DV34" i="140"/>
  <c r="DW34" i="140"/>
  <c r="DX34" i="140"/>
  <c r="DY34" i="140"/>
  <c r="DV35" i="140"/>
  <c r="DW35" i="140"/>
  <c r="DX35" i="140"/>
  <c r="DY35" i="140"/>
  <c r="DV36" i="140"/>
  <c r="DW36" i="140"/>
  <c r="DX36" i="140"/>
  <c r="DY36" i="140"/>
  <c r="DV37" i="140"/>
  <c r="DW37" i="140"/>
  <c r="DX37" i="140"/>
  <c r="DY37" i="140"/>
  <c r="DV38" i="140"/>
  <c r="DW38" i="140"/>
  <c r="DX38" i="140"/>
  <c r="DY38" i="140"/>
  <c r="DV39" i="140"/>
  <c r="DW39" i="140"/>
  <c r="DX39" i="140"/>
  <c r="DY39" i="140"/>
  <c r="DV40" i="140"/>
  <c r="DW40" i="140"/>
  <c r="DX40" i="140"/>
  <c r="DY40" i="140"/>
  <c r="DV41" i="140"/>
  <c r="DW41" i="140"/>
  <c r="DX41" i="140"/>
  <c r="DY41" i="140"/>
  <c r="DV42" i="140"/>
  <c r="DW42" i="140"/>
  <c r="DX42" i="140"/>
  <c r="DY42" i="140"/>
  <c r="DV43" i="140"/>
  <c r="DW43" i="140"/>
  <c r="DX43" i="140"/>
  <c r="DY43" i="140"/>
  <c r="DV44" i="140"/>
  <c r="DW44" i="140"/>
  <c r="DX44" i="140"/>
  <c r="DY44" i="140"/>
  <c r="DV45" i="140"/>
  <c r="DW45" i="140"/>
  <c r="DX45" i="140"/>
  <c r="DY45" i="140"/>
  <c r="DV46" i="140"/>
  <c r="DW46" i="140"/>
  <c r="DX46" i="140"/>
  <c r="DY46" i="140"/>
  <c r="DV47" i="140"/>
  <c r="DW47" i="140"/>
  <c r="DX47" i="140"/>
  <c r="DY47" i="140"/>
  <c r="DV48" i="140"/>
  <c r="DW48" i="140"/>
  <c r="DX48" i="140"/>
  <c r="DY48" i="140"/>
  <c r="DV49" i="140"/>
  <c r="DW49" i="140"/>
  <c r="DX49" i="140"/>
  <c r="DY49" i="140"/>
  <c r="DV50" i="140"/>
  <c r="DW50" i="140"/>
  <c r="DX50" i="140"/>
  <c r="DY50" i="140"/>
  <c r="DV51" i="140"/>
  <c r="DW51" i="140"/>
  <c r="DX51" i="140"/>
  <c r="DY51" i="140"/>
  <c r="DV52" i="140"/>
  <c r="DW52" i="140"/>
  <c r="DX52" i="140"/>
  <c r="DY52" i="140"/>
  <c r="DV53" i="140"/>
  <c r="DW53" i="140"/>
  <c r="DX53" i="140"/>
  <c r="DY53" i="140"/>
  <c r="DV54" i="140"/>
  <c r="DW54" i="140"/>
  <c r="DX54" i="140"/>
  <c r="DY54" i="140"/>
  <c r="DV55" i="140"/>
  <c r="DW55" i="140"/>
  <c r="DX55" i="140"/>
  <c r="DY55" i="140"/>
  <c r="DV56" i="140"/>
  <c r="DW56" i="140"/>
  <c r="DX56" i="140"/>
  <c r="DY56" i="140"/>
  <c r="DV57" i="140"/>
  <c r="DW57" i="140"/>
  <c r="DX57" i="140"/>
  <c r="DY57" i="140"/>
  <c r="DV58" i="140"/>
  <c r="DW58" i="140"/>
  <c r="DX58" i="140"/>
  <c r="DY58" i="140"/>
  <c r="DV59" i="140"/>
  <c r="DW59" i="140"/>
  <c r="DX59" i="140"/>
  <c r="DY59" i="140"/>
  <c r="DV60" i="140"/>
  <c r="DW60" i="140"/>
  <c r="DX60" i="140"/>
  <c r="DY60" i="140"/>
  <c r="DV61" i="140"/>
  <c r="DW61" i="140"/>
  <c r="DX61" i="140"/>
  <c r="DY61" i="140"/>
  <c r="DV62" i="140"/>
  <c r="DW62" i="140"/>
  <c r="DX62" i="140"/>
  <c r="DY62" i="140"/>
  <c r="DV63" i="140"/>
  <c r="DW63" i="140"/>
  <c r="DX63" i="140"/>
  <c r="DY63" i="140"/>
  <c r="DV64" i="140"/>
  <c r="DW64" i="140"/>
  <c r="DX64" i="140"/>
  <c r="DY64" i="140"/>
  <c r="DV65" i="140"/>
  <c r="DW65" i="140"/>
  <c r="DX65" i="140"/>
  <c r="DY65" i="140"/>
  <c r="DV66" i="140"/>
  <c r="DW66" i="140"/>
  <c r="DX66" i="140"/>
  <c r="DY66" i="140"/>
  <c r="DV67" i="140"/>
  <c r="DW67" i="140"/>
  <c r="DX67" i="140"/>
  <c r="DY67" i="140"/>
  <c r="DV68" i="140"/>
  <c r="DW68" i="140"/>
  <c r="DX68" i="140"/>
  <c r="DY68" i="140"/>
  <c r="DV69" i="140"/>
  <c r="DW69" i="140"/>
  <c r="DX69" i="140"/>
  <c r="DY69" i="140"/>
  <c r="DV70" i="140"/>
  <c r="DW70" i="140"/>
  <c r="DX70" i="140"/>
  <c r="DY70" i="140"/>
  <c r="DV71" i="140"/>
  <c r="DW71" i="140"/>
  <c r="DX71" i="140"/>
  <c r="DY71" i="140"/>
  <c r="DV72" i="140"/>
  <c r="DW72" i="140"/>
  <c r="DX72" i="140"/>
  <c r="DY72" i="140"/>
  <c r="DV73" i="140"/>
  <c r="DW73" i="140"/>
  <c r="DX73" i="140"/>
  <c r="DY73" i="140"/>
  <c r="DV74" i="140"/>
  <c r="DW74" i="140"/>
  <c r="DX74" i="140"/>
  <c r="DY74" i="140"/>
  <c r="DV75" i="140"/>
  <c r="DW75" i="140"/>
  <c r="DX75" i="140"/>
  <c r="DY75" i="140"/>
  <c r="DV76" i="140"/>
  <c r="DW76" i="140"/>
  <c r="DX76" i="140"/>
  <c r="DY76" i="140"/>
  <c r="DV77" i="140"/>
  <c r="DW77" i="140"/>
  <c r="DX77" i="140"/>
  <c r="DY77" i="140"/>
  <c r="DV78" i="140"/>
  <c r="DW78" i="140"/>
  <c r="DX78" i="140"/>
  <c r="DY78" i="140"/>
  <c r="DV79" i="140"/>
  <c r="DW79" i="140"/>
  <c r="DX79" i="140"/>
  <c r="DY79" i="140"/>
  <c r="DV80" i="140"/>
  <c r="DW80" i="140"/>
  <c r="DX80" i="140"/>
  <c r="DY80" i="140"/>
  <c r="DV81" i="140"/>
  <c r="DW81" i="140"/>
  <c r="DX81" i="140"/>
  <c r="DY81" i="140"/>
  <c r="DV82" i="140"/>
  <c r="DW82" i="140"/>
  <c r="DX82" i="140"/>
  <c r="DY82" i="140"/>
  <c r="DV83" i="140"/>
  <c r="DW83" i="140"/>
  <c r="DX83" i="140"/>
  <c r="DY83" i="140"/>
  <c r="DV84" i="140"/>
  <c r="DW84" i="140"/>
  <c r="DX84" i="140"/>
  <c r="DY84" i="140"/>
  <c r="DV85" i="140"/>
  <c r="DW85" i="140"/>
  <c r="DX85" i="140"/>
  <c r="DY85" i="140"/>
  <c r="DV86" i="140"/>
  <c r="DW86" i="140"/>
  <c r="DX86" i="140"/>
  <c r="DY86" i="140"/>
  <c r="DV87" i="140"/>
  <c r="DW87" i="140"/>
  <c r="DX87" i="140"/>
  <c r="DY87" i="140"/>
  <c r="DV88" i="140"/>
  <c r="DW88" i="140"/>
  <c r="DX88" i="140"/>
  <c r="DY88" i="140"/>
  <c r="DV89" i="140"/>
  <c r="DW89" i="140"/>
  <c r="DX89" i="140"/>
  <c r="DY89" i="140"/>
  <c r="DV90" i="140"/>
  <c r="DW90" i="140"/>
  <c r="DX90" i="140"/>
  <c r="DY90" i="140"/>
  <c r="DV91" i="140"/>
  <c r="DW91" i="140"/>
  <c r="DX91" i="140"/>
  <c r="DY91" i="140"/>
  <c r="DV92" i="140"/>
  <c r="DW92" i="140"/>
  <c r="DX92" i="140"/>
  <c r="DY92" i="140"/>
  <c r="DV93" i="140"/>
  <c r="DW93" i="140"/>
  <c r="DX93" i="140"/>
  <c r="DY93" i="140"/>
  <c r="DV94" i="140"/>
  <c r="DW94" i="140"/>
  <c r="DX94" i="140"/>
  <c r="DY94" i="140"/>
  <c r="DV95" i="140"/>
  <c r="DW95" i="140"/>
  <c r="DX95" i="140"/>
  <c r="DY95" i="140"/>
  <c r="DV96" i="140"/>
  <c r="DW96" i="140"/>
  <c r="DX96" i="140"/>
  <c r="DY96" i="140"/>
  <c r="DV97" i="140"/>
  <c r="DW97" i="140"/>
  <c r="DX97" i="140"/>
  <c r="DY97" i="140"/>
  <c r="DV98" i="140"/>
  <c r="DW98" i="140"/>
  <c r="DX98" i="140"/>
  <c r="DY98" i="140"/>
  <c r="DV99" i="140"/>
  <c r="DW99" i="140"/>
  <c r="DX99" i="140"/>
  <c r="DY99" i="140"/>
  <c r="DV100" i="140"/>
  <c r="DW100" i="140"/>
  <c r="DX100" i="140"/>
  <c r="DY100" i="140"/>
  <c r="DV101" i="140"/>
  <c r="DW101" i="140"/>
  <c r="DX101" i="140"/>
  <c r="DY101" i="140"/>
  <c r="DV102" i="140"/>
  <c r="DW102" i="140"/>
  <c r="DX102" i="140"/>
  <c r="DY102" i="140"/>
  <c r="DV103" i="140"/>
  <c r="DW103" i="140"/>
  <c r="DX103" i="140"/>
  <c r="DY103" i="140"/>
  <c r="DV104" i="140"/>
  <c r="DW104" i="140"/>
  <c r="DX104" i="140"/>
  <c r="DY104" i="140"/>
  <c r="DV105" i="140"/>
  <c r="DW105" i="140"/>
  <c r="DX105" i="140"/>
  <c r="DY105" i="140"/>
  <c r="DV106" i="140"/>
  <c r="DW106" i="140"/>
  <c r="DX106" i="140"/>
  <c r="DY106" i="140"/>
  <c r="DV107" i="140"/>
  <c r="DW107" i="140"/>
  <c r="DX107" i="140"/>
  <c r="DY107" i="140"/>
  <c r="DV108" i="140"/>
  <c r="DW108" i="140"/>
  <c r="DX108" i="140"/>
  <c r="DY108" i="140"/>
  <c r="DV109" i="140"/>
  <c r="DW109" i="140"/>
  <c r="DX109" i="140"/>
  <c r="DY109" i="140"/>
  <c r="DV110" i="140"/>
  <c r="DW110" i="140"/>
  <c r="DX110" i="140"/>
  <c r="DY110" i="140"/>
  <c r="DV111" i="140"/>
  <c r="DW111" i="140"/>
  <c r="DX111" i="140"/>
  <c r="DY111" i="140"/>
  <c r="DV112" i="140"/>
  <c r="DW112" i="140"/>
  <c r="DX112" i="140"/>
  <c r="DY112" i="140"/>
  <c r="DV113" i="140"/>
  <c r="DW113" i="140"/>
  <c r="DX113" i="140"/>
  <c r="DY113" i="140"/>
  <c r="DV114" i="140"/>
  <c r="DW114" i="140"/>
  <c r="DX114" i="140"/>
  <c r="DY114" i="140"/>
  <c r="DV115" i="140"/>
  <c r="DW115" i="140"/>
  <c r="DX115" i="140"/>
  <c r="DY115" i="140"/>
  <c r="DV116" i="140"/>
  <c r="DW116" i="140"/>
  <c r="DX116" i="140"/>
  <c r="DY116" i="140"/>
  <c r="DV117" i="140"/>
  <c r="DW117" i="140"/>
  <c r="DX117" i="140"/>
  <c r="DY117" i="140"/>
  <c r="DV118" i="140"/>
  <c r="DW118" i="140"/>
  <c r="DX118" i="140"/>
  <c r="DY118" i="140"/>
  <c r="DV119" i="140"/>
  <c r="DW119" i="140"/>
  <c r="DX119" i="140"/>
  <c r="DY119" i="140"/>
  <c r="DV120" i="140"/>
  <c r="DW120" i="140"/>
  <c r="DX120" i="140"/>
  <c r="DY120" i="140"/>
  <c r="DV121" i="140"/>
  <c r="DW121" i="140"/>
  <c r="DX121" i="140"/>
  <c r="DY121" i="140"/>
  <c r="DV122" i="140"/>
  <c r="DW122" i="140"/>
  <c r="DX122" i="140"/>
  <c r="DY122" i="140"/>
  <c r="DV123" i="140"/>
  <c r="DW123" i="140"/>
  <c r="DX123" i="140"/>
  <c r="DY123" i="140"/>
  <c r="DV124" i="140"/>
  <c r="DW124" i="140"/>
  <c r="DX124" i="140"/>
  <c r="DY124" i="140"/>
  <c r="DV125" i="140"/>
  <c r="DW125" i="140"/>
  <c r="DX125" i="140"/>
  <c r="DY125" i="140"/>
  <c r="DV126" i="140"/>
  <c r="DW126" i="140"/>
  <c r="DX126" i="140"/>
  <c r="DY126" i="140"/>
  <c r="DV127" i="140"/>
  <c r="DW127" i="140"/>
  <c r="DX127" i="140"/>
  <c r="DY127" i="140"/>
  <c r="DV128" i="140"/>
  <c r="DW128" i="140"/>
  <c r="DX128" i="140"/>
  <c r="DY128" i="140"/>
  <c r="DV129" i="140"/>
  <c r="DW129" i="140"/>
  <c r="DX129" i="140"/>
  <c r="DY129" i="140"/>
  <c r="DV130" i="140"/>
  <c r="DW130" i="140"/>
  <c r="DX130" i="140"/>
  <c r="DY130" i="140"/>
  <c r="DV131" i="140"/>
  <c r="DW131" i="140"/>
  <c r="DX131" i="140"/>
  <c r="DY131" i="140"/>
  <c r="DV132" i="140"/>
  <c r="DW132" i="140"/>
  <c r="DX132" i="140"/>
  <c r="DY132" i="140"/>
  <c r="DV133" i="140"/>
  <c r="DW133" i="140"/>
  <c r="DX133" i="140"/>
  <c r="DY133" i="140"/>
  <c r="DV134" i="140"/>
  <c r="DW134" i="140"/>
  <c r="DX134" i="140"/>
  <c r="DY134" i="140"/>
  <c r="DV135" i="140"/>
  <c r="DW135" i="140"/>
  <c r="DX135" i="140"/>
  <c r="DY135" i="140"/>
  <c r="DV136" i="140"/>
  <c r="DW136" i="140"/>
  <c r="DX136" i="140"/>
  <c r="DY136" i="140"/>
  <c r="DV137" i="140"/>
  <c r="DW137" i="140"/>
  <c r="DX137" i="140"/>
  <c r="DY137" i="140"/>
  <c r="DV138" i="140"/>
  <c r="DW138" i="140"/>
  <c r="DX138" i="140"/>
  <c r="DY138" i="140"/>
  <c r="DV139" i="140"/>
  <c r="DW139" i="140"/>
  <c r="DX139" i="140"/>
  <c r="DY139" i="140"/>
  <c r="DV140" i="140"/>
  <c r="DW140" i="140"/>
  <c r="DX140" i="140"/>
  <c r="DY140" i="140"/>
  <c r="DV141" i="140"/>
  <c r="DW141" i="140"/>
  <c r="DX141" i="140"/>
  <c r="DY141" i="140"/>
  <c r="DV142" i="140"/>
  <c r="DW142" i="140"/>
  <c r="DX142" i="140"/>
  <c r="DY142" i="140"/>
  <c r="DV143" i="140"/>
  <c r="DW143" i="140"/>
  <c r="DX143" i="140"/>
  <c r="DY143" i="140"/>
  <c r="DV144" i="140"/>
  <c r="DW144" i="140"/>
  <c r="DX144" i="140"/>
  <c r="DY144" i="140"/>
  <c r="DV145" i="140"/>
  <c r="DW145" i="140"/>
  <c r="DX145" i="140"/>
  <c r="DY145" i="140"/>
  <c r="DV146" i="140"/>
  <c r="DW146" i="140"/>
  <c r="DX146" i="140"/>
  <c r="DY146" i="140"/>
  <c r="DV147" i="140"/>
  <c r="DW147" i="140"/>
  <c r="DX147" i="140"/>
  <c r="DY147" i="140"/>
  <c r="DV148" i="140"/>
  <c r="DW148" i="140"/>
  <c r="DX148" i="140"/>
  <c r="DY148" i="140"/>
  <c r="DV149" i="140"/>
  <c r="DW149" i="140"/>
  <c r="DX149" i="140"/>
  <c r="DY149" i="140"/>
  <c r="DV150" i="140"/>
  <c r="DW150" i="140"/>
  <c r="DX150" i="140"/>
  <c r="DY150" i="140"/>
  <c r="DV151" i="140"/>
  <c r="DW151" i="140"/>
  <c r="DX151" i="140"/>
  <c r="DY151" i="140"/>
  <c r="DV152" i="140"/>
  <c r="DW152" i="140"/>
  <c r="DX152" i="140"/>
  <c r="DY152" i="140"/>
  <c r="DV153" i="140"/>
  <c r="DW153" i="140"/>
  <c r="DX153" i="140"/>
  <c r="DY153" i="140"/>
  <c r="DV154" i="140"/>
  <c r="DW154" i="140"/>
  <c r="DX154" i="140"/>
  <c r="DY154" i="140"/>
  <c r="DV155" i="140"/>
  <c r="DW155" i="140"/>
  <c r="DX155" i="140"/>
  <c r="DY155" i="140"/>
  <c r="DV156" i="140"/>
  <c r="DW156" i="140"/>
  <c r="DX156" i="140"/>
  <c r="DY156" i="140"/>
  <c r="DV157" i="140"/>
  <c r="DW157" i="140"/>
  <c r="DX157" i="140"/>
  <c r="DY157" i="140"/>
  <c r="DV158" i="140"/>
  <c r="DW158" i="140"/>
  <c r="DX158" i="140"/>
  <c r="DY158" i="140"/>
  <c r="DV159" i="140"/>
  <c r="DW159" i="140"/>
  <c r="DX159" i="140"/>
  <c r="DY159" i="140"/>
  <c r="DV160" i="140"/>
  <c r="DW160" i="140"/>
  <c r="DX160" i="140"/>
  <c r="DY160" i="140"/>
  <c r="DY3" i="140"/>
  <c r="DX3" i="140"/>
  <c r="DW3" i="140"/>
  <c r="DV3" i="140"/>
  <c r="DN4" i="140"/>
  <c r="AG10" i="4" s="1"/>
  <c r="DN5" i="140"/>
  <c r="DN6" i="140"/>
  <c r="DN7" i="140"/>
  <c r="DN8" i="140"/>
  <c r="DN9" i="140"/>
  <c r="AG16" i="4" s="1"/>
  <c r="DN10" i="140"/>
  <c r="AG17" i="4" s="1"/>
  <c r="DN11" i="140"/>
  <c r="DN12" i="140"/>
  <c r="AG19" i="4" s="1"/>
  <c r="DN13" i="140"/>
  <c r="DN14" i="140"/>
  <c r="DN15" i="140"/>
  <c r="DN16" i="140"/>
  <c r="DN17" i="140"/>
  <c r="AG26" i="4" s="1"/>
  <c r="DN18" i="140"/>
  <c r="AG27" i="4" s="1"/>
  <c r="DN19" i="140"/>
  <c r="AG28" i="4" s="1"/>
  <c r="DN20" i="140"/>
  <c r="AG29" i="4" s="1"/>
  <c r="DN21" i="140"/>
  <c r="DN22" i="140"/>
  <c r="DN23" i="140"/>
  <c r="DN24" i="140"/>
  <c r="DN25" i="140"/>
  <c r="AG37" i="4" s="1"/>
  <c r="DN26" i="140"/>
  <c r="AG38" i="4" s="1"/>
  <c r="DN27" i="140"/>
  <c r="AG41" i="4" s="1"/>
  <c r="DN28" i="140"/>
  <c r="DN29" i="140"/>
  <c r="DN30" i="140"/>
  <c r="DN31" i="140"/>
  <c r="DN32" i="140"/>
  <c r="AG46" i="4" s="1"/>
  <c r="DN33" i="140"/>
  <c r="AG48" i="4" s="1"/>
  <c r="DN34" i="140"/>
  <c r="DN35" i="140"/>
  <c r="AG50" i="4" s="1"/>
  <c r="DN36" i="140"/>
  <c r="AG51" i="4" s="1"/>
  <c r="DN37" i="140"/>
  <c r="DN38" i="140"/>
  <c r="DN39" i="140"/>
  <c r="DN40" i="140"/>
  <c r="AG57" i="4" s="1"/>
  <c r="DN41" i="140"/>
  <c r="AG58" i="4" s="1"/>
  <c r="DN42" i="140"/>
  <c r="AG59" i="4" s="1"/>
  <c r="DN43" i="140"/>
  <c r="AG60" i="4" s="1"/>
  <c r="DN44" i="140"/>
  <c r="AG61" i="4" s="1"/>
  <c r="DN45" i="140"/>
  <c r="AG63" i="4" s="1"/>
  <c r="DN46" i="140"/>
  <c r="DN47" i="140"/>
  <c r="DN48" i="140"/>
  <c r="DN49" i="140"/>
  <c r="AG68" i="4" s="1"/>
  <c r="DN50" i="140"/>
  <c r="AG69" i="4" s="1"/>
  <c r="DN51" i="140"/>
  <c r="AG70" i="4" s="1"/>
  <c r="DN52" i="140"/>
  <c r="AG72" i="4" s="1"/>
  <c r="DN53" i="140"/>
  <c r="DN54" i="140"/>
  <c r="DN55" i="140"/>
  <c r="DN56" i="140"/>
  <c r="DN57" i="140"/>
  <c r="AG79" i="4" s="1"/>
  <c r="DN58" i="140"/>
  <c r="AG86" i="4" s="1"/>
  <c r="DN59" i="140"/>
  <c r="AG87" i="4" s="1"/>
  <c r="DN60" i="140"/>
  <c r="AG88" i="4" s="1"/>
  <c r="DN61" i="140"/>
  <c r="AG97" i="4" s="1"/>
  <c r="DN62" i="140"/>
  <c r="DN63" i="140"/>
  <c r="DN64" i="140"/>
  <c r="DN65" i="140"/>
  <c r="DN66" i="140"/>
  <c r="AG103" i="4" s="1"/>
  <c r="DN67" i="140"/>
  <c r="AG104" i="4" s="1"/>
  <c r="DN68" i="140"/>
  <c r="AG105" i="4" s="1"/>
  <c r="DN69" i="140"/>
  <c r="DN70" i="140"/>
  <c r="DN71" i="140"/>
  <c r="DN72" i="140"/>
  <c r="DN73" i="140"/>
  <c r="AG111" i="4" s="1"/>
  <c r="DN74" i="140"/>
  <c r="AG112" i="4" s="1"/>
  <c r="DN75" i="140"/>
  <c r="AG113" i="4" s="1"/>
  <c r="DN76" i="140"/>
  <c r="AG115" i="4" s="1"/>
  <c r="DN77" i="140"/>
  <c r="DN78" i="140"/>
  <c r="DN79" i="140"/>
  <c r="DN80" i="140"/>
  <c r="AG124" i="4" s="1"/>
  <c r="DN81" i="140"/>
  <c r="AG125" i="4" s="1"/>
  <c r="DN82" i="140"/>
  <c r="AG127" i="4" s="1"/>
  <c r="DN83" i="140"/>
  <c r="DN84" i="140"/>
  <c r="AG129" i="4" s="1"/>
  <c r="DN85" i="140"/>
  <c r="DN86" i="140"/>
  <c r="AG131" i="4" s="1"/>
  <c r="DN87" i="140"/>
  <c r="DN88" i="140"/>
  <c r="AG133" i="4" s="1"/>
  <c r="DN89" i="140"/>
  <c r="AG134" i="4" s="1"/>
  <c r="DN90" i="140"/>
  <c r="AG135" i="4" s="1"/>
  <c r="DN91" i="140"/>
  <c r="DN92" i="140"/>
  <c r="AG138" i="4" s="1"/>
  <c r="DN93" i="140"/>
  <c r="DN94" i="140"/>
  <c r="DN95" i="140"/>
  <c r="DN96" i="140"/>
  <c r="AG144" i="4" s="1"/>
  <c r="DN97" i="140"/>
  <c r="DN98" i="140"/>
  <c r="AG148" i="4" s="1"/>
  <c r="DN99" i="140"/>
  <c r="DN100" i="140"/>
  <c r="AG161" i="4" s="1"/>
  <c r="DN101" i="140"/>
  <c r="DN102" i="140"/>
  <c r="DN103" i="140"/>
  <c r="DN104" i="140"/>
  <c r="DN105" i="140"/>
  <c r="AG167" i="4" s="1"/>
  <c r="DN106" i="140"/>
  <c r="AG168" i="4" s="1"/>
  <c r="DN107" i="140"/>
  <c r="AG181" i="4" s="1"/>
  <c r="DN108" i="140"/>
  <c r="AG182" i="4" s="1"/>
  <c r="DN109" i="140"/>
  <c r="DN110" i="140"/>
  <c r="AG184" i="4" s="1"/>
  <c r="DN111" i="140"/>
  <c r="DN112" i="140"/>
  <c r="DN3" i="140"/>
  <c r="T124" i="39"/>
  <c r="U124" i="39"/>
  <c r="H124" i="39"/>
  <c r="F124" i="39"/>
  <c r="DE152" i="140"/>
  <c r="DF152" i="140"/>
  <c r="DG152" i="140"/>
  <c r="DH152" i="140"/>
  <c r="DE153" i="140"/>
  <c r="DF153" i="140"/>
  <c r="DG153" i="140"/>
  <c r="DH153" i="140"/>
  <c r="DE154" i="140"/>
  <c r="DF154" i="140"/>
  <c r="DG154" i="140"/>
  <c r="DH154" i="140"/>
  <c r="DE155" i="140"/>
  <c r="DF155" i="140"/>
  <c r="DG155" i="140"/>
  <c r="DH155" i="140"/>
  <c r="DE156" i="140"/>
  <c r="DF156" i="140"/>
  <c r="DG156" i="140"/>
  <c r="DH156" i="140"/>
  <c r="DE157" i="140"/>
  <c r="DF157" i="140"/>
  <c r="DG157" i="140"/>
  <c r="DH157" i="140"/>
  <c r="DE158" i="140"/>
  <c r="DF158" i="140"/>
  <c r="DG158" i="140"/>
  <c r="DH158" i="140"/>
  <c r="DE159" i="140"/>
  <c r="DF159" i="140"/>
  <c r="DG159" i="140"/>
  <c r="DH159" i="140"/>
  <c r="DE160" i="140"/>
  <c r="DF160" i="140"/>
  <c r="DG160" i="140"/>
  <c r="DH160" i="140"/>
  <c r="DE161" i="140"/>
  <c r="DF161" i="140"/>
  <c r="DG161" i="140"/>
  <c r="DH161" i="140"/>
  <c r="DE162" i="140"/>
  <c r="DF162" i="140"/>
  <c r="DG162" i="140"/>
  <c r="DH162" i="140"/>
  <c r="DE163" i="140"/>
  <c r="DF163" i="140"/>
  <c r="DG163" i="140"/>
  <c r="DH163" i="140"/>
  <c r="DE164" i="140"/>
  <c r="DF164" i="140"/>
  <c r="DG164" i="140"/>
  <c r="DH164" i="140"/>
  <c r="DE4" i="140"/>
  <c r="DF4" i="140"/>
  <c r="DG4" i="140"/>
  <c r="DH4" i="140"/>
  <c r="DE5" i="140"/>
  <c r="DF5" i="140"/>
  <c r="DG5" i="140"/>
  <c r="DH5" i="140"/>
  <c r="DE6" i="140"/>
  <c r="DF6" i="140"/>
  <c r="DG6" i="140"/>
  <c r="DH6" i="140"/>
  <c r="DE7" i="140"/>
  <c r="DF7" i="140"/>
  <c r="DG7" i="140"/>
  <c r="DH7" i="140"/>
  <c r="DE8" i="140"/>
  <c r="DF8" i="140"/>
  <c r="DG8" i="140"/>
  <c r="DH8" i="140"/>
  <c r="DE9" i="140"/>
  <c r="DF9" i="140"/>
  <c r="DG9" i="140"/>
  <c r="DH9" i="140"/>
  <c r="DE10" i="140"/>
  <c r="DF10" i="140"/>
  <c r="DG10" i="140"/>
  <c r="DH10" i="140"/>
  <c r="DE11" i="140"/>
  <c r="DF11" i="140"/>
  <c r="DG11" i="140"/>
  <c r="DH11" i="140"/>
  <c r="DE12" i="140"/>
  <c r="DF12" i="140"/>
  <c r="DG12" i="140"/>
  <c r="DH12" i="140"/>
  <c r="DE13" i="140"/>
  <c r="DF13" i="140"/>
  <c r="DG13" i="140"/>
  <c r="DH13" i="140"/>
  <c r="DE14" i="140"/>
  <c r="DF14" i="140"/>
  <c r="DG14" i="140"/>
  <c r="DH14" i="140"/>
  <c r="DE15" i="140"/>
  <c r="DF15" i="140"/>
  <c r="DG15" i="140"/>
  <c r="DH15" i="140"/>
  <c r="DE16" i="140"/>
  <c r="DF16" i="140"/>
  <c r="DG16" i="140"/>
  <c r="DH16" i="140"/>
  <c r="DE17" i="140"/>
  <c r="DF17" i="140"/>
  <c r="DG17" i="140"/>
  <c r="DH17" i="140"/>
  <c r="DE18" i="140"/>
  <c r="DF18" i="140"/>
  <c r="DG18" i="140"/>
  <c r="DH18" i="140"/>
  <c r="DE19" i="140"/>
  <c r="DF19" i="140"/>
  <c r="DG19" i="140"/>
  <c r="DH19" i="140"/>
  <c r="DE20" i="140"/>
  <c r="DF20" i="140"/>
  <c r="DG20" i="140"/>
  <c r="DH20" i="140"/>
  <c r="DE21" i="140"/>
  <c r="DF21" i="140"/>
  <c r="DG21" i="140"/>
  <c r="DH21" i="140"/>
  <c r="DE22" i="140"/>
  <c r="DF22" i="140"/>
  <c r="DG22" i="140"/>
  <c r="DH22" i="140"/>
  <c r="DE23" i="140"/>
  <c r="DF23" i="140"/>
  <c r="DG23" i="140"/>
  <c r="DH23" i="140"/>
  <c r="DE24" i="140"/>
  <c r="DF24" i="140"/>
  <c r="DG24" i="140"/>
  <c r="DH24" i="140"/>
  <c r="DE25" i="140"/>
  <c r="DF25" i="140"/>
  <c r="DG25" i="140"/>
  <c r="DH25" i="140"/>
  <c r="DE26" i="140"/>
  <c r="DF26" i="140"/>
  <c r="DG26" i="140"/>
  <c r="DH26" i="140"/>
  <c r="DE27" i="140"/>
  <c r="DF27" i="140"/>
  <c r="DG27" i="140"/>
  <c r="DH27" i="140"/>
  <c r="DE28" i="140"/>
  <c r="DF28" i="140"/>
  <c r="DG28" i="140"/>
  <c r="DH28" i="140"/>
  <c r="DE29" i="140"/>
  <c r="DF29" i="140"/>
  <c r="DG29" i="140"/>
  <c r="DH29" i="140"/>
  <c r="DE30" i="140"/>
  <c r="DF30" i="140"/>
  <c r="DG30" i="140"/>
  <c r="DH30" i="140"/>
  <c r="DE31" i="140"/>
  <c r="DF31" i="140"/>
  <c r="DG31" i="140"/>
  <c r="DH31" i="140"/>
  <c r="DE32" i="140"/>
  <c r="DF32" i="140"/>
  <c r="DG32" i="140"/>
  <c r="DH32" i="140"/>
  <c r="DE33" i="140"/>
  <c r="DF33" i="140"/>
  <c r="DG33" i="140"/>
  <c r="DH33" i="140"/>
  <c r="DE34" i="140"/>
  <c r="DF34" i="140"/>
  <c r="DG34" i="140"/>
  <c r="DH34" i="140"/>
  <c r="DE35" i="140"/>
  <c r="DF35" i="140"/>
  <c r="DG35" i="140"/>
  <c r="DH35" i="140"/>
  <c r="DE36" i="140"/>
  <c r="DF36" i="140"/>
  <c r="DG36" i="140"/>
  <c r="DH36" i="140"/>
  <c r="DE37" i="140"/>
  <c r="DF37" i="140"/>
  <c r="DG37" i="140"/>
  <c r="DH37" i="140"/>
  <c r="DE38" i="140"/>
  <c r="DF38" i="140"/>
  <c r="DG38" i="140"/>
  <c r="DH38" i="140"/>
  <c r="DE39" i="140"/>
  <c r="DF39" i="140"/>
  <c r="DG39" i="140"/>
  <c r="DH39" i="140"/>
  <c r="DE40" i="140"/>
  <c r="DF40" i="140"/>
  <c r="DG40" i="140"/>
  <c r="DH40" i="140"/>
  <c r="DE41" i="140"/>
  <c r="DF41" i="140"/>
  <c r="DG41" i="140"/>
  <c r="DH41" i="140"/>
  <c r="DE42" i="140"/>
  <c r="DF42" i="140"/>
  <c r="DG42" i="140"/>
  <c r="DH42" i="140"/>
  <c r="DE43" i="140"/>
  <c r="DF43" i="140"/>
  <c r="DG43" i="140"/>
  <c r="DH43" i="140"/>
  <c r="DE44" i="140"/>
  <c r="DF44" i="140"/>
  <c r="DG44" i="140"/>
  <c r="DH44" i="140"/>
  <c r="DE45" i="140"/>
  <c r="DF45" i="140"/>
  <c r="DG45" i="140"/>
  <c r="DH45" i="140"/>
  <c r="DE46" i="140"/>
  <c r="DF46" i="140"/>
  <c r="DG46" i="140"/>
  <c r="DH46" i="140"/>
  <c r="DE47" i="140"/>
  <c r="DF47" i="140"/>
  <c r="DG47" i="140"/>
  <c r="DH47" i="140"/>
  <c r="DE48" i="140"/>
  <c r="DF48" i="140"/>
  <c r="DG48" i="140"/>
  <c r="DH48" i="140"/>
  <c r="DE49" i="140"/>
  <c r="DF49" i="140"/>
  <c r="DG49" i="140"/>
  <c r="DH49" i="140"/>
  <c r="DE50" i="140"/>
  <c r="DF50" i="140"/>
  <c r="DG50" i="140"/>
  <c r="DH50" i="140"/>
  <c r="DE51" i="140"/>
  <c r="DF51" i="140"/>
  <c r="DG51" i="140"/>
  <c r="DH51" i="140"/>
  <c r="DE52" i="140"/>
  <c r="DF52" i="140"/>
  <c r="DG52" i="140"/>
  <c r="DH52" i="140"/>
  <c r="DE53" i="140"/>
  <c r="DF53" i="140"/>
  <c r="DG53" i="140"/>
  <c r="DH53" i="140"/>
  <c r="DE54" i="140"/>
  <c r="DF54" i="140"/>
  <c r="DG54" i="140"/>
  <c r="DH54" i="140"/>
  <c r="DE55" i="140"/>
  <c r="DF55" i="140"/>
  <c r="DG55" i="140"/>
  <c r="DH55" i="140"/>
  <c r="DE56" i="140"/>
  <c r="DF56" i="140"/>
  <c r="DG56" i="140"/>
  <c r="DH56" i="140"/>
  <c r="DE57" i="140"/>
  <c r="DF57" i="140"/>
  <c r="DG57" i="140"/>
  <c r="DH57" i="140"/>
  <c r="DE58" i="140"/>
  <c r="DF58" i="140"/>
  <c r="DG58" i="140"/>
  <c r="DH58" i="140"/>
  <c r="DE59" i="140"/>
  <c r="DF59" i="140"/>
  <c r="DG59" i="140"/>
  <c r="DH59" i="140"/>
  <c r="DE60" i="140"/>
  <c r="DF60" i="140"/>
  <c r="DG60" i="140"/>
  <c r="DH60" i="140"/>
  <c r="DE61" i="140"/>
  <c r="DF61" i="140"/>
  <c r="DG61" i="140"/>
  <c r="DH61" i="140"/>
  <c r="DE62" i="140"/>
  <c r="DF62" i="140"/>
  <c r="DG62" i="140"/>
  <c r="DH62" i="140"/>
  <c r="DE63" i="140"/>
  <c r="DF63" i="140"/>
  <c r="DG63" i="140"/>
  <c r="DH63" i="140"/>
  <c r="DE64" i="140"/>
  <c r="DF64" i="140"/>
  <c r="DG64" i="140"/>
  <c r="DH64" i="140"/>
  <c r="DE65" i="140"/>
  <c r="DF65" i="140"/>
  <c r="DG65" i="140"/>
  <c r="DH65" i="140"/>
  <c r="DE66" i="140"/>
  <c r="DF66" i="140"/>
  <c r="DG66" i="140"/>
  <c r="DH66" i="140"/>
  <c r="DE67" i="140"/>
  <c r="DF67" i="140"/>
  <c r="DG67" i="140"/>
  <c r="DH67" i="140"/>
  <c r="DE68" i="140"/>
  <c r="DF68" i="140"/>
  <c r="DG68" i="140"/>
  <c r="DH68" i="140"/>
  <c r="DE69" i="140"/>
  <c r="DF69" i="140"/>
  <c r="DG69" i="140"/>
  <c r="DH69" i="140"/>
  <c r="DE70" i="140"/>
  <c r="DF70" i="140"/>
  <c r="DG70" i="140"/>
  <c r="DH70" i="140"/>
  <c r="DE71" i="140"/>
  <c r="DF71" i="140"/>
  <c r="DG71" i="140"/>
  <c r="DH71" i="140"/>
  <c r="DE72" i="140"/>
  <c r="DF72" i="140"/>
  <c r="DG72" i="140"/>
  <c r="DH72" i="140"/>
  <c r="DE73" i="140"/>
  <c r="DF73" i="140"/>
  <c r="DG73" i="140"/>
  <c r="DH73" i="140"/>
  <c r="DE74" i="140"/>
  <c r="DF74" i="140"/>
  <c r="DG74" i="140"/>
  <c r="DH74" i="140"/>
  <c r="DE75" i="140"/>
  <c r="DF75" i="140"/>
  <c r="DG75" i="140"/>
  <c r="DH75" i="140"/>
  <c r="DE76" i="140"/>
  <c r="DF76" i="140"/>
  <c r="DG76" i="140"/>
  <c r="DH76" i="140"/>
  <c r="DE77" i="140"/>
  <c r="DF77" i="140"/>
  <c r="DG77" i="140"/>
  <c r="DH77" i="140"/>
  <c r="DE78" i="140"/>
  <c r="DF78" i="140"/>
  <c r="DG78" i="140"/>
  <c r="DH78" i="140"/>
  <c r="DE79" i="140"/>
  <c r="DF79" i="140"/>
  <c r="DG79" i="140"/>
  <c r="DH79" i="140"/>
  <c r="DE80" i="140"/>
  <c r="DF80" i="140"/>
  <c r="DG80" i="140"/>
  <c r="DH80" i="140"/>
  <c r="DE81" i="140"/>
  <c r="DF81" i="140"/>
  <c r="DG81" i="140"/>
  <c r="DH81" i="140"/>
  <c r="DE82" i="140"/>
  <c r="DF82" i="140"/>
  <c r="DG82" i="140"/>
  <c r="DH82" i="140"/>
  <c r="DE83" i="140"/>
  <c r="DF83" i="140"/>
  <c r="DG83" i="140"/>
  <c r="DH83" i="140"/>
  <c r="DE84" i="140"/>
  <c r="DF84" i="140"/>
  <c r="DG84" i="140"/>
  <c r="DH84" i="140"/>
  <c r="DE85" i="140"/>
  <c r="DF85" i="140"/>
  <c r="DG85" i="140"/>
  <c r="DH85" i="140"/>
  <c r="DE86" i="140"/>
  <c r="DF86" i="140"/>
  <c r="DG86" i="140"/>
  <c r="DH86" i="140"/>
  <c r="DE87" i="140"/>
  <c r="DF87" i="140"/>
  <c r="DG87" i="140"/>
  <c r="DH87" i="140"/>
  <c r="DE88" i="140"/>
  <c r="DF88" i="140"/>
  <c r="DG88" i="140"/>
  <c r="DH88" i="140"/>
  <c r="DE89" i="140"/>
  <c r="DF89" i="140"/>
  <c r="DG89" i="140"/>
  <c r="DH89" i="140"/>
  <c r="DE90" i="140"/>
  <c r="DF90" i="140"/>
  <c r="DG90" i="140"/>
  <c r="DH90" i="140"/>
  <c r="DE91" i="140"/>
  <c r="DF91" i="140"/>
  <c r="DG91" i="140"/>
  <c r="DH91" i="140"/>
  <c r="DE92" i="140"/>
  <c r="DF92" i="140"/>
  <c r="DG92" i="140"/>
  <c r="DH92" i="140"/>
  <c r="DE93" i="140"/>
  <c r="DF93" i="140"/>
  <c r="DG93" i="140"/>
  <c r="DH93" i="140"/>
  <c r="DE94" i="140"/>
  <c r="DF94" i="140"/>
  <c r="DG94" i="140"/>
  <c r="DH94" i="140"/>
  <c r="DE95" i="140"/>
  <c r="DF95" i="140"/>
  <c r="DG95" i="140"/>
  <c r="DH95" i="140"/>
  <c r="DE96" i="140"/>
  <c r="DF96" i="140"/>
  <c r="DG96" i="140"/>
  <c r="DH96" i="140"/>
  <c r="DE97" i="140"/>
  <c r="DF97" i="140"/>
  <c r="DG97" i="140"/>
  <c r="DH97" i="140"/>
  <c r="DE98" i="140"/>
  <c r="DF98" i="140"/>
  <c r="DG98" i="140"/>
  <c r="DH98" i="140"/>
  <c r="DE99" i="140"/>
  <c r="DF99" i="140"/>
  <c r="DG99" i="140"/>
  <c r="DH99" i="140"/>
  <c r="DE100" i="140"/>
  <c r="DF100" i="140"/>
  <c r="DG100" i="140"/>
  <c r="DH100" i="140"/>
  <c r="DE101" i="140"/>
  <c r="DF101" i="140"/>
  <c r="DG101" i="140"/>
  <c r="DH101" i="140"/>
  <c r="DE102" i="140"/>
  <c r="DF102" i="140"/>
  <c r="DG102" i="140"/>
  <c r="DH102" i="140"/>
  <c r="DE103" i="140"/>
  <c r="DF103" i="140"/>
  <c r="DG103" i="140"/>
  <c r="DH103" i="140"/>
  <c r="DE104" i="140"/>
  <c r="DF104" i="140"/>
  <c r="DG104" i="140"/>
  <c r="DH104" i="140"/>
  <c r="DE105" i="140"/>
  <c r="DF105" i="140"/>
  <c r="DG105" i="140"/>
  <c r="DH105" i="140"/>
  <c r="DE106" i="140"/>
  <c r="DF106" i="140"/>
  <c r="DG106" i="140"/>
  <c r="DH106" i="140"/>
  <c r="DE107" i="140"/>
  <c r="DF107" i="140"/>
  <c r="DG107" i="140"/>
  <c r="DH107" i="140"/>
  <c r="DE108" i="140"/>
  <c r="DF108" i="140"/>
  <c r="DG108" i="140"/>
  <c r="DH108" i="140"/>
  <c r="DE109" i="140"/>
  <c r="DF109" i="140"/>
  <c r="DG109" i="140"/>
  <c r="DH109" i="140"/>
  <c r="DE110" i="140"/>
  <c r="DF110" i="140"/>
  <c r="DG110" i="140"/>
  <c r="DH110" i="140"/>
  <c r="DE111" i="140"/>
  <c r="DF111" i="140"/>
  <c r="DG111" i="140"/>
  <c r="DH111" i="140"/>
  <c r="DE112" i="140"/>
  <c r="DF112" i="140"/>
  <c r="DG112" i="140"/>
  <c r="DH112" i="140"/>
  <c r="DE113" i="140"/>
  <c r="DF113" i="140"/>
  <c r="DG113" i="140"/>
  <c r="DH113" i="140"/>
  <c r="DE114" i="140"/>
  <c r="DF114" i="140"/>
  <c r="DG114" i="140"/>
  <c r="DH114" i="140"/>
  <c r="DE115" i="140"/>
  <c r="DF115" i="140"/>
  <c r="DG115" i="140"/>
  <c r="DH115" i="140"/>
  <c r="DE116" i="140"/>
  <c r="DF116" i="140"/>
  <c r="DG116" i="140"/>
  <c r="DH116" i="140"/>
  <c r="DE117" i="140"/>
  <c r="DF117" i="140"/>
  <c r="DG117" i="140"/>
  <c r="DH117" i="140"/>
  <c r="DE118" i="140"/>
  <c r="DF118" i="140"/>
  <c r="DG118" i="140"/>
  <c r="DH118" i="140"/>
  <c r="DE119" i="140"/>
  <c r="DF119" i="140"/>
  <c r="DG119" i="140"/>
  <c r="DH119" i="140"/>
  <c r="DE120" i="140"/>
  <c r="DF120" i="140"/>
  <c r="DG120" i="140"/>
  <c r="DH120" i="140"/>
  <c r="DE121" i="140"/>
  <c r="DF121" i="140"/>
  <c r="DG121" i="140"/>
  <c r="DH121" i="140"/>
  <c r="DE122" i="140"/>
  <c r="DF122" i="140"/>
  <c r="DG122" i="140"/>
  <c r="DH122" i="140"/>
  <c r="DE123" i="140"/>
  <c r="DF123" i="140"/>
  <c r="DG123" i="140"/>
  <c r="DH123" i="140"/>
  <c r="DE124" i="140"/>
  <c r="DF124" i="140"/>
  <c r="DG124" i="140"/>
  <c r="DH124" i="140"/>
  <c r="DE125" i="140"/>
  <c r="DF125" i="140"/>
  <c r="DG125" i="140"/>
  <c r="DH125" i="140"/>
  <c r="DE126" i="140"/>
  <c r="DF126" i="140"/>
  <c r="DG126" i="140"/>
  <c r="DH126" i="140"/>
  <c r="DE127" i="140"/>
  <c r="DF127" i="140"/>
  <c r="DG127" i="140"/>
  <c r="DH127" i="140"/>
  <c r="DE128" i="140"/>
  <c r="DF128" i="140"/>
  <c r="DG128" i="140"/>
  <c r="DH128" i="140"/>
  <c r="DE129" i="140"/>
  <c r="DF129" i="140"/>
  <c r="DG129" i="140"/>
  <c r="DH129" i="140"/>
  <c r="DE130" i="140"/>
  <c r="DF130" i="140"/>
  <c r="DG130" i="140"/>
  <c r="DH130" i="140"/>
  <c r="DE131" i="140"/>
  <c r="DF131" i="140"/>
  <c r="DG131" i="140"/>
  <c r="DH131" i="140"/>
  <c r="DE132" i="140"/>
  <c r="DF132" i="140"/>
  <c r="DG132" i="140"/>
  <c r="DH132" i="140"/>
  <c r="DE133" i="140"/>
  <c r="DF133" i="140"/>
  <c r="DG133" i="140"/>
  <c r="DH133" i="140"/>
  <c r="DE134" i="140"/>
  <c r="DF134" i="140"/>
  <c r="DG134" i="140"/>
  <c r="DH134" i="140"/>
  <c r="DE135" i="140"/>
  <c r="DF135" i="140"/>
  <c r="DG135" i="140"/>
  <c r="DH135" i="140"/>
  <c r="DE136" i="140"/>
  <c r="DF136" i="140"/>
  <c r="DG136" i="140"/>
  <c r="DH136" i="140"/>
  <c r="DE137" i="140"/>
  <c r="DF137" i="140"/>
  <c r="DG137" i="140"/>
  <c r="DH137" i="140"/>
  <c r="DE138" i="140"/>
  <c r="DF138" i="140"/>
  <c r="DG138" i="140"/>
  <c r="DH138" i="140"/>
  <c r="DE139" i="140"/>
  <c r="DF139" i="140"/>
  <c r="DG139" i="140"/>
  <c r="DH139" i="140"/>
  <c r="DE140" i="140"/>
  <c r="DF140" i="140"/>
  <c r="DG140" i="140"/>
  <c r="DH140" i="140"/>
  <c r="DE141" i="140"/>
  <c r="DF141" i="140"/>
  <c r="DG141" i="140"/>
  <c r="DH141" i="140"/>
  <c r="DE142" i="140"/>
  <c r="DF142" i="140"/>
  <c r="DG142" i="140"/>
  <c r="DH142" i="140"/>
  <c r="DE143" i="140"/>
  <c r="DF143" i="140"/>
  <c r="DG143" i="140"/>
  <c r="DH143" i="140"/>
  <c r="DE144" i="140"/>
  <c r="DF144" i="140"/>
  <c r="DG144" i="140"/>
  <c r="DH144" i="140"/>
  <c r="DE145" i="140"/>
  <c r="DF145" i="140"/>
  <c r="DG145" i="140"/>
  <c r="DH145" i="140"/>
  <c r="DE146" i="140"/>
  <c r="DF146" i="140"/>
  <c r="DG146" i="140"/>
  <c r="DH146" i="140"/>
  <c r="DE147" i="140"/>
  <c r="DF147" i="140"/>
  <c r="DG147" i="140"/>
  <c r="DH147" i="140"/>
  <c r="DE148" i="140"/>
  <c r="DF148" i="140"/>
  <c r="DG148" i="140"/>
  <c r="DH148" i="140"/>
  <c r="DE149" i="140"/>
  <c r="DF149" i="140"/>
  <c r="DG149" i="140"/>
  <c r="DH149" i="140"/>
  <c r="DE150" i="140"/>
  <c r="DF150" i="140"/>
  <c r="DG150" i="140"/>
  <c r="DH150" i="140"/>
  <c r="DE151" i="140"/>
  <c r="DF151" i="140"/>
  <c r="DG151" i="140"/>
  <c r="DH151" i="140"/>
  <c r="DF3" i="140"/>
  <c r="DG3" i="140"/>
  <c r="DH3" i="140"/>
  <c r="DE3" i="140"/>
  <c r="CX4" i="140"/>
  <c r="AF10" i="4" s="1"/>
  <c r="CX5" i="140"/>
  <c r="AF11" i="4" s="1"/>
  <c r="CX6" i="140"/>
  <c r="AF12" i="4" s="1"/>
  <c r="CX7" i="140"/>
  <c r="AF13" i="4" s="1"/>
  <c r="CX8" i="140"/>
  <c r="AF14" i="4" s="1"/>
  <c r="CX9" i="140"/>
  <c r="AF16" i="4" s="1"/>
  <c r="CX10" i="140"/>
  <c r="AF17" i="4" s="1"/>
  <c r="CX11" i="140"/>
  <c r="AF18" i="4" s="1"/>
  <c r="CX12" i="140"/>
  <c r="AF19" i="4" s="1"/>
  <c r="CX13" i="140"/>
  <c r="AF20" i="4" s="1"/>
  <c r="CX14" i="140"/>
  <c r="AF21" i="4" s="1"/>
  <c r="CX15" i="140"/>
  <c r="AF22" i="4" s="1"/>
  <c r="CX16" i="140"/>
  <c r="AF25" i="4" s="1"/>
  <c r="CX17" i="140"/>
  <c r="AF26" i="4" s="1"/>
  <c r="CX18" i="140"/>
  <c r="AF27" i="4" s="1"/>
  <c r="CX19" i="140"/>
  <c r="AF28" i="4" s="1"/>
  <c r="CX20" i="140"/>
  <c r="AF29" i="4" s="1"/>
  <c r="CX21" i="140"/>
  <c r="AF32" i="4" s="1"/>
  <c r="CX22" i="140"/>
  <c r="AF33" i="4" s="1"/>
  <c r="CX23" i="140"/>
  <c r="AF35" i="4" s="1"/>
  <c r="CX24" i="140"/>
  <c r="AF41" i="4" s="1"/>
  <c r="CX25" i="140"/>
  <c r="AF42" i="4" s="1"/>
  <c r="CX26" i="140"/>
  <c r="AF43" i="4" s="1"/>
  <c r="CX27" i="140"/>
  <c r="AF44" i="4" s="1"/>
  <c r="CX28" i="140"/>
  <c r="AF45" i="4" s="1"/>
  <c r="CX29" i="140"/>
  <c r="AF46" i="4" s="1"/>
  <c r="CX30" i="140"/>
  <c r="AF48" i="4" s="1"/>
  <c r="CX31" i="140"/>
  <c r="AF49" i="4" s="1"/>
  <c r="CX32" i="140"/>
  <c r="AF50" i="4" s="1"/>
  <c r="CX33" i="140"/>
  <c r="AF53" i="4" s="1"/>
  <c r="CX34" i="140"/>
  <c r="CX35" i="140"/>
  <c r="AF57" i="4" s="1"/>
  <c r="CX36" i="140"/>
  <c r="AF58" i="4" s="1"/>
  <c r="CX37" i="140"/>
  <c r="AF63" i="4" s="1"/>
  <c r="CX38" i="140"/>
  <c r="AF64" i="4" s="1"/>
  <c r="CX39" i="140"/>
  <c r="AF65" i="4" s="1"/>
  <c r="CX40" i="140"/>
  <c r="AF66" i="4" s="1"/>
  <c r="CX41" i="140"/>
  <c r="AF72" i="4" s="1"/>
  <c r="CX42" i="140"/>
  <c r="AF73" i="4" s="1"/>
  <c r="CX43" i="140"/>
  <c r="AF74" i="4" s="1"/>
  <c r="CX44" i="140"/>
  <c r="AF75" i="4" s="1"/>
  <c r="CX45" i="140"/>
  <c r="AF79" i="4" s="1"/>
  <c r="CX46" i="140"/>
  <c r="AF88" i="4" s="1"/>
  <c r="CX47" i="140"/>
  <c r="AF96" i="4" s="1"/>
  <c r="CX48" i="140"/>
  <c r="AF98" i="4" s="1"/>
  <c r="CX49" i="140"/>
  <c r="AF99" i="4" s="1"/>
  <c r="CX50" i="140"/>
  <c r="AF102" i="4" s="1"/>
  <c r="CX51" i="140"/>
  <c r="AF103" i="4" s="1"/>
  <c r="CX52" i="140"/>
  <c r="AF104" i="4" s="1"/>
  <c r="CX53" i="140"/>
  <c r="AF105" i="4" s="1"/>
  <c r="CX54" i="140"/>
  <c r="AF106" i="4" s="1"/>
  <c r="CX55" i="140"/>
  <c r="AF108" i="4" s="1"/>
  <c r="CX56" i="140"/>
  <c r="AF110" i="4" s="1"/>
  <c r="CX57" i="140"/>
  <c r="AF111" i="4" s="1"/>
  <c r="CX58" i="140"/>
  <c r="AF113" i="4" s="1"/>
  <c r="CX59" i="140"/>
  <c r="AF117" i="4" s="1"/>
  <c r="CX60" i="140"/>
  <c r="AF119" i="4" s="1"/>
  <c r="CX61" i="140"/>
  <c r="AF120" i="4" s="1"/>
  <c r="CX62" i="140"/>
  <c r="AF123" i="4" s="1"/>
  <c r="CX63" i="140"/>
  <c r="AF124" i="4" s="1"/>
  <c r="CX64" i="140"/>
  <c r="AF125" i="4" s="1"/>
  <c r="CX65" i="140"/>
  <c r="AF127" i="4" s="1"/>
  <c r="CX66" i="140"/>
  <c r="AF128" i="4" s="1"/>
  <c r="CX67" i="140"/>
  <c r="AF130" i="4" s="1"/>
  <c r="CX68" i="140"/>
  <c r="AF131" i="4" s="1"/>
  <c r="CX69" i="140"/>
  <c r="AF132" i="4" s="1"/>
  <c r="CX70" i="140"/>
  <c r="AF133" i="4" s="1"/>
  <c r="CX71" i="140"/>
  <c r="AF134" i="4" s="1"/>
  <c r="CX72" i="140"/>
  <c r="AF135" i="4" s="1"/>
  <c r="CX73" i="140"/>
  <c r="AF136" i="4" s="1"/>
  <c r="CX74" i="140"/>
  <c r="AF138" i="4" s="1"/>
  <c r="CX75" i="140"/>
  <c r="AF139" i="4" s="1"/>
  <c r="CX76" i="140"/>
  <c r="AF140" i="4" s="1"/>
  <c r="CX77" i="140"/>
  <c r="AF142" i="4" s="1"/>
  <c r="CX78" i="140"/>
  <c r="AF144" i="4" s="1"/>
  <c r="CX79" i="140"/>
  <c r="AF145" i="4" s="1"/>
  <c r="CX80" i="140"/>
  <c r="AF149" i="4" s="1"/>
  <c r="CX81" i="140"/>
  <c r="AF150" i="4" s="1"/>
  <c r="CX82" i="140"/>
  <c r="AF151" i="4" s="1"/>
  <c r="CX83" i="140"/>
  <c r="AF152" i="4" s="1"/>
  <c r="CX84" i="140"/>
  <c r="AF154" i="4" s="1"/>
  <c r="CX85" i="140"/>
  <c r="AF155" i="4" s="1"/>
  <c r="CX86" i="140"/>
  <c r="AF156" i="4" s="1"/>
  <c r="CX87" i="140"/>
  <c r="AF157" i="4" s="1"/>
  <c r="CX88" i="140"/>
  <c r="AF160" i="4" s="1"/>
  <c r="CX89" i="140"/>
  <c r="AF161" i="4" s="1"/>
  <c r="CX90" i="140"/>
  <c r="AF162" i="4" s="1"/>
  <c r="CX91" i="140"/>
  <c r="AF164" i="4" s="1"/>
  <c r="CX92" i="140"/>
  <c r="AF165" i="4" s="1"/>
  <c r="CX93" i="140"/>
  <c r="AF166" i="4" s="1"/>
  <c r="CX94" i="140"/>
  <c r="AF167" i="4" s="1"/>
  <c r="CX95" i="140"/>
  <c r="AF168" i="4" s="1"/>
  <c r="CX96" i="140"/>
  <c r="AF170" i="4" s="1"/>
  <c r="CX97" i="140"/>
  <c r="AF173" i="4" s="1"/>
  <c r="CX98" i="140"/>
  <c r="AF181" i="4" s="1"/>
  <c r="CX99" i="140"/>
  <c r="AF182" i="4" s="1"/>
  <c r="CX3" i="140"/>
  <c r="AF9" i="4" s="1"/>
  <c r="DL4" i="143"/>
  <c r="DM4" i="143"/>
  <c r="DN4" i="143"/>
  <c r="DL5" i="143"/>
  <c r="DM5" i="143"/>
  <c r="DN5" i="143"/>
  <c r="DL6" i="143"/>
  <c r="DM6" i="143"/>
  <c r="DN6" i="143"/>
  <c r="DL7" i="143"/>
  <c r="DM7" i="143"/>
  <c r="DN7" i="143"/>
  <c r="DL8" i="143"/>
  <c r="DM8" i="143"/>
  <c r="DN8" i="143"/>
  <c r="DL9" i="143"/>
  <c r="DM9" i="143"/>
  <c r="DN9" i="143"/>
  <c r="DL10" i="143"/>
  <c r="DM10" i="143"/>
  <c r="DN10" i="143"/>
  <c r="DL11" i="143"/>
  <c r="DM11" i="143"/>
  <c r="DN11" i="143"/>
  <c r="DL12" i="143"/>
  <c r="DM12" i="143"/>
  <c r="DN12" i="143"/>
  <c r="DL13" i="143"/>
  <c r="DM13" i="143"/>
  <c r="DN13" i="143"/>
  <c r="DL14" i="143"/>
  <c r="DM14" i="143"/>
  <c r="DN14" i="143"/>
  <c r="DL15" i="143"/>
  <c r="DM15" i="143"/>
  <c r="DN15" i="143"/>
  <c r="DL16" i="143"/>
  <c r="DM16" i="143"/>
  <c r="DN16" i="143"/>
  <c r="DL17" i="143"/>
  <c r="DM17" i="143"/>
  <c r="DN17" i="143"/>
  <c r="DL18" i="143"/>
  <c r="DM18" i="143"/>
  <c r="DN18" i="143"/>
  <c r="DL19" i="143"/>
  <c r="DM19" i="143"/>
  <c r="DN19" i="143"/>
  <c r="DL20" i="143"/>
  <c r="DM20" i="143"/>
  <c r="DN20" i="143"/>
  <c r="DL21" i="143"/>
  <c r="DM21" i="143"/>
  <c r="DN21" i="143"/>
  <c r="DL22" i="143"/>
  <c r="DM22" i="143"/>
  <c r="DN22" i="143"/>
  <c r="DL23" i="143"/>
  <c r="DM23" i="143"/>
  <c r="DN23" i="143"/>
  <c r="DL24" i="143"/>
  <c r="DM24" i="143"/>
  <c r="DN24" i="143"/>
  <c r="DL25" i="143"/>
  <c r="DM25" i="143"/>
  <c r="DN25" i="143"/>
  <c r="DL26" i="143"/>
  <c r="DM26" i="143"/>
  <c r="DN26" i="143"/>
  <c r="DM3" i="143"/>
  <c r="DN3" i="143"/>
  <c r="DL3" i="143"/>
  <c r="AF32" i="35"/>
  <c r="EE4" i="141"/>
  <c r="EF4" i="141"/>
  <c r="EG4" i="141"/>
  <c r="EE5" i="141"/>
  <c r="EF5" i="141"/>
  <c r="EG5" i="141"/>
  <c r="EE6" i="141"/>
  <c r="EF6" i="141"/>
  <c r="EG6" i="141"/>
  <c r="EE7" i="141"/>
  <c r="EF7" i="141"/>
  <c r="EG7" i="141"/>
  <c r="EE8" i="141"/>
  <c r="EF8" i="141"/>
  <c r="EG8" i="141"/>
  <c r="EE9" i="141"/>
  <c r="EF9" i="141"/>
  <c r="EG9" i="141"/>
  <c r="EE10" i="141"/>
  <c r="EF10" i="141"/>
  <c r="EG10" i="141"/>
  <c r="EE11" i="141"/>
  <c r="EF11" i="141"/>
  <c r="EG11" i="141"/>
  <c r="EE12" i="141"/>
  <c r="EF12" i="141"/>
  <c r="EG12" i="141"/>
  <c r="EE13" i="141"/>
  <c r="EF13" i="141"/>
  <c r="EG13" i="141"/>
  <c r="EE14" i="141"/>
  <c r="EF14" i="141"/>
  <c r="EG14" i="141"/>
  <c r="EE15" i="141"/>
  <c r="EF15" i="141"/>
  <c r="EG15" i="141"/>
  <c r="EE16" i="141"/>
  <c r="EF16" i="141"/>
  <c r="EG16" i="141"/>
  <c r="EE17" i="141"/>
  <c r="EF17" i="141"/>
  <c r="EG17" i="141"/>
  <c r="EE18" i="141"/>
  <c r="EF18" i="141"/>
  <c r="EG18" i="141"/>
  <c r="EE19" i="141"/>
  <c r="EF19" i="141"/>
  <c r="EG19" i="141"/>
  <c r="EE20" i="141"/>
  <c r="EF20" i="141"/>
  <c r="EG20" i="141"/>
  <c r="EE21" i="141"/>
  <c r="EF21" i="141"/>
  <c r="EG21" i="141"/>
  <c r="EE22" i="141"/>
  <c r="EF22" i="141"/>
  <c r="EG22" i="141"/>
  <c r="EE23" i="141"/>
  <c r="EF23" i="141"/>
  <c r="EG23" i="141"/>
  <c r="EE24" i="141"/>
  <c r="EF24" i="141"/>
  <c r="EG24" i="141"/>
  <c r="EE25" i="141"/>
  <c r="EF25" i="141"/>
  <c r="EG25" i="141"/>
  <c r="EE26" i="141"/>
  <c r="EF26" i="141"/>
  <c r="EG26" i="141"/>
  <c r="EE27" i="141"/>
  <c r="EF27" i="141"/>
  <c r="EG27" i="141"/>
  <c r="EE28" i="141"/>
  <c r="EF28" i="141"/>
  <c r="EG28" i="141"/>
  <c r="EE29" i="141"/>
  <c r="EF29" i="141"/>
  <c r="EG29" i="141"/>
  <c r="EE30" i="141"/>
  <c r="EF30" i="141"/>
  <c r="EG30" i="141"/>
  <c r="EE31" i="141"/>
  <c r="EF31" i="141"/>
  <c r="EG31" i="141"/>
  <c r="EE32" i="141"/>
  <c r="EF32" i="141"/>
  <c r="EG32" i="141"/>
  <c r="EE33" i="141"/>
  <c r="EF33" i="141"/>
  <c r="EG33" i="141"/>
  <c r="EE34" i="141"/>
  <c r="EF34" i="141"/>
  <c r="EG34" i="141"/>
  <c r="EE35" i="141"/>
  <c r="EF35" i="141"/>
  <c r="EG35" i="141"/>
  <c r="EE36" i="141"/>
  <c r="EF36" i="141"/>
  <c r="EG36" i="141"/>
  <c r="EE37" i="141"/>
  <c r="EF37" i="141"/>
  <c r="EG37" i="141"/>
  <c r="EE38" i="141"/>
  <c r="EF38" i="141"/>
  <c r="EG38" i="141"/>
  <c r="EE39" i="141"/>
  <c r="EF39" i="141"/>
  <c r="EG39" i="141"/>
  <c r="EE40" i="141"/>
  <c r="EF40" i="141"/>
  <c r="EG40" i="141"/>
  <c r="EE41" i="141"/>
  <c r="EF41" i="141"/>
  <c r="EG41" i="141"/>
  <c r="EE42" i="141"/>
  <c r="EF42" i="141"/>
  <c r="EG42" i="141"/>
  <c r="EE43" i="141"/>
  <c r="EF43" i="141"/>
  <c r="EG43" i="141"/>
  <c r="EE44" i="141"/>
  <c r="EF44" i="141"/>
  <c r="EG44" i="141"/>
  <c r="EE45" i="141"/>
  <c r="EF45" i="141"/>
  <c r="EG45" i="141"/>
  <c r="EE46" i="141"/>
  <c r="EF46" i="141"/>
  <c r="EG46" i="141"/>
  <c r="EE47" i="141"/>
  <c r="EF47" i="141"/>
  <c r="EG47" i="141"/>
  <c r="EE48" i="141"/>
  <c r="EF48" i="141"/>
  <c r="EG48" i="141"/>
  <c r="EE49" i="141"/>
  <c r="EF49" i="141"/>
  <c r="EG49" i="141"/>
  <c r="EE50" i="141"/>
  <c r="EF50" i="141"/>
  <c r="EG50" i="141"/>
  <c r="EE51" i="141"/>
  <c r="EF51" i="141"/>
  <c r="EG51" i="141"/>
  <c r="EE52" i="141"/>
  <c r="EF52" i="141"/>
  <c r="EG52" i="141"/>
  <c r="EE53" i="141"/>
  <c r="EF53" i="141"/>
  <c r="EG53" i="141"/>
  <c r="EE54" i="141"/>
  <c r="EF54" i="141"/>
  <c r="EG54" i="141"/>
  <c r="EE55" i="141"/>
  <c r="EF55" i="141"/>
  <c r="EG55" i="141"/>
  <c r="EE56" i="141"/>
  <c r="EF56" i="141"/>
  <c r="EG56" i="141"/>
  <c r="EF3" i="141"/>
  <c r="EG3" i="141"/>
  <c r="EE3" i="141"/>
  <c r="DV4" i="141"/>
  <c r="AF16" i="35" s="1"/>
  <c r="DV5" i="141"/>
  <c r="AF20" i="35" s="1"/>
  <c r="DV6" i="141"/>
  <c r="AF24" i="35" s="1"/>
  <c r="DV7" i="141"/>
  <c r="AF26" i="35" s="1"/>
  <c r="AF25" i="35" s="1"/>
  <c r="DV8" i="141"/>
  <c r="AF45" i="35" s="1"/>
  <c r="DV9" i="141"/>
  <c r="AF46" i="35" s="1"/>
  <c r="DV10" i="141"/>
  <c r="AF48" i="35" s="1"/>
  <c r="DV3" i="141"/>
  <c r="AF13" i="35" s="1"/>
  <c r="EJ4" i="142"/>
  <c r="EK4" i="142"/>
  <c r="EL4" i="142"/>
  <c r="EJ5" i="142"/>
  <c r="EK5" i="142"/>
  <c r="EL5" i="142"/>
  <c r="EJ6" i="142"/>
  <c r="EK6" i="142"/>
  <c r="EL6" i="142"/>
  <c r="EJ7" i="142"/>
  <c r="EK7" i="142"/>
  <c r="EL7" i="142"/>
  <c r="EJ8" i="142"/>
  <c r="EK8" i="142"/>
  <c r="EL8" i="142"/>
  <c r="EJ9" i="142"/>
  <c r="EK9" i="142"/>
  <c r="EL9" i="142"/>
  <c r="EJ10" i="142"/>
  <c r="EK10" i="142"/>
  <c r="EL10" i="142"/>
  <c r="EJ11" i="142"/>
  <c r="EK11" i="142"/>
  <c r="EL11" i="142"/>
  <c r="EJ12" i="142"/>
  <c r="EK12" i="142"/>
  <c r="EL12" i="142"/>
  <c r="EJ13" i="142"/>
  <c r="EK13" i="142"/>
  <c r="EL13" i="142"/>
  <c r="EJ14" i="142"/>
  <c r="EK14" i="142"/>
  <c r="EL14" i="142"/>
  <c r="EJ15" i="142"/>
  <c r="EK15" i="142"/>
  <c r="EL15" i="142"/>
  <c r="EJ16" i="142"/>
  <c r="EK16" i="142"/>
  <c r="EL16" i="142"/>
  <c r="EJ17" i="142"/>
  <c r="EK17" i="142"/>
  <c r="EL17" i="142"/>
  <c r="EJ18" i="142"/>
  <c r="EK18" i="142"/>
  <c r="EL18" i="142"/>
  <c r="EJ19" i="142"/>
  <c r="EK19" i="142"/>
  <c r="EL19" i="142"/>
  <c r="EJ20" i="142"/>
  <c r="EK20" i="142"/>
  <c r="EL20" i="142"/>
  <c r="EJ21" i="142"/>
  <c r="EK21" i="142"/>
  <c r="EL21" i="142"/>
  <c r="EJ22" i="142"/>
  <c r="EK22" i="142"/>
  <c r="EL22" i="142"/>
  <c r="EJ23" i="142"/>
  <c r="EK23" i="142"/>
  <c r="EL23" i="142"/>
  <c r="EJ24" i="142"/>
  <c r="EK24" i="142"/>
  <c r="EL24" i="142"/>
  <c r="EJ25" i="142"/>
  <c r="EK25" i="142"/>
  <c r="EL25" i="142"/>
  <c r="EJ26" i="142"/>
  <c r="EK26" i="142"/>
  <c r="EL26" i="142"/>
  <c r="EJ27" i="142"/>
  <c r="EK27" i="142"/>
  <c r="EL27" i="142"/>
  <c r="EJ28" i="142"/>
  <c r="EK28" i="142"/>
  <c r="EL28" i="142"/>
  <c r="EJ29" i="142"/>
  <c r="EK29" i="142"/>
  <c r="EL29" i="142"/>
  <c r="EJ30" i="142"/>
  <c r="EK30" i="142"/>
  <c r="EL30" i="142"/>
  <c r="EJ31" i="142"/>
  <c r="EK31" i="142"/>
  <c r="EL31" i="142"/>
  <c r="EJ32" i="142"/>
  <c r="EK32" i="142"/>
  <c r="EL32" i="142"/>
  <c r="EJ33" i="142"/>
  <c r="EK33" i="142"/>
  <c r="EL33" i="142"/>
  <c r="EJ34" i="142"/>
  <c r="EK34" i="142"/>
  <c r="EL34" i="142"/>
  <c r="EJ35" i="142"/>
  <c r="EK35" i="142"/>
  <c r="EL35" i="142"/>
  <c r="EJ36" i="142"/>
  <c r="EK36" i="142"/>
  <c r="EL36" i="142"/>
  <c r="EJ37" i="142"/>
  <c r="EK37" i="142"/>
  <c r="EL37" i="142"/>
  <c r="EJ38" i="142"/>
  <c r="EK38" i="142"/>
  <c r="EL38" i="142"/>
  <c r="EJ39" i="142"/>
  <c r="EK39" i="142"/>
  <c r="EL39" i="142"/>
  <c r="EJ40" i="142"/>
  <c r="EK40" i="142"/>
  <c r="EL40" i="142"/>
  <c r="EJ41" i="142"/>
  <c r="EK41" i="142"/>
  <c r="EL41" i="142"/>
  <c r="EJ42" i="142"/>
  <c r="EK42" i="142"/>
  <c r="EL42" i="142"/>
  <c r="EJ43" i="142"/>
  <c r="EK43" i="142"/>
  <c r="EL43" i="142"/>
  <c r="EJ44" i="142"/>
  <c r="EK44" i="142"/>
  <c r="EL44" i="142"/>
  <c r="EJ45" i="142"/>
  <c r="EK45" i="142"/>
  <c r="EL45" i="142"/>
  <c r="EJ46" i="142"/>
  <c r="EK46" i="142"/>
  <c r="EL46" i="142"/>
  <c r="EJ47" i="142"/>
  <c r="EK47" i="142"/>
  <c r="EL47" i="142"/>
  <c r="EJ48" i="142"/>
  <c r="EK48" i="142"/>
  <c r="EL48" i="142"/>
  <c r="EJ49" i="142"/>
  <c r="EK49" i="142"/>
  <c r="EL49" i="142"/>
  <c r="EJ50" i="142"/>
  <c r="EK50" i="142"/>
  <c r="EL50" i="142"/>
  <c r="EJ51" i="142"/>
  <c r="EK51" i="142"/>
  <c r="EL51" i="142"/>
  <c r="EJ52" i="142"/>
  <c r="EK52" i="142"/>
  <c r="EL52" i="142"/>
  <c r="EJ53" i="142"/>
  <c r="EK53" i="142"/>
  <c r="EL53" i="142"/>
  <c r="EJ54" i="142"/>
  <c r="EK54" i="142"/>
  <c r="EL54" i="142"/>
  <c r="EJ55" i="142"/>
  <c r="EK55" i="142"/>
  <c r="EL55" i="142"/>
  <c r="EJ56" i="142"/>
  <c r="EK56" i="142"/>
  <c r="EL56" i="142"/>
  <c r="EJ57" i="142"/>
  <c r="EK57" i="142"/>
  <c r="EL57" i="142"/>
  <c r="EJ58" i="142"/>
  <c r="EK58" i="142"/>
  <c r="EL58" i="142"/>
  <c r="EJ59" i="142"/>
  <c r="EK59" i="142"/>
  <c r="EL59" i="142"/>
  <c r="EJ60" i="142"/>
  <c r="EK60" i="142"/>
  <c r="EL60" i="142"/>
  <c r="EJ61" i="142"/>
  <c r="EK61" i="142"/>
  <c r="EL61" i="142"/>
  <c r="EJ62" i="142"/>
  <c r="EK62" i="142"/>
  <c r="EL62" i="142"/>
  <c r="EJ63" i="142"/>
  <c r="EK63" i="142"/>
  <c r="EL63" i="142"/>
  <c r="EJ64" i="142"/>
  <c r="EK64" i="142"/>
  <c r="EL64" i="142"/>
  <c r="EJ65" i="142"/>
  <c r="EK65" i="142"/>
  <c r="EL65" i="142"/>
  <c r="EJ66" i="142"/>
  <c r="EK66" i="142"/>
  <c r="EL66" i="142"/>
  <c r="EJ67" i="142"/>
  <c r="EK67" i="142"/>
  <c r="EL67" i="142"/>
  <c r="EJ68" i="142"/>
  <c r="EK68" i="142"/>
  <c r="EL68" i="142"/>
  <c r="EJ69" i="142"/>
  <c r="EK69" i="142"/>
  <c r="EL69" i="142"/>
  <c r="EJ70" i="142"/>
  <c r="EK70" i="142"/>
  <c r="EL70" i="142"/>
  <c r="EK3" i="142"/>
  <c r="EL3" i="142"/>
  <c r="EJ3" i="142"/>
  <c r="DZ4" i="142"/>
  <c r="DZ5" i="142"/>
  <c r="AF18" i="37" s="1"/>
  <c r="DZ6" i="142"/>
  <c r="DZ7" i="142"/>
  <c r="AF23" i="37" s="1"/>
  <c r="DZ8" i="142"/>
  <c r="AF24" i="37" s="1"/>
  <c r="DZ9" i="142"/>
  <c r="AF30" i="37" s="1"/>
  <c r="DZ10" i="142"/>
  <c r="AF35" i="37" s="1"/>
  <c r="DZ11" i="142"/>
  <c r="AF36" i="37" s="1"/>
  <c r="DZ12" i="142"/>
  <c r="AF40" i="37" s="1"/>
  <c r="DZ13" i="142"/>
  <c r="AF44" i="37" s="1"/>
  <c r="DZ14" i="142"/>
  <c r="AF48" i="37" s="1"/>
  <c r="DZ3" i="142"/>
  <c r="AF17" i="37" s="1"/>
  <c r="DO70" i="142"/>
  <c r="CP4" i="140"/>
  <c r="CQ4" i="140"/>
  <c r="CR4" i="140"/>
  <c r="CS4" i="140"/>
  <c r="CP5" i="140"/>
  <c r="CQ5" i="140"/>
  <c r="CR5" i="140"/>
  <c r="CS5" i="140"/>
  <c r="CP6" i="140"/>
  <c r="CQ6" i="140"/>
  <c r="CR6" i="140"/>
  <c r="CS6" i="140"/>
  <c r="CP7" i="140"/>
  <c r="CQ7" i="140"/>
  <c r="CR7" i="140"/>
  <c r="CS7" i="140"/>
  <c r="CP8" i="140"/>
  <c r="CQ8" i="140"/>
  <c r="CR8" i="140"/>
  <c r="CS8" i="140"/>
  <c r="CP9" i="140"/>
  <c r="CQ9" i="140"/>
  <c r="CR9" i="140"/>
  <c r="CS9" i="140"/>
  <c r="CP10" i="140"/>
  <c r="CQ10" i="140"/>
  <c r="CR10" i="140"/>
  <c r="CS10" i="140"/>
  <c r="CP11" i="140"/>
  <c r="CQ11" i="140"/>
  <c r="CR11" i="140"/>
  <c r="CS11" i="140"/>
  <c r="CP12" i="140"/>
  <c r="CQ12" i="140"/>
  <c r="CR12" i="140"/>
  <c r="CS12" i="140"/>
  <c r="CP13" i="140"/>
  <c r="CQ13" i="140"/>
  <c r="CR13" i="140"/>
  <c r="CS13" i="140"/>
  <c r="CP14" i="140"/>
  <c r="CQ14" i="140"/>
  <c r="CR14" i="140"/>
  <c r="CS14" i="140"/>
  <c r="CP15" i="140"/>
  <c r="CQ15" i="140"/>
  <c r="CR15" i="140"/>
  <c r="CS15" i="140"/>
  <c r="CP16" i="140"/>
  <c r="CQ16" i="140"/>
  <c r="CR16" i="140"/>
  <c r="CS16" i="140"/>
  <c r="CP17" i="140"/>
  <c r="CQ17" i="140"/>
  <c r="CR17" i="140"/>
  <c r="CS17" i="140"/>
  <c r="CP18" i="140"/>
  <c r="CQ18" i="140"/>
  <c r="CR18" i="140"/>
  <c r="CS18" i="140"/>
  <c r="CP19" i="140"/>
  <c r="CQ19" i="140"/>
  <c r="CR19" i="140"/>
  <c r="CS19" i="140"/>
  <c r="CP20" i="140"/>
  <c r="CQ20" i="140"/>
  <c r="CR20" i="140"/>
  <c r="CS20" i="140"/>
  <c r="CP21" i="140"/>
  <c r="CQ21" i="140"/>
  <c r="CR21" i="140"/>
  <c r="CS21" i="140"/>
  <c r="CP22" i="140"/>
  <c r="CQ22" i="140"/>
  <c r="CR22" i="140"/>
  <c r="CS22" i="140"/>
  <c r="CP23" i="140"/>
  <c r="CQ23" i="140"/>
  <c r="CR23" i="140"/>
  <c r="CS23" i="140"/>
  <c r="CP24" i="140"/>
  <c r="CQ24" i="140"/>
  <c r="CR24" i="140"/>
  <c r="CS24" i="140"/>
  <c r="CP25" i="140"/>
  <c r="CQ25" i="140"/>
  <c r="CR25" i="140"/>
  <c r="CS25" i="140"/>
  <c r="CP26" i="140"/>
  <c r="CQ26" i="140"/>
  <c r="CR26" i="140"/>
  <c r="CS26" i="140"/>
  <c r="CP27" i="140"/>
  <c r="CQ27" i="140"/>
  <c r="CR27" i="140"/>
  <c r="CS27" i="140"/>
  <c r="CP28" i="140"/>
  <c r="CQ28" i="140"/>
  <c r="CR28" i="140"/>
  <c r="CS28" i="140"/>
  <c r="CP29" i="140"/>
  <c r="CQ29" i="140"/>
  <c r="CR29" i="140"/>
  <c r="CS29" i="140"/>
  <c r="CP30" i="140"/>
  <c r="CQ30" i="140"/>
  <c r="CR30" i="140"/>
  <c r="CS30" i="140"/>
  <c r="CP31" i="140"/>
  <c r="CQ31" i="140"/>
  <c r="CR31" i="140"/>
  <c r="CS31" i="140"/>
  <c r="CP32" i="140"/>
  <c r="CQ32" i="140"/>
  <c r="CR32" i="140"/>
  <c r="CS32" i="140"/>
  <c r="CP33" i="140"/>
  <c r="CQ33" i="140"/>
  <c r="CR33" i="140"/>
  <c r="CS33" i="140"/>
  <c r="CP34" i="140"/>
  <c r="CQ34" i="140"/>
  <c r="CR34" i="140"/>
  <c r="CS34" i="140"/>
  <c r="CP35" i="140"/>
  <c r="CQ35" i="140"/>
  <c r="CR35" i="140"/>
  <c r="CS35" i="140"/>
  <c r="CP36" i="140"/>
  <c r="CQ36" i="140"/>
  <c r="CR36" i="140"/>
  <c r="CS36" i="140"/>
  <c r="CP37" i="140"/>
  <c r="CQ37" i="140"/>
  <c r="CR37" i="140"/>
  <c r="CS37" i="140"/>
  <c r="CP38" i="140"/>
  <c r="CQ38" i="140"/>
  <c r="CR38" i="140"/>
  <c r="CS38" i="140"/>
  <c r="CP39" i="140"/>
  <c r="CQ39" i="140"/>
  <c r="CR39" i="140"/>
  <c r="CS39" i="140"/>
  <c r="CP40" i="140"/>
  <c r="CQ40" i="140"/>
  <c r="CR40" i="140"/>
  <c r="CS40" i="140"/>
  <c r="CP41" i="140"/>
  <c r="CQ41" i="140"/>
  <c r="CR41" i="140"/>
  <c r="CS41" i="140"/>
  <c r="CP42" i="140"/>
  <c r="CQ42" i="140"/>
  <c r="CR42" i="140"/>
  <c r="CS42" i="140"/>
  <c r="CP43" i="140"/>
  <c r="CQ43" i="140"/>
  <c r="CR43" i="140"/>
  <c r="CS43" i="140"/>
  <c r="CP44" i="140"/>
  <c r="CQ44" i="140"/>
  <c r="CR44" i="140"/>
  <c r="CS44" i="140"/>
  <c r="CP45" i="140"/>
  <c r="CQ45" i="140"/>
  <c r="CR45" i="140"/>
  <c r="CS45" i="140"/>
  <c r="CP46" i="140"/>
  <c r="CQ46" i="140"/>
  <c r="CR46" i="140"/>
  <c r="CS46" i="140"/>
  <c r="CP47" i="140"/>
  <c r="CQ47" i="140"/>
  <c r="CR47" i="140"/>
  <c r="CS47" i="140"/>
  <c r="CP48" i="140"/>
  <c r="CQ48" i="140"/>
  <c r="CR48" i="140"/>
  <c r="CS48" i="140"/>
  <c r="CP49" i="140"/>
  <c r="CQ49" i="140"/>
  <c r="CR49" i="140"/>
  <c r="CS49" i="140"/>
  <c r="CP50" i="140"/>
  <c r="CQ50" i="140"/>
  <c r="CR50" i="140"/>
  <c r="CS50" i="140"/>
  <c r="CP51" i="140"/>
  <c r="CQ51" i="140"/>
  <c r="CR51" i="140"/>
  <c r="CS51" i="140"/>
  <c r="CP52" i="140"/>
  <c r="CQ52" i="140"/>
  <c r="CR52" i="140"/>
  <c r="CS52" i="140"/>
  <c r="CP53" i="140"/>
  <c r="CQ53" i="140"/>
  <c r="CR53" i="140"/>
  <c r="CS53" i="140"/>
  <c r="CP54" i="140"/>
  <c r="CQ54" i="140"/>
  <c r="CR54" i="140"/>
  <c r="CS54" i="140"/>
  <c r="CP55" i="140"/>
  <c r="CQ55" i="140"/>
  <c r="CR55" i="140"/>
  <c r="CS55" i="140"/>
  <c r="CP56" i="140"/>
  <c r="CQ56" i="140"/>
  <c r="CR56" i="140"/>
  <c r="CS56" i="140"/>
  <c r="CP57" i="140"/>
  <c r="CQ57" i="140"/>
  <c r="CR57" i="140"/>
  <c r="CS57" i="140"/>
  <c r="CP58" i="140"/>
  <c r="CQ58" i="140"/>
  <c r="CR58" i="140"/>
  <c r="CS58" i="140"/>
  <c r="CP59" i="140"/>
  <c r="CQ59" i="140"/>
  <c r="CR59" i="140"/>
  <c r="CS59" i="140"/>
  <c r="CP60" i="140"/>
  <c r="CQ60" i="140"/>
  <c r="CR60" i="140"/>
  <c r="CS60" i="140"/>
  <c r="CP61" i="140"/>
  <c r="CQ61" i="140"/>
  <c r="CR61" i="140"/>
  <c r="CS61" i="140"/>
  <c r="CP62" i="140"/>
  <c r="CQ62" i="140"/>
  <c r="CR62" i="140"/>
  <c r="CS62" i="140"/>
  <c r="CP63" i="140"/>
  <c r="CQ63" i="140"/>
  <c r="CR63" i="140"/>
  <c r="CS63" i="140"/>
  <c r="CP64" i="140"/>
  <c r="CQ64" i="140"/>
  <c r="CR64" i="140"/>
  <c r="CS64" i="140"/>
  <c r="CP65" i="140"/>
  <c r="CQ65" i="140"/>
  <c r="CR65" i="140"/>
  <c r="CS65" i="140"/>
  <c r="CP66" i="140"/>
  <c r="CQ66" i="140"/>
  <c r="CR66" i="140"/>
  <c r="CS66" i="140"/>
  <c r="CP67" i="140"/>
  <c r="CQ67" i="140"/>
  <c r="CR67" i="140"/>
  <c r="CS67" i="140"/>
  <c r="CP68" i="140"/>
  <c r="CQ68" i="140"/>
  <c r="CR68" i="140"/>
  <c r="CS68" i="140"/>
  <c r="CP69" i="140"/>
  <c r="CQ69" i="140"/>
  <c r="CR69" i="140"/>
  <c r="CS69" i="140"/>
  <c r="CP70" i="140"/>
  <c r="CQ70" i="140"/>
  <c r="CR70" i="140"/>
  <c r="CS70" i="140"/>
  <c r="CP71" i="140"/>
  <c r="CQ71" i="140"/>
  <c r="CR71" i="140"/>
  <c r="CS71" i="140"/>
  <c r="CP72" i="140"/>
  <c r="CQ72" i="140"/>
  <c r="CR72" i="140"/>
  <c r="CS72" i="140"/>
  <c r="CP73" i="140"/>
  <c r="CQ73" i="140"/>
  <c r="CR73" i="140"/>
  <c r="CS73" i="140"/>
  <c r="CP74" i="140"/>
  <c r="CQ74" i="140"/>
  <c r="CR74" i="140"/>
  <c r="CS74" i="140"/>
  <c r="CP75" i="140"/>
  <c r="CQ75" i="140"/>
  <c r="CR75" i="140"/>
  <c r="CS75" i="140"/>
  <c r="CP76" i="140"/>
  <c r="CQ76" i="140"/>
  <c r="CR76" i="140"/>
  <c r="CS76" i="140"/>
  <c r="CP77" i="140"/>
  <c r="CQ77" i="140"/>
  <c r="CR77" i="140"/>
  <c r="CS77" i="140"/>
  <c r="CP78" i="140"/>
  <c r="CQ78" i="140"/>
  <c r="CR78" i="140"/>
  <c r="CS78" i="140"/>
  <c r="CP79" i="140"/>
  <c r="CQ79" i="140"/>
  <c r="CR79" i="140"/>
  <c r="CS79" i="140"/>
  <c r="CP80" i="140"/>
  <c r="CQ80" i="140"/>
  <c r="CR80" i="140"/>
  <c r="CS80" i="140"/>
  <c r="CP81" i="140"/>
  <c r="CQ81" i="140"/>
  <c r="CR81" i="140"/>
  <c r="CS81" i="140"/>
  <c r="CP82" i="140"/>
  <c r="CQ82" i="140"/>
  <c r="CR82" i="140"/>
  <c r="CS82" i="140"/>
  <c r="CP83" i="140"/>
  <c r="CQ83" i="140"/>
  <c r="CR83" i="140"/>
  <c r="CS83" i="140"/>
  <c r="CP84" i="140"/>
  <c r="CQ84" i="140"/>
  <c r="CR84" i="140"/>
  <c r="CS84" i="140"/>
  <c r="CP85" i="140"/>
  <c r="CQ85" i="140"/>
  <c r="CR85" i="140"/>
  <c r="CS85" i="140"/>
  <c r="CP86" i="140"/>
  <c r="CQ86" i="140"/>
  <c r="CR86" i="140"/>
  <c r="CS86" i="140"/>
  <c r="CP87" i="140"/>
  <c r="CQ87" i="140"/>
  <c r="CR87" i="140"/>
  <c r="CS87" i="140"/>
  <c r="CP88" i="140"/>
  <c r="CQ88" i="140"/>
  <c r="CR88" i="140"/>
  <c r="CS88" i="140"/>
  <c r="CP89" i="140"/>
  <c r="CQ89" i="140"/>
  <c r="CR89" i="140"/>
  <c r="CS89" i="140"/>
  <c r="CP90" i="140"/>
  <c r="CQ90" i="140"/>
  <c r="CR90" i="140"/>
  <c r="CS90" i="140"/>
  <c r="CP91" i="140"/>
  <c r="CQ91" i="140"/>
  <c r="CR91" i="140"/>
  <c r="CS91" i="140"/>
  <c r="CP92" i="140"/>
  <c r="CQ92" i="140"/>
  <c r="CR92" i="140"/>
  <c r="CS92" i="140"/>
  <c r="CP93" i="140"/>
  <c r="CQ93" i="140"/>
  <c r="CR93" i="140"/>
  <c r="CS93" i="140"/>
  <c r="CP94" i="140"/>
  <c r="CQ94" i="140"/>
  <c r="CR94" i="140"/>
  <c r="CS94" i="140"/>
  <c r="CP95" i="140"/>
  <c r="CQ95" i="140"/>
  <c r="CR95" i="140"/>
  <c r="CS95" i="140"/>
  <c r="CP96" i="140"/>
  <c r="CQ96" i="140"/>
  <c r="CR96" i="140"/>
  <c r="CS96" i="140"/>
  <c r="CP97" i="140"/>
  <c r="CQ97" i="140"/>
  <c r="CR97" i="140"/>
  <c r="CS97" i="140"/>
  <c r="CP98" i="140"/>
  <c r="CQ98" i="140"/>
  <c r="CR98" i="140"/>
  <c r="CS98" i="140"/>
  <c r="CP99" i="140"/>
  <c r="CQ99" i="140"/>
  <c r="CR99" i="140"/>
  <c r="CS99" i="140"/>
  <c r="CP100" i="140"/>
  <c r="CQ100" i="140"/>
  <c r="CR100" i="140"/>
  <c r="CS100" i="140"/>
  <c r="CP101" i="140"/>
  <c r="CQ101" i="140"/>
  <c r="CR101" i="140"/>
  <c r="CS101" i="140"/>
  <c r="CP102" i="140"/>
  <c r="CQ102" i="140"/>
  <c r="CR102" i="140"/>
  <c r="CS102" i="140"/>
  <c r="CP103" i="140"/>
  <c r="CQ103" i="140"/>
  <c r="CR103" i="140"/>
  <c r="CS103" i="140"/>
  <c r="CP104" i="140"/>
  <c r="CQ104" i="140"/>
  <c r="CR104" i="140"/>
  <c r="CS104" i="140"/>
  <c r="CP105" i="140"/>
  <c r="CQ105" i="140"/>
  <c r="CR105" i="140"/>
  <c r="CS105" i="140"/>
  <c r="CP106" i="140"/>
  <c r="CQ106" i="140"/>
  <c r="CR106" i="140"/>
  <c r="CS106" i="140"/>
  <c r="CP107" i="140"/>
  <c r="CQ107" i="140"/>
  <c r="CR107" i="140"/>
  <c r="CS107" i="140"/>
  <c r="CP108" i="140"/>
  <c r="CQ108" i="140"/>
  <c r="CR108" i="140"/>
  <c r="CS108" i="140"/>
  <c r="CP109" i="140"/>
  <c r="CQ109" i="140"/>
  <c r="CR109" i="140"/>
  <c r="CS109" i="140"/>
  <c r="CP110" i="140"/>
  <c r="CQ110" i="140"/>
  <c r="CR110" i="140"/>
  <c r="CS110" i="140"/>
  <c r="CP111" i="140"/>
  <c r="CQ111" i="140"/>
  <c r="CR111" i="140"/>
  <c r="CS111" i="140"/>
  <c r="CP112" i="140"/>
  <c r="CQ112" i="140"/>
  <c r="CR112" i="140"/>
  <c r="CS112" i="140"/>
  <c r="CP113" i="140"/>
  <c r="CQ113" i="140"/>
  <c r="CR113" i="140"/>
  <c r="CS113" i="140"/>
  <c r="CP114" i="140"/>
  <c r="CQ114" i="140"/>
  <c r="CR114" i="140"/>
  <c r="CS114" i="140"/>
  <c r="CP115" i="140"/>
  <c r="CQ115" i="140"/>
  <c r="CR115" i="140"/>
  <c r="CS115" i="140"/>
  <c r="CP116" i="140"/>
  <c r="CQ116" i="140"/>
  <c r="CR116" i="140"/>
  <c r="CS116" i="140"/>
  <c r="CP117" i="140"/>
  <c r="CQ117" i="140"/>
  <c r="CR117" i="140"/>
  <c r="CS117" i="140"/>
  <c r="CP118" i="140"/>
  <c r="CQ118" i="140"/>
  <c r="CR118" i="140"/>
  <c r="CS118" i="140"/>
  <c r="CP119" i="140"/>
  <c r="CQ119" i="140"/>
  <c r="CR119" i="140"/>
  <c r="CS119" i="140"/>
  <c r="CP120" i="140"/>
  <c r="CQ120" i="140"/>
  <c r="CR120" i="140"/>
  <c r="CS120" i="140"/>
  <c r="CP121" i="140"/>
  <c r="CQ121" i="140"/>
  <c r="CR121" i="140"/>
  <c r="CS121" i="140"/>
  <c r="CP122" i="140"/>
  <c r="CQ122" i="140"/>
  <c r="CR122" i="140"/>
  <c r="CS122" i="140"/>
  <c r="CP123" i="140"/>
  <c r="CQ123" i="140"/>
  <c r="CR123" i="140"/>
  <c r="CS123" i="140"/>
  <c r="CP124" i="140"/>
  <c r="CQ124" i="140"/>
  <c r="CR124" i="140"/>
  <c r="CS124" i="140"/>
  <c r="CP125" i="140"/>
  <c r="CQ125" i="140"/>
  <c r="CR125" i="140"/>
  <c r="CS125" i="140"/>
  <c r="CP126" i="140"/>
  <c r="CQ126" i="140"/>
  <c r="CR126" i="140"/>
  <c r="CS126" i="140"/>
  <c r="CP127" i="140"/>
  <c r="CQ127" i="140"/>
  <c r="CR127" i="140"/>
  <c r="CS127" i="140"/>
  <c r="CP128" i="140"/>
  <c r="CQ128" i="140"/>
  <c r="CR128" i="140"/>
  <c r="CS128" i="140"/>
  <c r="CP129" i="140"/>
  <c r="CQ129" i="140"/>
  <c r="CR129" i="140"/>
  <c r="CS129" i="140"/>
  <c r="CP130" i="140"/>
  <c r="CQ130" i="140"/>
  <c r="CR130" i="140"/>
  <c r="CS130" i="140"/>
  <c r="CP131" i="140"/>
  <c r="CQ131" i="140"/>
  <c r="CR131" i="140"/>
  <c r="CS131" i="140"/>
  <c r="CP132" i="140"/>
  <c r="CQ132" i="140"/>
  <c r="CR132" i="140"/>
  <c r="CS132" i="140"/>
  <c r="CP133" i="140"/>
  <c r="CQ133" i="140"/>
  <c r="CR133" i="140"/>
  <c r="CS133" i="140"/>
  <c r="CP134" i="140"/>
  <c r="CQ134" i="140"/>
  <c r="CR134" i="140"/>
  <c r="CS134" i="140"/>
  <c r="CP135" i="140"/>
  <c r="CQ135" i="140"/>
  <c r="CR135" i="140"/>
  <c r="CS135" i="140"/>
  <c r="CP136" i="140"/>
  <c r="CQ136" i="140"/>
  <c r="CR136" i="140"/>
  <c r="CS136" i="140"/>
  <c r="CP137" i="140"/>
  <c r="CQ137" i="140"/>
  <c r="CR137" i="140"/>
  <c r="CS137" i="140"/>
  <c r="CP138" i="140"/>
  <c r="CQ138" i="140"/>
  <c r="CR138" i="140"/>
  <c r="CS138" i="140"/>
  <c r="CP139" i="140"/>
  <c r="CQ139" i="140"/>
  <c r="CR139" i="140"/>
  <c r="CS139" i="140"/>
  <c r="CP140" i="140"/>
  <c r="CQ140" i="140"/>
  <c r="CR140" i="140"/>
  <c r="CS140" i="140"/>
  <c r="CP141" i="140"/>
  <c r="CQ141" i="140"/>
  <c r="CR141" i="140"/>
  <c r="CS141" i="140"/>
  <c r="CP142" i="140"/>
  <c r="CQ142" i="140"/>
  <c r="CR142" i="140"/>
  <c r="CS142" i="140"/>
  <c r="CP143" i="140"/>
  <c r="CQ143" i="140"/>
  <c r="CR143" i="140"/>
  <c r="CS143" i="140"/>
  <c r="CP144" i="140"/>
  <c r="CQ144" i="140"/>
  <c r="CR144" i="140"/>
  <c r="CS144" i="140"/>
  <c r="CP145" i="140"/>
  <c r="CQ145" i="140"/>
  <c r="CR145" i="140"/>
  <c r="CS145" i="140"/>
  <c r="CP146" i="140"/>
  <c r="CQ146" i="140"/>
  <c r="CR146" i="140"/>
  <c r="CS146" i="140"/>
  <c r="CP147" i="140"/>
  <c r="CQ147" i="140"/>
  <c r="CR147" i="140"/>
  <c r="CS147" i="140"/>
  <c r="CP148" i="140"/>
  <c r="CQ148" i="140"/>
  <c r="CR148" i="140"/>
  <c r="CS148" i="140"/>
  <c r="CP149" i="140"/>
  <c r="CQ149" i="140"/>
  <c r="CR149" i="140"/>
  <c r="CS149" i="140"/>
  <c r="CP150" i="140"/>
  <c r="CQ150" i="140"/>
  <c r="CR150" i="140"/>
  <c r="CS150" i="140"/>
  <c r="CP151" i="140"/>
  <c r="CQ151" i="140"/>
  <c r="CR151" i="140"/>
  <c r="CS151" i="140"/>
  <c r="CP152" i="140"/>
  <c r="CQ152" i="140"/>
  <c r="CR152" i="140"/>
  <c r="CS152" i="140"/>
  <c r="CP153" i="140"/>
  <c r="CQ153" i="140"/>
  <c r="CR153" i="140"/>
  <c r="CS153" i="140"/>
  <c r="CP154" i="140"/>
  <c r="CQ154" i="140"/>
  <c r="CR154" i="140"/>
  <c r="CS154" i="140"/>
  <c r="CP155" i="140"/>
  <c r="CQ155" i="140"/>
  <c r="CR155" i="140"/>
  <c r="CS155" i="140"/>
  <c r="CP156" i="140"/>
  <c r="CQ156" i="140"/>
  <c r="CR156" i="140"/>
  <c r="CS156" i="140"/>
  <c r="CP157" i="140"/>
  <c r="CQ157" i="140"/>
  <c r="CR157" i="140"/>
  <c r="CS157" i="140"/>
  <c r="CP158" i="140"/>
  <c r="CQ158" i="140"/>
  <c r="CR158" i="140"/>
  <c r="CS158" i="140"/>
  <c r="CP159" i="140"/>
  <c r="CQ159" i="140"/>
  <c r="CR159" i="140"/>
  <c r="CS159" i="140"/>
  <c r="CQ3" i="140"/>
  <c r="CR3" i="140"/>
  <c r="CS3" i="140"/>
  <c r="CP3" i="140"/>
  <c r="CI4" i="140"/>
  <c r="AE10" i="4" s="1"/>
  <c r="CI5" i="140"/>
  <c r="AE11" i="4" s="1"/>
  <c r="CI6" i="140"/>
  <c r="AE12" i="4" s="1"/>
  <c r="CI7" i="140"/>
  <c r="AE13" i="4" s="1"/>
  <c r="CI8" i="140"/>
  <c r="AE14" i="4" s="1"/>
  <c r="CI9" i="140"/>
  <c r="AE16" i="4" s="1"/>
  <c r="CI10" i="140"/>
  <c r="AE17" i="4" s="1"/>
  <c r="CI11" i="140"/>
  <c r="AE18" i="4" s="1"/>
  <c r="CI12" i="140"/>
  <c r="AE19" i="4" s="1"/>
  <c r="CI13" i="140"/>
  <c r="AE20" i="4" s="1"/>
  <c r="CI14" i="140"/>
  <c r="AE22" i="4" s="1"/>
  <c r="CI15" i="140"/>
  <c r="AE25" i="4" s="1"/>
  <c r="CI16" i="140"/>
  <c r="AE26" i="4" s="1"/>
  <c r="CI17" i="140"/>
  <c r="AE27" i="4" s="1"/>
  <c r="CI18" i="140"/>
  <c r="AE32" i="4" s="1"/>
  <c r="CI19" i="140"/>
  <c r="AE33" i="4" s="1"/>
  <c r="CI20" i="140"/>
  <c r="AE35" i="4" s="1"/>
  <c r="CI21" i="140"/>
  <c r="AE41" i="4" s="1"/>
  <c r="CI22" i="140"/>
  <c r="AE42" i="4" s="1"/>
  <c r="CI23" i="140"/>
  <c r="AE43" i="4" s="1"/>
  <c r="CI24" i="140"/>
  <c r="AE44" i="4" s="1"/>
  <c r="CI25" i="140"/>
  <c r="AE45" i="4" s="1"/>
  <c r="CI26" i="140"/>
  <c r="AE46" i="4" s="1"/>
  <c r="CI27" i="140"/>
  <c r="AE48" i="4" s="1"/>
  <c r="CI28" i="140"/>
  <c r="AE49" i="4" s="1"/>
  <c r="CI29" i="140"/>
  <c r="AE50" i="4" s="1"/>
  <c r="CI30" i="140"/>
  <c r="AE53" i="4" s="1"/>
  <c r="CI31" i="140"/>
  <c r="CI32" i="140"/>
  <c r="AE57" i="4" s="1"/>
  <c r="CI33" i="140"/>
  <c r="AE58" i="4" s="1"/>
  <c r="CI34" i="140"/>
  <c r="AE63" i="4" s="1"/>
  <c r="CI35" i="140"/>
  <c r="AE64" i="4" s="1"/>
  <c r="CI36" i="140"/>
  <c r="AE65" i="4" s="1"/>
  <c r="CI37" i="140"/>
  <c r="AE66" i="4" s="1"/>
  <c r="CI38" i="140"/>
  <c r="AE72" i="4" s="1"/>
  <c r="CI39" i="140"/>
  <c r="AE73" i="4" s="1"/>
  <c r="CI40" i="140"/>
  <c r="AE74" i="4" s="1"/>
  <c r="CI41" i="140"/>
  <c r="AE75" i="4" s="1"/>
  <c r="CI42" i="140"/>
  <c r="AE79" i="4" s="1"/>
  <c r="CI43" i="140"/>
  <c r="AE88" i="4" s="1"/>
  <c r="CI44" i="140"/>
  <c r="AE92" i="4" s="1"/>
  <c r="CI45" i="140"/>
  <c r="AE94" i="4" s="1"/>
  <c r="CI46" i="140"/>
  <c r="AE96" i="4" s="1"/>
  <c r="CI47" i="140"/>
  <c r="AE98" i="4" s="1"/>
  <c r="CI48" i="140"/>
  <c r="AE100" i="4" s="1"/>
  <c r="CI49" i="140"/>
  <c r="AE101" i="4" s="1"/>
  <c r="CI50" i="140"/>
  <c r="AE102" i="4" s="1"/>
  <c r="CI51" i="140"/>
  <c r="AE103" i="4" s="1"/>
  <c r="CI52" i="140"/>
  <c r="AE104" i="4" s="1"/>
  <c r="CI53" i="140"/>
  <c r="AE110" i="4" s="1"/>
  <c r="CI54" i="140"/>
  <c r="AE111" i="4" s="1"/>
  <c r="CI55" i="140"/>
  <c r="AE112" i="4" s="1"/>
  <c r="CI56" i="140"/>
  <c r="AE113" i="4" s="1"/>
  <c r="CI57" i="140"/>
  <c r="AE118" i="4" s="1"/>
  <c r="CI58" i="140"/>
  <c r="AE123" i="4" s="1"/>
  <c r="CI59" i="140"/>
  <c r="AE124" i="4" s="1"/>
  <c r="CI60" i="140"/>
  <c r="AE127" i="4" s="1"/>
  <c r="CI61" i="140"/>
  <c r="AE128" i="4" s="1"/>
  <c r="CI62" i="140"/>
  <c r="AE130" i="4" s="1"/>
  <c r="CI63" i="140"/>
  <c r="AE131" i="4" s="1"/>
  <c r="CI64" i="140"/>
  <c r="AE132" i="4" s="1"/>
  <c r="CI65" i="140"/>
  <c r="AE133" i="4" s="1"/>
  <c r="CI66" i="140"/>
  <c r="AE134" i="4" s="1"/>
  <c r="CI67" i="140"/>
  <c r="AE135" i="4" s="1"/>
  <c r="CI68" i="140"/>
  <c r="AE136" i="4" s="1"/>
  <c r="CI69" i="140"/>
  <c r="AE137" i="4" s="1"/>
  <c r="CI70" i="140"/>
  <c r="AE139" i="4" s="1"/>
  <c r="CI71" i="140"/>
  <c r="AE140" i="4" s="1"/>
  <c r="CI72" i="140"/>
  <c r="AE141" i="4" s="1"/>
  <c r="CI73" i="140"/>
  <c r="AE142" i="4" s="1"/>
  <c r="CI74" i="140"/>
  <c r="AE144" i="4" s="1"/>
  <c r="CI75" i="140"/>
  <c r="AE145" i="4" s="1"/>
  <c r="CI76" i="140"/>
  <c r="AE149" i="4" s="1"/>
  <c r="CI77" i="140"/>
  <c r="AE152" i="4" s="1"/>
  <c r="CI78" i="140"/>
  <c r="AE154" i="4" s="1"/>
  <c r="CI79" i="140"/>
  <c r="AE156" i="4" s="1"/>
  <c r="CI80" i="140"/>
  <c r="AE164" i="4" s="1"/>
  <c r="CI81" i="140"/>
  <c r="AE165" i="4" s="1"/>
  <c r="CI82" i="140"/>
  <c r="AE166" i="4" s="1"/>
  <c r="CI83" i="140"/>
  <c r="AE167" i="4" s="1"/>
  <c r="CI84" i="140"/>
  <c r="AE168" i="4" s="1"/>
  <c r="CI85" i="140"/>
  <c r="AE173" i="4" s="1"/>
  <c r="CI86" i="140"/>
  <c r="AE181" i="4" s="1"/>
  <c r="CI87" i="140"/>
  <c r="AE182" i="4" s="1"/>
  <c r="CI88" i="140"/>
  <c r="AE184" i="4" s="1"/>
  <c r="CI89" i="140"/>
  <c r="AE186" i="4" s="1"/>
  <c r="CI3" i="140"/>
  <c r="AE9" i="4" s="1"/>
  <c r="CV4" i="143"/>
  <c r="CW4" i="143"/>
  <c r="CX4" i="143"/>
  <c r="CV5" i="143"/>
  <c r="CW5" i="143"/>
  <c r="CX5" i="143"/>
  <c r="CV6" i="143"/>
  <c r="CW6" i="143"/>
  <c r="CX6" i="143"/>
  <c r="CV7" i="143"/>
  <c r="CW7" i="143"/>
  <c r="CX7" i="143"/>
  <c r="CV8" i="143"/>
  <c r="CW8" i="143"/>
  <c r="CX8" i="143"/>
  <c r="CV9" i="143"/>
  <c r="CW9" i="143"/>
  <c r="CX9" i="143"/>
  <c r="CV10" i="143"/>
  <c r="CW10" i="143"/>
  <c r="CX10" i="143"/>
  <c r="CV11" i="143"/>
  <c r="CW11" i="143"/>
  <c r="CX11" i="143"/>
  <c r="CV12" i="143"/>
  <c r="CW12" i="143"/>
  <c r="CX12" i="143"/>
  <c r="CV13" i="143"/>
  <c r="CW13" i="143"/>
  <c r="CX13" i="143"/>
  <c r="CV14" i="143"/>
  <c r="CW14" i="143"/>
  <c r="CX14" i="143"/>
  <c r="CV15" i="143"/>
  <c r="CW15" i="143"/>
  <c r="CX15" i="143"/>
  <c r="CV16" i="143"/>
  <c r="CW16" i="143"/>
  <c r="CX16" i="143"/>
  <c r="CV17" i="143"/>
  <c r="CW17" i="143"/>
  <c r="CX17" i="143"/>
  <c r="CV18" i="143"/>
  <c r="CW18" i="143"/>
  <c r="CX18" i="143"/>
  <c r="CV19" i="143"/>
  <c r="CW19" i="143"/>
  <c r="CX19" i="143"/>
  <c r="CV20" i="143"/>
  <c r="CW20" i="143"/>
  <c r="CX20" i="143"/>
  <c r="CV21" i="143"/>
  <c r="CW21" i="143"/>
  <c r="CX21" i="143"/>
  <c r="CV22" i="143"/>
  <c r="CW22" i="143"/>
  <c r="CX22" i="143"/>
  <c r="CV23" i="143"/>
  <c r="CW23" i="143"/>
  <c r="CX23" i="143"/>
  <c r="CV24" i="143"/>
  <c r="CW24" i="143"/>
  <c r="CX24" i="143"/>
  <c r="CV25" i="143"/>
  <c r="CW25" i="143"/>
  <c r="CX25" i="143"/>
  <c r="CV26" i="143"/>
  <c r="CW26" i="143"/>
  <c r="CX26" i="143"/>
  <c r="CW3" i="143"/>
  <c r="CX3" i="143"/>
  <c r="CV3" i="143"/>
  <c r="AE50" i="35"/>
  <c r="DM4" i="141"/>
  <c r="DN4" i="141"/>
  <c r="DO4" i="141"/>
  <c r="DM5" i="141"/>
  <c r="DN5" i="141"/>
  <c r="DO5" i="141"/>
  <c r="DM6" i="141"/>
  <c r="DN6" i="141"/>
  <c r="DO6" i="141"/>
  <c r="DM7" i="141"/>
  <c r="DN7" i="141"/>
  <c r="DO7" i="141"/>
  <c r="DM8" i="141"/>
  <c r="DN8" i="141"/>
  <c r="DO8" i="141"/>
  <c r="DM9" i="141"/>
  <c r="DN9" i="141"/>
  <c r="DO9" i="141"/>
  <c r="DM10" i="141"/>
  <c r="DN10" i="141"/>
  <c r="DO10" i="141"/>
  <c r="DM11" i="141"/>
  <c r="DN11" i="141"/>
  <c r="DO11" i="141"/>
  <c r="DM12" i="141"/>
  <c r="DN12" i="141"/>
  <c r="DO12" i="141"/>
  <c r="DM13" i="141"/>
  <c r="DN13" i="141"/>
  <c r="DO13" i="141"/>
  <c r="DM14" i="141"/>
  <c r="DN14" i="141"/>
  <c r="DO14" i="141"/>
  <c r="DM15" i="141"/>
  <c r="DN15" i="141"/>
  <c r="DO15" i="141"/>
  <c r="DM16" i="141"/>
  <c r="DN16" i="141"/>
  <c r="DO16" i="141"/>
  <c r="DM17" i="141"/>
  <c r="DN17" i="141"/>
  <c r="DO17" i="141"/>
  <c r="DM18" i="141"/>
  <c r="DN18" i="141"/>
  <c r="DO18" i="141"/>
  <c r="DM19" i="141"/>
  <c r="DN19" i="141"/>
  <c r="DO19" i="141"/>
  <c r="DM20" i="141"/>
  <c r="DN20" i="141"/>
  <c r="DO20" i="141"/>
  <c r="DM21" i="141"/>
  <c r="DN21" i="141"/>
  <c r="DO21" i="141"/>
  <c r="DM22" i="141"/>
  <c r="DN22" i="141"/>
  <c r="DO22" i="141"/>
  <c r="DM23" i="141"/>
  <c r="DN23" i="141"/>
  <c r="DO23" i="141"/>
  <c r="DM24" i="141"/>
  <c r="DN24" i="141"/>
  <c r="DO24" i="141"/>
  <c r="DM25" i="141"/>
  <c r="DN25" i="141"/>
  <c r="DO25" i="141"/>
  <c r="DM26" i="141"/>
  <c r="DN26" i="141"/>
  <c r="DO26" i="141"/>
  <c r="DM27" i="141"/>
  <c r="DN27" i="141"/>
  <c r="DO27" i="141"/>
  <c r="DM28" i="141"/>
  <c r="DN28" i="141"/>
  <c r="DO28" i="141"/>
  <c r="DM29" i="141"/>
  <c r="DN29" i="141"/>
  <c r="DO29" i="141"/>
  <c r="DM30" i="141"/>
  <c r="DN30" i="141"/>
  <c r="DO30" i="141"/>
  <c r="DM31" i="141"/>
  <c r="DN31" i="141"/>
  <c r="DO31" i="141"/>
  <c r="DM32" i="141"/>
  <c r="DN32" i="141"/>
  <c r="DO32" i="141"/>
  <c r="DM33" i="141"/>
  <c r="DN33" i="141"/>
  <c r="DO33" i="141"/>
  <c r="DM34" i="141"/>
  <c r="DN34" i="141"/>
  <c r="DO34" i="141"/>
  <c r="DM35" i="141"/>
  <c r="DN35" i="141"/>
  <c r="DO35" i="141"/>
  <c r="DM36" i="141"/>
  <c r="DN36" i="141"/>
  <c r="DO36" i="141"/>
  <c r="DM37" i="141"/>
  <c r="DN37" i="141"/>
  <c r="DO37" i="141"/>
  <c r="DM38" i="141"/>
  <c r="DN38" i="141"/>
  <c r="DO38" i="141"/>
  <c r="DM39" i="141"/>
  <c r="DN39" i="141"/>
  <c r="DO39" i="141"/>
  <c r="DM40" i="141"/>
  <c r="DN40" i="141"/>
  <c r="DO40" i="141"/>
  <c r="DM41" i="141"/>
  <c r="DN41" i="141"/>
  <c r="DO41" i="141"/>
  <c r="DM42" i="141"/>
  <c r="DN42" i="141"/>
  <c r="DO42" i="141"/>
  <c r="DM43" i="141"/>
  <c r="DN43" i="141"/>
  <c r="DO43" i="141"/>
  <c r="DM44" i="141"/>
  <c r="DN44" i="141"/>
  <c r="DO44" i="141"/>
  <c r="DM45" i="141"/>
  <c r="DN45" i="141"/>
  <c r="DO45" i="141"/>
  <c r="DM46" i="141"/>
  <c r="DN46" i="141"/>
  <c r="DO46" i="141"/>
  <c r="DM47" i="141"/>
  <c r="DN47" i="141"/>
  <c r="DO47" i="141"/>
  <c r="DM48" i="141"/>
  <c r="DN48" i="141"/>
  <c r="DO48" i="141"/>
  <c r="DM49" i="141"/>
  <c r="DN49" i="141"/>
  <c r="DO49" i="141"/>
  <c r="DM50" i="141"/>
  <c r="DN50" i="141"/>
  <c r="DO50" i="141"/>
  <c r="DM51" i="141"/>
  <c r="DN51" i="141"/>
  <c r="DO51" i="141"/>
  <c r="DM52" i="141"/>
  <c r="DN52" i="141"/>
  <c r="DO52" i="141"/>
  <c r="DM53" i="141"/>
  <c r="DN53" i="141"/>
  <c r="DO53" i="141"/>
  <c r="DM54" i="141"/>
  <c r="DN54" i="141"/>
  <c r="DO54" i="141"/>
  <c r="DM55" i="141"/>
  <c r="DN55" i="141"/>
  <c r="DO55" i="141"/>
  <c r="DM56" i="141"/>
  <c r="DN56" i="141"/>
  <c r="DO56" i="141"/>
  <c r="DN3" i="141"/>
  <c r="DO3" i="141"/>
  <c r="DM3" i="141"/>
  <c r="DD4" i="141"/>
  <c r="AE13" i="35" s="1"/>
  <c r="DD5" i="141"/>
  <c r="AE24" i="35" s="1"/>
  <c r="AE19" i="35" s="1"/>
  <c r="DD6" i="141"/>
  <c r="AE30" i="35" s="1"/>
  <c r="AE25" i="35" s="1"/>
  <c r="DD7" i="141"/>
  <c r="AE45" i="35" s="1"/>
  <c r="DD8" i="141"/>
  <c r="AE46" i="35" s="1"/>
  <c r="DD3" i="141"/>
  <c r="AE16" i="35" s="1"/>
  <c r="AE30" i="37"/>
  <c r="AE26" i="37"/>
  <c r="DE4" i="142"/>
  <c r="DE5" i="142"/>
  <c r="AE18" i="37" s="1"/>
  <c r="DE6" i="142"/>
  <c r="AE15" i="37" s="1"/>
  <c r="DE7" i="142"/>
  <c r="DE8" i="142"/>
  <c r="DE9" i="142"/>
  <c r="AE23" i="37" s="1"/>
  <c r="DE10" i="142"/>
  <c r="AE25" i="37" s="1"/>
  <c r="DE11" i="142"/>
  <c r="AE35" i="37" s="1"/>
  <c r="DE12" i="142"/>
  <c r="AE36" i="37" s="1"/>
  <c r="DE13" i="142"/>
  <c r="AE37" i="37" s="1"/>
  <c r="DE14" i="142"/>
  <c r="AE40" i="37" s="1"/>
  <c r="DE15" i="142"/>
  <c r="AE42" i="37" s="1"/>
  <c r="DE16" i="142"/>
  <c r="AE43" i="37" s="1"/>
  <c r="DE17" i="142"/>
  <c r="AE44" i="37" s="1"/>
  <c r="DE18" i="142"/>
  <c r="AE45" i="37" s="1"/>
  <c r="DE19" i="142"/>
  <c r="AE46" i="37" s="1"/>
  <c r="DE20" i="142"/>
  <c r="AE47" i="37" s="1"/>
  <c r="DE21" i="142"/>
  <c r="AE48" i="37" s="1"/>
  <c r="DE3" i="142"/>
  <c r="DO4" i="142"/>
  <c r="DP4" i="142"/>
  <c r="DQ4" i="142"/>
  <c r="DO5" i="142"/>
  <c r="DP5" i="142"/>
  <c r="DQ5" i="142"/>
  <c r="DO6" i="142"/>
  <c r="DP6" i="142"/>
  <c r="DQ6" i="142"/>
  <c r="DO7" i="142"/>
  <c r="DP7" i="142"/>
  <c r="DQ7" i="142"/>
  <c r="DO8" i="142"/>
  <c r="DP8" i="142"/>
  <c r="DQ8" i="142"/>
  <c r="DO9" i="142"/>
  <c r="DP9" i="142"/>
  <c r="DQ9" i="142"/>
  <c r="DO10" i="142"/>
  <c r="DP10" i="142"/>
  <c r="DQ10" i="142"/>
  <c r="DO11" i="142"/>
  <c r="DP11" i="142"/>
  <c r="DQ11" i="142"/>
  <c r="DO12" i="142"/>
  <c r="DP12" i="142"/>
  <c r="DQ12" i="142"/>
  <c r="DO13" i="142"/>
  <c r="DP13" i="142"/>
  <c r="DQ13" i="142"/>
  <c r="DO14" i="142"/>
  <c r="DP14" i="142"/>
  <c r="DQ14" i="142"/>
  <c r="DO15" i="142"/>
  <c r="DP15" i="142"/>
  <c r="DQ15" i="142"/>
  <c r="DO16" i="142"/>
  <c r="DP16" i="142"/>
  <c r="DQ16" i="142"/>
  <c r="DO17" i="142"/>
  <c r="DP17" i="142"/>
  <c r="DQ17" i="142"/>
  <c r="DO18" i="142"/>
  <c r="DP18" i="142"/>
  <c r="DQ18" i="142"/>
  <c r="DO19" i="142"/>
  <c r="DP19" i="142"/>
  <c r="DQ19" i="142"/>
  <c r="DO20" i="142"/>
  <c r="DP20" i="142"/>
  <c r="DQ20" i="142"/>
  <c r="DO21" i="142"/>
  <c r="DP21" i="142"/>
  <c r="DQ21" i="142"/>
  <c r="DO22" i="142"/>
  <c r="DP22" i="142"/>
  <c r="DQ22" i="142"/>
  <c r="DO23" i="142"/>
  <c r="DP23" i="142"/>
  <c r="DQ23" i="142"/>
  <c r="DO24" i="142"/>
  <c r="DP24" i="142"/>
  <c r="DQ24" i="142"/>
  <c r="DO25" i="142"/>
  <c r="DP25" i="142"/>
  <c r="DQ25" i="142"/>
  <c r="DO26" i="142"/>
  <c r="DP26" i="142"/>
  <c r="DQ26" i="142"/>
  <c r="DO27" i="142"/>
  <c r="DP27" i="142"/>
  <c r="DQ27" i="142"/>
  <c r="DO28" i="142"/>
  <c r="DP28" i="142"/>
  <c r="DQ28" i="142"/>
  <c r="DO29" i="142"/>
  <c r="DP29" i="142"/>
  <c r="DQ29" i="142"/>
  <c r="DO30" i="142"/>
  <c r="DP30" i="142"/>
  <c r="DQ30" i="142"/>
  <c r="DO31" i="142"/>
  <c r="DP31" i="142"/>
  <c r="DQ31" i="142"/>
  <c r="DO32" i="142"/>
  <c r="DP32" i="142"/>
  <c r="DQ32" i="142"/>
  <c r="DO33" i="142"/>
  <c r="DP33" i="142"/>
  <c r="DQ33" i="142"/>
  <c r="DO34" i="142"/>
  <c r="DP34" i="142"/>
  <c r="DQ34" i="142"/>
  <c r="DO35" i="142"/>
  <c r="DP35" i="142"/>
  <c r="DQ35" i="142"/>
  <c r="DO36" i="142"/>
  <c r="DP36" i="142"/>
  <c r="DQ36" i="142"/>
  <c r="DO37" i="142"/>
  <c r="DP37" i="142"/>
  <c r="DQ37" i="142"/>
  <c r="DO38" i="142"/>
  <c r="DP38" i="142"/>
  <c r="DQ38" i="142"/>
  <c r="DO39" i="142"/>
  <c r="DP39" i="142"/>
  <c r="DQ39" i="142"/>
  <c r="DO40" i="142"/>
  <c r="DP40" i="142"/>
  <c r="DQ40" i="142"/>
  <c r="DO41" i="142"/>
  <c r="DP41" i="142"/>
  <c r="DQ41" i="142"/>
  <c r="DO42" i="142"/>
  <c r="DP42" i="142"/>
  <c r="DQ42" i="142"/>
  <c r="DO43" i="142"/>
  <c r="DP43" i="142"/>
  <c r="DQ43" i="142"/>
  <c r="DO44" i="142"/>
  <c r="DP44" i="142"/>
  <c r="DQ44" i="142"/>
  <c r="DO45" i="142"/>
  <c r="DP45" i="142"/>
  <c r="DQ45" i="142"/>
  <c r="DO46" i="142"/>
  <c r="DP46" i="142"/>
  <c r="DQ46" i="142"/>
  <c r="DO47" i="142"/>
  <c r="DP47" i="142"/>
  <c r="DQ47" i="142"/>
  <c r="DO48" i="142"/>
  <c r="DP48" i="142"/>
  <c r="DQ48" i="142"/>
  <c r="DO49" i="142"/>
  <c r="DP49" i="142"/>
  <c r="DQ49" i="142"/>
  <c r="DO50" i="142"/>
  <c r="DP50" i="142"/>
  <c r="DQ50" i="142"/>
  <c r="DO51" i="142"/>
  <c r="DP51" i="142"/>
  <c r="DQ51" i="142"/>
  <c r="DO52" i="142"/>
  <c r="DP52" i="142"/>
  <c r="DQ52" i="142"/>
  <c r="DO53" i="142"/>
  <c r="DP53" i="142"/>
  <c r="DQ53" i="142"/>
  <c r="DO54" i="142"/>
  <c r="DP54" i="142"/>
  <c r="DQ54" i="142"/>
  <c r="DO55" i="142"/>
  <c r="DP55" i="142"/>
  <c r="DQ55" i="142"/>
  <c r="DO56" i="142"/>
  <c r="DP56" i="142"/>
  <c r="DQ56" i="142"/>
  <c r="DO57" i="142"/>
  <c r="DP57" i="142"/>
  <c r="DQ57" i="142"/>
  <c r="DO58" i="142"/>
  <c r="DP58" i="142"/>
  <c r="DQ58" i="142"/>
  <c r="DO59" i="142"/>
  <c r="DP59" i="142"/>
  <c r="DQ59" i="142"/>
  <c r="DO60" i="142"/>
  <c r="DP60" i="142"/>
  <c r="DQ60" i="142"/>
  <c r="DO61" i="142"/>
  <c r="DP61" i="142"/>
  <c r="DQ61" i="142"/>
  <c r="DO62" i="142"/>
  <c r="DP62" i="142"/>
  <c r="DQ62" i="142"/>
  <c r="DO63" i="142"/>
  <c r="DP63" i="142"/>
  <c r="DQ63" i="142"/>
  <c r="DO64" i="142"/>
  <c r="DP64" i="142"/>
  <c r="DQ64" i="142"/>
  <c r="DO65" i="142"/>
  <c r="DP65" i="142"/>
  <c r="DQ65" i="142"/>
  <c r="DO66" i="142"/>
  <c r="DP66" i="142"/>
  <c r="DQ66" i="142"/>
  <c r="DO67" i="142"/>
  <c r="DP67" i="142"/>
  <c r="DQ67" i="142"/>
  <c r="DO68" i="142"/>
  <c r="DP68" i="142"/>
  <c r="DQ68" i="142"/>
  <c r="DO69" i="142"/>
  <c r="DP69" i="142"/>
  <c r="DQ69" i="142"/>
  <c r="DP70" i="142"/>
  <c r="DQ70" i="142"/>
  <c r="DP3" i="142"/>
  <c r="DQ3" i="142"/>
  <c r="DO3" i="142"/>
  <c r="I178" i="39"/>
  <c r="M178" i="39" s="1"/>
  <c r="I179" i="39"/>
  <c r="M179" i="39" s="1"/>
  <c r="N12" i="54"/>
  <c r="N13" i="54"/>
  <c r="N16" i="54"/>
  <c r="N17" i="54"/>
  <c r="N21" i="54"/>
  <c r="N23" i="54"/>
  <c r="N27" i="54"/>
  <c r="N28" i="54"/>
  <c r="N30" i="54"/>
  <c r="N11" i="54"/>
  <c r="N52" i="37"/>
  <c r="O52" i="37" s="1"/>
  <c r="N48" i="54"/>
  <c r="N51" i="54"/>
  <c r="N52" i="54"/>
  <c r="N54" i="54"/>
  <c r="N55" i="54"/>
  <c r="N56" i="54"/>
  <c r="N57" i="54"/>
  <c r="CF4" i="143"/>
  <c r="CG4" i="143"/>
  <c r="CH4" i="143"/>
  <c r="CF5" i="143"/>
  <c r="CG5" i="143"/>
  <c r="CH5" i="143"/>
  <c r="CF6" i="143"/>
  <c r="CG6" i="143"/>
  <c r="CH6" i="143"/>
  <c r="CF7" i="143"/>
  <c r="CG7" i="143"/>
  <c r="CH7" i="143"/>
  <c r="CF8" i="143"/>
  <c r="CG8" i="143"/>
  <c r="CH8" i="143"/>
  <c r="CF9" i="143"/>
  <c r="CG9" i="143"/>
  <c r="CH9" i="143"/>
  <c r="CF10" i="143"/>
  <c r="CG10" i="143"/>
  <c r="CH10" i="143"/>
  <c r="CF11" i="143"/>
  <c r="CG11" i="143"/>
  <c r="CH11" i="143"/>
  <c r="CF12" i="143"/>
  <c r="CG12" i="143"/>
  <c r="CH12" i="143"/>
  <c r="CF13" i="143"/>
  <c r="CG13" i="143"/>
  <c r="CH13" i="143"/>
  <c r="CF14" i="143"/>
  <c r="CG14" i="143"/>
  <c r="CH14" i="143"/>
  <c r="CF15" i="143"/>
  <c r="CG15" i="143"/>
  <c r="CH15" i="143"/>
  <c r="CF16" i="143"/>
  <c r="CG16" i="143"/>
  <c r="CH16" i="143"/>
  <c r="CF17" i="143"/>
  <c r="CG17" i="143"/>
  <c r="CH17" i="143"/>
  <c r="CF18" i="143"/>
  <c r="CG18" i="143"/>
  <c r="CH18" i="143"/>
  <c r="CF19" i="143"/>
  <c r="CG19" i="143"/>
  <c r="CH19" i="143"/>
  <c r="CF20" i="143"/>
  <c r="CG20" i="143"/>
  <c r="CH20" i="143"/>
  <c r="CF21" i="143"/>
  <c r="CG21" i="143"/>
  <c r="CH21" i="143"/>
  <c r="CF22" i="143"/>
  <c r="CG22" i="143"/>
  <c r="CH22" i="143"/>
  <c r="CF23" i="143"/>
  <c r="CG23" i="143"/>
  <c r="CH23" i="143"/>
  <c r="CG3" i="143"/>
  <c r="CH3" i="143"/>
  <c r="CF3" i="143"/>
  <c r="U150" i="4"/>
  <c r="V150" i="4" s="1"/>
  <c r="T188" i="39"/>
  <c r="U188" i="39"/>
  <c r="H188" i="39"/>
  <c r="F188" i="39"/>
  <c r="CB146" i="140"/>
  <c r="CC146" i="140"/>
  <c r="CD146" i="140"/>
  <c r="CE146" i="140"/>
  <c r="CB147" i="140"/>
  <c r="CC147" i="140"/>
  <c r="CD147" i="140"/>
  <c r="CE147" i="140"/>
  <c r="CB148" i="140"/>
  <c r="CC148" i="140"/>
  <c r="CD148" i="140"/>
  <c r="CE148" i="140"/>
  <c r="CB149" i="140"/>
  <c r="CC149" i="140"/>
  <c r="CD149" i="140"/>
  <c r="CE149" i="140"/>
  <c r="CB150" i="140"/>
  <c r="CC150" i="140"/>
  <c r="CD150" i="140"/>
  <c r="CE150" i="140"/>
  <c r="CB151" i="140"/>
  <c r="CC151" i="140"/>
  <c r="CD151" i="140"/>
  <c r="CE151" i="140"/>
  <c r="CB152" i="140"/>
  <c r="CC152" i="140"/>
  <c r="CD152" i="140"/>
  <c r="CE152" i="140"/>
  <c r="CB153" i="140"/>
  <c r="CC153" i="140"/>
  <c r="CD153" i="140"/>
  <c r="CE153" i="140"/>
  <c r="CB154" i="140"/>
  <c r="CC154" i="140"/>
  <c r="CD154" i="140"/>
  <c r="CE154" i="140"/>
  <c r="CB155" i="140"/>
  <c r="CC155" i="140"/>
  <c r="CD155" i="140"/>
  <c r="CE155" i="140"/>
  <c r="CB156" i="140"/>
  <c r="CC156" i="140"/>
  <c r="CD156" i="140"/>
  <c r="CE156" i="140"/>
  <c r="CB157" i="140"/>
  <c r="CC157" i="140"/>
  <c r="CD157" i="140"/>
  <c r="CE157" i="140"/>
  <c r="F160" i="4"/>
  <c r="U153" i="39"/>
  <c r="H153" i="39"/>
  <c r="F150" i="39"/>
  <c r="CB127" i="140"/>
  <c r="CC127" i="140"/>
  <c r="CD127" i="140"/>
  <c r="CE127" i="140"/>
  <c r="CB4" i="140"/>
  <c r="CC4" i="140"/>
  <c r="CD4" i="140"/>
  <c r="CE4" i="140"/>
  <c r="CB5" i="140"/>
  <c r="CC5" i="140"/>
  <c r="CD5" i="140"/>
  <c r="CE5" i="140"/>
  <c r="CB6" i="140"/>
  <c r="CC6" i="140"/>
  <c r="CD6" i="140"/>
  <c r="CE6" i="140"/>
  <c r="CB7" i="140"/>
  <c r="CC7" i="140"/>
  <c r="CD7" i="140"/>
  <c r="CE7" i="140"/>
  <c r="CB8" i="140"/>
  <c r="CC8" i="140"/>
  <c r="CD8" i="140"/>
  <c r="CE8" i="140"/>
  <c r="CB9" i="140"/>
  <c r="CC9" i="140"/>
  <c r="CD9" i="140"/>
  <c r="CE9" i="140"/>
  <c r="CB10" i="140"/>
  <c r="CC10" i="140"/>
  <c r="CD10" i="140"/>
  <c r="CE10" i="140"/>
  <c r="CB11" i="140"/>
  <c r="CC11" i="140"/>
  <c r="CD11" i="140"/>
  <c r="CE11" i="140"/>
  <c r="CB12" i="140"/>
  <c r="CC12" i="140"/>
  <c r="CD12" i="140"/>
  <c r="CE12" i="140"/>
  <c r="CB13" i="140"/>
  <c r="CC13" i="140"/>
  <c r="CD13" i="140"/>
  <c r="CE13" i="140"/>
  <c r="CB14" i="140"/>
  <c r="CC14" i="140"/>
  <c r="CD14" i="140"/>
  <c r="CE14" i="140"/>
  <c r="CB15" i="140"/>
  <c r="CC15" i="140"/>
  <c r="CD15" i="140"/>
  <c r="CE15" i="140"/>
  <c r="CB16" i="140"/>
  <c r="CC16" i="140"/>
  <c r="CD16" i="140"/>
  <c r="CE16" i="140"/>
  <c r="CB17" i="140"/>
  <c r="CC17" i="140"/>
  <c r="CD17" i="140"/>
  <c r="CE17" i="140"/>
  <c r="CB18" i="140"/>
  <c r="CC18" i="140"/>
  <c r="CD18" i="140"/>
  <c r="CE18" i="140"/>
  <c r="CB19" i="140"/>
  <c r="CC19" i="140"/>
  <c r="CD19" i="140"/>
  <c r="CE19" i="140"/>
  <c r="CB20" i="140"/>
  <c r="CC20" i="140"/>
  <c r="CD20" i="140"/>
  <c r="CE20" i="140"/>
  <c r="CB21" i="140"/>
  <c r="CC21" i="140"/>
  <c r="CD21" i="140"/>
  <c r="CE21" i="140"/>
  <c r="CB22" i="140"/>
  <c r="CC22" i="140"/>
  <c r="CD22" i="140"/>
  <c r="CE22" i="140"/>
  <c r="CB23" i="140"/>
  <c r="CC23" i="140"/>
  <c r="CD23" i="140"/>
  <c r="CE23" i="140"/>
  <c r="CB24" i="140"/>
  <c r="CC24" i="140"/>
  <c r="CD24" i="140"/>
  <c r="CE24" i="140"/>
  <c r="CB25" i="140"/>
  <c r="CC25" i="140"/>
  <c r="CD25" i="140"/>
  <c r="CE25" i="140"/>
  <c r="CB26" i="140"/>
  <c r="CC26" i="140"/>
  <c r="CD26" i="140"/>
  <c r="CE26" i="140"/>
  <c r="CB27" i="140"/>
  <c r="CC27" i="140"/>
  <c r="CD27" i="140"/>
  <c r="CE27" i="140"/>
  <c r="CB28" i="140"/>
  <c r="CC28" i="140"/>
  <c r="CD28" i="140"/>
  <c r="CE28" i="140"/>
  <c r="CB29" i="140"/>
  <c r="CC29" i="140"/>
  <c r="CD29" i="140"/>
  <c r="CE29" i="140"/>
  <c r="CB30" i="140"/>
  <c r="CC30" i="140"/>
  <c r="CD30" i="140"/>
  <c r="CE30" i="140"/>
  <c r="CB31" i="140"/>
  <c r="CC31" i="140"/>
  <c r="CD31" i="140"/>
  <c r="CE31" i="140"/>
  <c r="CB32" i="140"/>
  <c r="CC32" i="140"/>
  <c r="CD32" i="140"/>
  <c r="CE32" i="140"/>
  <c r="CB33" i="140"/>
  <c r="CC33" i="140"/>
  <c r="CD33" i="140"/>
  <c r="CE33" i="140"/>
  <c r="CB34" i="140"/>
  <c r="CC34" i="140"/>
  <c r="CD34" i="140"/>
  <c r="CE34" i="140"/>
  <c r="CB35" i="140"/>
  <c r="CC35" i="140"/>
  <c r="CD35" i="140"/>
  <c r="CE35" i="140"/>
  <c r="CB36" i="140"/>
  <c r="CC36" i="140"/>
  <c r="CD36" i="140"/>
  <c r="CE36" i="140"/>
  <c r="CB37" i="140"/>
  <c r="CC37" i="140"/>
  <c r="CD37" i="140"/>
  <c r="CE37" i="140"/>
  <c r="CB38" i="140"/>
  <c r="CC38" i="140"/>
  <c r="CD38" i="140"/>
  <c r="CE38" i="140"/>
  <c r="CB39" i="140"/>
  <c r="CC39" i="140"/>
  <c r="CD39" i="140"/>
  <c r="CE39" i="140"/>
  <c r="CB40" i="140"/>
  <c r="CC40" i="140"/>
  <c r="CD40" i="140"/>
  <c r="CE40" i="140"/>
  <c r="CB41" i="140"/>
  <c r="CC41" i="140"/>
  <c r="CD41" i="140"/>
  <c r="CE41" i="140"/>
  <c r="CB42" i="140"/>
  <c r="CC42" i="140"/>
  <c r="CD42" i="140"/>
  <c r="CE42" i="140"/>
  <c r="CB43" i="140"/>
  <c r="CC43" i="140"/>
  <c r="CD43" i="140"/>
  <c r="CE43" i="140"/>
  <c r="CB44" i="140"/>
  <c r="CC44" i="140"/>
  <c r="CD44" i="140"/>
  <c r="CE44" i="140"/>
  <c r="CB45" i="140"/>
  <c r="CC45" i="140"/>
  <c r="CD45" i="140"/>
  <c r="CE45" i="140"/>
  <c r="CB46" i="140"/>
  <c r="CC46" i="140"/>
  <c r="CD46" i="140"/>
  <c r="CE46" i="140"/>
  <c r="CB47" i="140"/>
  <c r="CC47" i="140"/>
  <c r="CD47" i="140"/>
  <c r="CE47" i="140"/>
  <c r="CB48" i="140"/>
  <c r="CC48" i="140"/>
  <c r="CD48" i="140"/>
  <c r="CE48" i="140"/>
  <c r="CB49" i="140"/>
  <c r="CC49" i="140"/>
  <c r="CD49" i="140"/>
  <c r="CE49" i="140"/>
  <c r="CB50" i="140"/>
  <c r="CC50" i="140"/>
  <c r="CD50" i="140"/>
  <c r="CE50" i="140"/>
  <c r="CB51" i="140"/>
  <c r="CC51" i="140"/>
  <c r="CD51" i="140"/>
  <c r="CE51" i="140"/>
  <c r="CB52" i="140"/>
  <c r="CC52" i="140"/>
  <c r="CD52" i="140"/>
  <c r="CE52" i="140"/>
  <c r="CB53" i="140"/>
  <c r="CC53" i="140"/>
  <c r="CD53" i="140"/>
  <c r="CE53" i="140"/>
  <c r="CB54" i="140"/>
  <c r="CC54" i="140"/>
  <c r="CD54" i="140"/>
  <c r="CE54" i="140"/>
  <c r="CB55" i="140"/>
  <c r="CC55" i="140"/>
  <c r="CD55" i="140"/>
  <c r="CE55" i="140"/>
  <c r="CB56" i="140"/>
  <c r="CC56" i="140"/>
  <c r="CD56" i="140"/>
  <c r="CE56" i="140"/>
  <c r="CB57" i="140"/>
  <c r="CC57" i="140"/>
  <c r="CD57" i="140"/>
  <c r="CE57" i="140"/>
  <c r="CB58" i="140"/>
  <c r="CC58" i="140"/>
  <c r="CD58" i="140"/>
  <c r="CE58" i="140"/>
  <c r="CB59" i="140"/>
  <c r="CC59" i="140"/>
  <c r="CD59" i="140"/>
  <c r="CE59" i="140"/>
  <c r="CB60" i="140"/>
  <c r="CC60" i="140"/>
  <c r="CD60" i="140"/>
  <c r="CE60" i="140"/>
  <c r="CB61" i="140"/>
  <c r="CC61" i="140"/>
  <c r="CD61" i="140"/>
  <c r="CE61" i="140"/>
  <c r="CB62" i="140"/>
  <c r="CC62" i="140"/>
  <c r="CD62" i="140"/>
  <c r="CE62" i="140"/>
  <c r="CB63" i="140"/>
  <c r="CC63" i="140"/>
  <c r="CD63" i="140"/>
  <c r="CE63" i="140"/>
  <c r="CB64" i="140"/>
  <c r="CC64" i="140"/>
  <c r="CD64" i="140"/>
  <c r="CE64" i="140"/>
  <c r="CB65" i="140"/>
  <c r="CC65" i="140"/>
  <c r="CD65" i="140"/>
  <c r="CE65" i="140"/>
  <c r="CB66" i="140"/>
  <c r="CC66" i="140"/>
  <c r="CD66" i="140"/>
  <c r="CE66" i="140"/>
  <c r="CB67" i="140"/>
  <c r="CC67" i="140"/>
  <c r="CD67" i="140"/>
  <c r="CE67" i="140"/>
  <c r="CB68" i="140"/>
  <c r="CC68" i="140"/>
  <c r="CD68" i="140"/>
  <c r="CE68" i="140"/>
  <c r="CB69" i="140"/>
  <c r="CC69" i="140"/>
  <c r="CD69" i="140"/>
  <c r="CE69" i="140"/>
  <c r="CB70" i="140"/>
  <c r="CC70" i="140"/>
  <c r="CD70" i="140"/>
  <c r="CE70" i="140"/>
  <c r="CB71" i="140"/>
  <c r="CC71" i="140"/>
  <c r="CD71" i="140"/>
  <c r="CE71" i="140"/>
  <c r="CB72" i="140"/>
  <c r="CC72" i="140"/>
  <c r="CD72" i="140"/>
  <c r="CE72" i="140"/>
  <c r="CB73" i="140"/>
  <c r="CC73" i="140"/>
  <c r="CD73" i="140"/>
  <c r="CE73" i="140"/>
  <c r="CB74" i="140"/>
  <c r="CC74" i="140"/>
  <c r="CD74" i="140"/>
  <c r="CE74" i="140"/>
  <c r="CB75" i="140"/>
  <c r="CC75" i="140"/>
  <c r="CD75" i="140"/>
  <c r="CE75" i="140"/>
  <c r="CB76" i="140"/>
  <c r="CC76" i="140"/>
  <c r="CD76" i="140"/>
  <c r="CE76" i="140"/>
  <c r="CB77" i="140"/>
  <c r="CC77" i="140"/>
  <c r="CD77" i="140"/>
  <c r="CE77" i="140"/>
  <c r="CB78" i="140"/>
  <c r="CC78" i="140"/>
  <c r="CD78" i="140"/>
  <c r="CE78" i="140"/>
  <c r="CB79" i="140"/>
  <c r="CC79" i="140"/>
  <c r="CD79" i="140"/>
  <c r="CE79" i="140"/>
  <c r="CB80" i="140"/>
  <c r="CC80" i="140"/>
  <c r="CD80" i="140"/>
  <c r="CE80" i="140"/>
  <c r="CB81" i="140"/>
  <c r="CC81" i="140"/>
  <c r="CD81" i="140"/>
  <c r="CE81" i="140"/>
  <c r="CB82" i="140"/>
  <c r="CC82" i="140"/>
  <c r="CD82" i="140"/>
  <c r="CE82" i="140"/>
  <c r="CB83" i="140"/>
  <c r="CC83" i="140"/>
  <c r="CD83" i="140"/>
  <c r="CE83" i="140"/>
  <c r="CB84" i="140"/>
  <c r="CC84" i="140"/>
  <c r="CD84" i="140"/>
  <c r="CE84" i="140"/>
  <c r="CB85" i="140"/>
  <c r="CC85" i="140"/>
  <c r="CD85" i="140"/>
  <c r="CE85" i="140"/>
  <c r="CB86" i="140"/>
  <c r="CC86" i="140"/>
  <c r="CD86" i="140"/>
  <c r="CE86" i="140"/>
  <c r="CB87" i="140"/>
  <c r="CC87" i="140"/>
  <c r="CD87" i="140"/>
  <c r="CE87" i="140"/>
  <c r="CB88" i="140"/>
  <c r="CC88" i="140"/>
  <c r="CD88" i="140"/>
  <c r="CE88" i="140"/>
  <c r="CB89" i="140"/>
  <c r="CC89" i="140"/>
  <c r="CD89" i="140"/>
  <c r="CE89" i="140"/>
  <c r="CB90" i="140"/>
  <c r="CC90" i="140"/>
  <c r="CD90" i="140"/>
  <c r="CE90" i="140"/>
  <c r="CB91" i="140"/>
  <c r="CC91" i="140"/>
  <c r="CD91" i="140"/>
  <c r="CE91" i="140"/>
  <c r="CB92" i="140"/>
  <c r="CC92" i="140"/>
  <c r="CD92" i="140"/>
  <c r="CE92" i="140"/>
  <c r="CB93" i="140"/>
  <c r="CC93" i="140"/>
  <c r="CD93" i="140"/>
  <c r="CE93" i="140"/>
  <c r="CB94" i="140"/>
  <c r="CC94" i="140"/>
  <c r="CD94" i="140"/>
  <c r="CE94" i="140"/>
  <c r="CB95" i="140"/>
  <c r="CC95" i="140"/>
  <c r="CD95" i="140"/>
  <c r="CE95" i="140"/>
  <c r="CB96" i="140"/>
  <c r="CC96" i="140"/>
  <c r="CD96" i="140"/>
  <c r="CE96" i="140"/>
  <c r="CB97" i="140"/>
  <c r="CC97" i="140"/>
  <c r="CD97" i="140"/>
  <c r="CE97" i="140"/>
  <c r="CB98" i="140"/>
  <c r="CC98" i="140"/>
  <c r="CD98" i="140"/>
  <c r="CE98" i="140"/>
  <c r="CB99" i="140"/>
  <c r="CC99" i="140"/>
  <c r="CD99" i="140"/>
  <c r="CE99" i="140"/>
  <c r="CB100" i="140"/>
  <c r="CC100" i="140"/>
  <c r="CD100" i="140"/>
  <c r="CE100" i="140"/>
  <c r="CB101" i="140"/>
  <c r="CC101" i="140"/>
  <c r="CD101" i="140"/>
  <c r="CE101" i="140"/>
  <c r="CB102" i="140"/>
  <c r="CC102" i="140"/>
  <c r="CD102" i="140"/>
  <c r="CE102" i="140"/>
  <c r="CB103" i="140"/>
  <c r="CC103" i="140"/>
  <c r="CD103" i="140"/>
  <c r="CE103" i="140"/>
  <c r="CB104" i="140"/>
  <c r="CC104" i="140"/>
  <c r="CD104" i="140"/>
  <c r="CE104" i="140"/>
  <c r="CB105" i="140"/>
  <c r="CC105" i="140"/>
  <c r="CD105" i="140"/>
  <c r="CE105" i="140"/>
  <c r="CB106" i="140"/>
  <c r="CC106" i="140"/>
  <c r="CD106" i="140"/>
  <c r="CE106" i="140"/>
  <c r="CB107" i="140"/>
  <c r="CC107" i="140"/>
  <c r="CD107" i="140"/>
  <c r="CE107" i="140"/>
  <c r="CB108" i="140"/>
  <c r="CC108" i="140"/>
  <c r="CD108" i="140"/>
  <c r="CE108" i="140"/>
  <c r="CB109" i="140"/>
  <c r="CC109" i="140"/>
  <c r="CD109" i="140"/>
  <c r="CE109" i="140"/>
  <c r="CB110" i="140"/>
  <c r="CC110" i="140"/>
  <c r="CD110" i="140"/>
  <c r="CE110" i="140"/>
  <c r="CB111" i="140"/>
  <c r="CC111" i="140"/>
  <c r="CD111" i="140"/>
  <c r="CE111" i="140"/>
  <c r="CB112" i="140"/>
  <c r="CC112" i="140"/>
  <c r="CD112" i="140"/>
  <c r="CE112" i="140"/>
  <c r="CB113" i="140"/>
  <c r="CC113" i="140"/>
  <c r="CD113" i="140"/>
  <c r="CE113" i="140"/>
  <c r="CB114" i="140"/>
  <c r="CC114" i="140"/>
  <c r="CD114" i="140"/>
  <c r="CE114" i="140"/>
  <c r="CB115" i="140"/>
  <c r="CC115" i="140"/>
  <c r="CD115" i="140"/>
  <c r="CE115" i="140"/>
  <c r="CB116" i="140"/>
  <c r="CC116" i="140"/>
  <c r="CD116" i="140"/>
  <c r="CE116" i="140"/>
  <c r="CB117" i="140"/>
  <c r="CC117" i="140"/>
  <c r="CD117" i="140"/>
  <c r="CE117" i="140"/>
  <c r="CB118" i="140"/>
  <c r="CC118" i="140"/>
  <c r="CD118" i="140"/>
  <c r="CE118" i="140"/>
  <c r="CB119" i="140"/>
  <c r="CC119" i="140"/>
  <c r="CD119" i="140"/>
  <c r="CE119" i="140"/>
  <c r="CB120" i="140"/>
  <c r="CC120" i="140"/>
  <c r="CD120" i="140"/>
  <c r="CE120" i="140"/>
  <c r="CB121" i="140"/>
  <c r="CC121" i="140"/>
  <c r="CD121" i="140"/>
  <c r="CE121" i="140"/>
  <c r="CB122" i="140"/>
  <c r="CC122" i="140"/>
  <c r="CD122" i="140"/>
  <c r="CE122" i="140"/>
  <c r="CB123" i="140"/>
  <c r="CC123" i="140"/>
  <c r="CD123" i="140"/>
  <c r="CE123" i="140"/>
  <c r="CB124" i="140"/>
  <c r="CC124" i="140"/>
  <c r="CD124" i="140"/>
  <c r="CE124" i="140"/>
  <c r="CB125" i="140"/>
  <c r="CC125" i="140"/>
  <c r="CD125" i="140"/>
  <c r="CE125" i="140"/>
  <c r="CB126" i="140"/>
  <c r="CC126" i="140"/>
  <c r="CD126" i="140"/>
  <c r="CE126" i="140"/>
  <c r="CB128" i="140"/>
  <c r="CC128" i="140"/>
  <c r="CD128" i="140"/>
  <c r="CE128" i="140"/>
  <c r="CB129" i="140"/>
  <c r="CC129" i="140"/>
  <c r="CD129" i="140"/>
  <c r="CE129" i="140"/>
  <c r="CB130" i="140"/>
  <c r="CC130" i="140"/>
  <c r="CD130" i="140"/>
  <c r="CE130" i="140"/>
  <c r="CB131" i="140"/>
  <c r="CC131" i="140"/>
  <c r="CD131" i="140"/>
  <c r="CE131" i="140"/>
  <c r="CB132" i="140"/>
  <c r="CC132" i="140"/>
  <c r="CD132" i="140"/>
  <c r="CE132" i="140"/>
  <c r="CB133" i="140"/>
  <c r="CC133" i="140"/>
  <c r="CD133" i="140"/>
  <c r="CE133" i="140"/>
  <c r="CB134" i="140"/>
  <c r="CC134" i="140"/>
  <c r="CD134" i="140"/>
  <c r="CE134" i="140"/>
  <c r="CB135" i="140"/>
  <c r="CC135" i="140"/>
  <c r="CD135" i="140"/>
  <c r="CE135" i="140"/>
  <c r="CB136" i="140"/>
  <c r="CC136" i="140"/>
  <c r="CD136" i="140"/>
  <c r="CE136" i="140"/>
  <c r="CB137" i="140"/>
  <c r="CC137" i="140"/>
  <c r="CD137" i="140"/>
  <c r="CE137" i="140"/>
  <c r="CB138" i="140"/>
  <c r="CC138" i="140"/>
  <c r="CD138" i="140"/>
  <c r="CE138" i="140"/>
  <c r="CB139" i="140"/>
  <c r="CC139" i="140"/>
  <c r="CD139" i="140"/>
  <c r="CE139" i="140"/>
  <c r="CB140" i="140"/>
  <c r="CC140" i="140"/>
  <c r="CD140" i="140"/>
  <c r="CE140" i="140"/>
  <c r="CB141" i="140"/>
  <c r="CC141" i="140"/>
  <c r="CD141" i="140"/>
  <c r="CE141" i="140"/>
  <c r="CB142" i="140"/>
  <c r="CC142" i="140"/>
  <c r="CD142" i="140"/>
  <c r="CE142" i="140"/>
  <c r="CB143" i="140"/>
  <c r="CC143" i="140"/>
  <c r="CD143" i="140"/>
  <c r="CE143" i="140"/>
  <c r="CB144" i="140"/>
  <c r="CC144" i="140"/>
  <c r="CD144" i="140"/>
  <c r="CE144" i="140"/>
  <c r="CB145" i="140"/>
  <c r="CC145" i="140"/>
  <c r="CD145" i="140"/>
  <c r="CE145" i="140"/>
  <c r="CC3" i="140"/>
  <c r="CD3" i="140"/>
  <c r="CE3" i="140"/>
  <c r="CB3" i="140"/>
  <c r="BT103" i="140"/>
  <c r="BU4" i="140"/>
  <c r="AD10" i="4" s="1"/>
  <c r="BU5" i="140"/>
  <c r="AD11" i="4" s="1"/>
  <c r="BU6" i="140"/>
  <c r="AD12" i="4" s="1"/>
  <c r="BU7" i="140"/>
  <c r="AD13" i="4" s="1"/>
  <c r="BU8" i="140"/>
  <c r="AD14" i="4" s="1"/>
  <c r="BU9" i="140"/>
  <c r="AD16" i="4" s="1"/>
  <c r="BU10" i="140"/>
  <c r="AD17" i="4" s="1"/>
  <c r="BU11" i="140"/>
  <c r="AD18" i="4" s="1"/>
  <c r="BU12" i="140"/>
  <c r="AD19" i="4" s="1"/>
  <c r="BU13" i="140"/>
  <c r="AD20" i="4" s="1"/>
  <c r="BU14" i="140"/>
  <c r="AD21" i="4" s="1"/>
  <c r="BU15" i="140"/>
  <c r="AD22" i="4" s="1"/>
  <c r="BU16" i="140"/>
  <c r="AD25" i="4" s="1"/>
  <c r="BU17" i="140"/>
  <c r="AD26" i="4" s="1"/>
  <c r="BU18" i="140"/>
  <c r="AD27" i="4" s="1"/>
  <c r="BU19" i="140"/>
  <c r="AD28" i="4" s="1"/>
  <c r="BU20" i="140"/>
  <c r="AD29" i="4" s="1"/>
  <c r="BU21" i="140"/>
  <c r="AD30" i="4" s="1"/>
  <c r="BU22" i="140"/>
  <c r="AD32" i="4" s="1"/>
  <c r="BU23" i="140"/>
  <c r="AD33" i="4" s="1"/>
  <c r="BU24" i="140"/>
  <c r="AD35" i="4" s="1"/>
  <c r="BU25" i="140"/>
  <c r="AD37" i="4" s="1"/>
  <c r="BU26" i="140"/>
  <c r="AD39" i="4" s="1"/>
  <c r="BU27" i="140"/>
  <c r="AD41" i="4" s="1"/>
  <c r="BU28" i="140"/>
  <c r="AD42" i="4" s="1"/>
  <c r="BU29" i="140"/>
  <c r="AD43" i="4" s="1"/>
  <c r="BU30" i="140"/>
  <c r="AD44" i="4" s="1"/>
  <c r="BU31" i="140"/>
  <c r="AD45" i="4" s="1"/>
  <c r="BU32" i="140"/>
  <c r="AD46" i="4" s="1"/>
  <c r="BU33" i="140"/>
  <c r="AD48" i="4" s="1"/>
  <c r="BU34" i="140"/>
  <c r="AD49" i="4" s="1"/>
  <c r="BU35" i="140"/>
  <c r="AD50" i="4" s="1"/>
  <c r="BU36" i="140"/>
  <c r="AD51" i="4" s="1"/>
  <c r="BU37" i="140"/>
  <c r="AD52" i="4" s="1"/>
  <c r="BU38" i="140"/>
  <c r="AD53" i="4" s="1"/>
  <c r="BU39" i="140"/>
  <c r="BU40" i="140"/>
  <c r="AD57" i="4" s="1"/>
  <c r="BU41" i="140"/>
  <c r="AD58" i="4" s="1"/>
  <c r="BU42" i="140"/>
  <c r="AD59" i="4" s="1"/>
  <c r="BU43" i="140"/>
  <c r="AD60" i="4" s="1"/>
  <c r="BU44" i="140"/>
  <c r="AD61" i="4" s="1"/>
  <c r="BU45" i="140"/>
  <c r="AD63" i="4" s="1"/>
  <c r="BU46" i="140"/>
  <c r="AD64" i="4" s="1"/>
  <c r="BU47" i="140"/>
  <c r="AD65" i="4" s="1"/>
  <c r="BU48" i="140"/>
  <c r="AD66" i="4" s="1"/>
  <c r="BU49" i="140"/>
  <c r="AD68" i="4" s="1"/>
  <c r="BU50" i="140"/>
  <c r="AD70" i="4" s="1"/>
  <c r="BU51" i="140"/>
  <c r="AD72" i="4" s="1"/>
  <c r="BU52" i="140"/>
  <c r="AD73" i="4" s="1"/>
  <c r="BU53" i="140"/>
  <c r="AD74" i="4" s="1"/>
  <c r="BU54" i="140"/>
  <c r="AD75" i="4" s="1"/>
  <c r="BU55" i="140"/>
  <c r="AD79" i="4" s="1"/>
  <c r="BU56" i="140"/>
  <c r="AD88" i="4" s="1"/>
  <c r="BU57" i="140"/>
  <c r="AD89" i="4" s="1"/>
  <c r="BU58" i="140"/>
  <c r="AD94" i="4" s="1"/>
  <c r="BU59" i="140"/>
  <c r="AD98" i="4" s="1"/>
  <c r="BU60" i="140"/>
  <c r="AD100" i="4" s="1"/>
  <c r="BU61" i="140"/>
  <c r="AD101" i="4" s="1"/>
  <c r="BU62" i="140"/>
  <c r="AD102" i="4" s="1"/>
  <c r="BU63" i="140"/>
  <c r="AD103" i="4" s="1"/>
  <c r="BU64" i="140"/>
  <c r="AD104" i="4" s="1"/>
  <c r="BU65" i="140"/>
  <c r="AD105" i="4" s="1"/>
  <c r="BU66" i="140"/>
  <c r="AD106" i="4" s="1"/>
  <c r="BU67" i="140"/>
  <c r="AD107" i="4" s="1"/>
  <c r="BU68" i="140"/>
  <c r="AD110" i="4" s="1"/>
  <c r="BU69" i="140"/>
  <c r="AD111" i="4" s="1"/>
  <c r="BU70" i="140"/>
  <c r="AD112" i="4" s="1"/>
  <c r="BU71" i="140"/>
  <c r="AD113" i="4" s="1"/>
  <c r="BU72" i="140"/>
  <c r="AD115" i="4" s="1"/>
  <c r="BU73" i="140"/>
  <c r="AD117" i="4" s="1"/>
  <c r="BU74" i="140"/>
  <c r="AD119" i="4" s="1"/>
  <c r="BU75" i="140"/>
  <c r="AD120" i="4" s="1"/>
  <c r="BU76" i="140"/>
  <c r="AD123" i="4" s="1"/>
  <c r="BU77" i="140"/>
  <c r="AD124" i="4" s="1"/>
  <c r="BU78" i="140"/>
  <c r="AD125" i="4" s="1"/>
  <c r="BU79" i="140"/>
  <c r="AD127" i="4" s="1"/>
  <c r="BU80" i="140"/>
  <c r="AD128" i="4" s="1"/>
  <c r="BU81" i="140"/>
  <c r="AD130" i="4" s="1"/>
  <c r="BU82" i="140"/>
  <c r="AD131" i="4" s="1"/>
  <c r="BU83" i="140"/>
  <c r="AD132" i="4" s="1"/>
  <c r="BU84" i="140"/>
  <c r="AD133" i="4" s="1"/>
  <c r="BU85" i="140"/>
  <c r="AD134" i="4" s="1"/>
  <c r="BU86" i="140"/>
  <c r="AD135" i="4" s="1"/>
  <c r="BU87" i="140"/>
  <c r="AD139" i="4" s="1"/>
  <c r="BU88" i="140"/>
  <c r="AD140" i="4" s="1"/>
  <c r="BU89" i="140"/>
  <c r="AD141" i="4" s="1"/>
  <c r="BU90" i="140"/>
  <c r="AD142" i="4" s="1"/>
  <c r="BU91" i="140"/>
  <c r="AD144" i="4" s="1"/>
  <c r="BU92" i="140"/>
  <c r="AD145" i="4" s="1"/>
  <c r="BU93" i="140"/>
  <c r="AD148" i="4" s="1"/>
  <c r="BU94" i="140"/>
  <c r="AD156" i="4" s="1"/>
  <c r="BU95" i="140"/>
  <c r="AD164" i="4" s="1"/>
  <c r="BU96" i="140"/>
  <c r="AD165" i="4" s="1"/>
  <c r="BU97" i="140"/>
  <c r="AD166" i="4" s="1"/>
  <c r="BU98" i="140"/>
  <c r="AD167" i="4" s="1"/>
  <c r="BU99" i="140"/>
  <c r="AD168" i="4" s="1"/>
  <c r="BU100" i="140"/>
  <c r="AD184" i="4" s="1"/>
  <c r="BU101" i="140"/>
  <c r="AD185" i="4" s="1"/>
  <c r="BU102" i="140"/>
  <c r="AD186" i="4" s="1"/>
  <c r="BU3" i="140"/>
  <c r="AD9" i="4" s="1"/>
  <c r="AD49" i="35"/>
  <c r="AD35" i="35"/>
  <c r="AD34" i="35" s="1"/>
  <c r="AD32" i="35"/>
  <c r="CU4" i="141"/>
  <c r="CV4" i="141"/>
  <c r="CW4" i="141"/>
  <c r="CU5" i="141"/>
  <c r="CV5" i="141"/>
  <c r="CW5" i="141"/>
  <c r="CU6" i="141"/>
  <c r="CV6" i="141"/>
  <c r="CW6" i="141"/>
  <c r="CU7" i="141"/>
  <c r="CV7" i="141"/>
  <c r="CW7" i="141"/>
  <c r="CU8" i="141"/>
  <c r="CV8" i="141"/>
  <c r="CW8" i="141"/>
  <c r="CU9" i="141"/>
  <c r="CV9" i="141"/>
  <c r="CW9" i="141"/>
  <c r="CU10" i="141"/>
  <c r="CV10" i="141"/>
  <c r="CW10" i="141"/>
  <c r="CU11" i="141"/>
  <c r="CV11" i="141"/>
  <c r="CW11" i="141"/>
  <c r="CU12" i="141"/>
  <c r="CV12" i="141"/>
  <c r="CW12" i="141"/>
  <c r="CU13" i="141"/>
  <c r="CV13" i="141"/>
  <c r="CW13" i="141"/>
  <c r="CU14" i="141"/>
  <c r="CV14" i="141"/>
  <c r="CW14" i="141"/>
  <c r="CU15" i="141"/>
  <c r="CV15" i="141"/>
  <c r="CW15" i="141"/>
  <c r="CU16" i="141"/>
  <c r="CV16" i="141"/>
  <c r="CW16" i="141"/>
  <c r="CU17" i="141"/>
  <c r="CV17" i="141"/>
  <c r="CW17" i="141"/>
  <c r="CU18" i="141"/>
  <c r="CV18" i="141"/>
  <c r="CW18" i="141"/>
  <c r="CU19" i="141"/>
  <c r="CV19" i="141"/>
  <c r="CW19" i="141"/>
  <c r="CU20" i="141"/>
  <c r="CV20" i="141"/>
  <c r="CW20" i="141"/>
  <c r="CU21" i="141"/>
  <c r="CV21" i="141"/>
  <c r="CW21" i="141"/>
  <c r="CU22" i="141"/>
  <c r="CV22" i="141"/>
  <c r="CW22" i="141"/>
  <c r="CU23" i="141"/>
  <c r="CV23" i="141"/>
  <c r="CW23" i="141"/>
  <c r="CU24" i="141"/>
  <c r="CV24" i="141"/>
  <c r="CW24" i="141"/>
  <c r="CU25" i="141"/>
  <c r="CV25" i="141"/>
  <c r="CW25" i="141"/>
  <c r="CU26" i="141"/>
  <c r="CV26" i="141"/>
  <c r="CW26" i="141"/>
  <c r="CU27" i="141"/>
  <c r="CV27" i="141"/>
  <c r="CW27" i="141"/>
  <c r="CU28" i="141"/>
  <c r="CV28" i="141"/>
  <c r="CW28" i="141"/>
  <c r="CU29" i="141"/>
  <c r="CV29" i="141"/>
  <c r="CW29" i="141"/>
  <c r="CU30" i="141"/>
  <c r="CV30" i="141"/>
  <c r="CW30" i="141"/>
  <c r="CU31" i="141"/>
  <c r="CV31" i="141"/>
  <c r="CW31" i="141"/>
  <c r="CU32" i="141"/>
  <c r="CV32" i="141"/>
  <c r="CW32" i="141"/>
  <c r="CU33" i="141"/>
  <c r="CV33" i="141"/>
  <c r="CW33" i="141"/>
  <c r="CU34" i="141"/>
  <c r="CV34" i="141"/>
  <c r="CW34" i="141"/>
  <c r="CU35" i="141"/>
  <c r="CV35" i="141"/>
  <c r="CW35" i="141"/>
  <c r="CU36" i="141"/>
  <c r="CV36" i="141"/>
  <c r="CW36" i="141"/>
  <c r="CU37" i="141"/>
  <c r="CV37" i="141"/>
  <c r="CW37" i="141"/>
  <c r="CU38" i="141"/>
  <c r="CV38" i="141"/>
  <c r="CW38" i="141"/>
  <c r="CU39" i="141"/>
  <c r="CV39" i="141"/>
  <c r="CW39" i="141"/>
  <c r="CU40" i="141"/>
  <c r="CV40" i="141"/>
  <c r="CW40" i="141"/>
  <c r="CU41" i="141"/>
  <c r="CV41" i="141"/>
  <c r="CW41" i="141"/>
  <c r="CU42" i="141"/>
  <c r="CV42" i="141"/>
  <c r="CW42" i="141"/>
  <c r="CU43" i="141"/>
  <c r="CV43" i="141"/>
  <c r="CW43" i="141"/>
  <c r="CU44" i="141"/>
  <c r="CV44" i="141"/>
  <c r="CW44" i="141"/>
  <c r="CU45" i="141"/>
  <c r="CV45" i="141"/>
  <c r="CW45" i="141"/>
  <c r="CU46" i="141"/>
  <c r="CV46" i="141"/>
  <c r="CW46" i="141"/>
  <c r="CU47" i="141"/>
  <c r="CV47" i="141"/>
  <c r="CW47" i="141"/>
  <c r="CU48" i="141"/>
  <c r="CV48" i="141"/>
  <c r="CW48" i="141"/>
  <c r="CU49" i="141"/>
  <c r="CV49" i="141"/>
  <c r="CW49" i="141"/>
  <c r="CU50" i="141"/>
  <c r="CV50" i="141"/>
  <c r="CW50" i="141"/>
  <c r="CU51" i="141"/>
  <c r="CV51" i="141"/>
  <c r="CW51" i="141"/>
  <c r="CU52" i="141"/>
  <c r="CV52" i="141"/>
  <c r="CW52" i="141"/>
  <c r="CU53" i="141"/>
  <c r="CV53" i="141"/>
  <c r="CW53" i="141"/>
  <c r="CU54" i="141"/>
  <c r="CV54" i="141"/>
  <c r="CW54" i="141"/>
  <c r="CU55" i="141"/>
  <c r="CV55" i="141"/>
  <c r="CW55" i="141"/>
  <c r="CU56" i="141"/>
  <c r="CV56" i="141"/>
  <c r="CW56" i="141"/>
  <c r="CV3" i="141"/>
  <c r="CW3" i="141"/>
  <c r="CU3" i="141"/>
  <c r="CL4" i="141"/>
  <c r="AD13" i="35" s="1"/>
  <c r="CL5" i="141"/>
  <c r="AD15" i="35" s="1"/>
  <c r="CL6" i="141"/>
  <c r="AD21" i="35" s="1"/>
  <c r="CL7" i="141"/>
  <c r="AD24" i="35" s="1"/>
  <c r="CL8" i="141"/>
  <c r="AD27" i="35" s="1"/>
  <c r="AD25" i="35" s="1"/>
  <c r="CL9" i="141"/>
  <c r="AD45" i="35" s="1"/>
  <c r="AD43" i="35" s="1"/>
  <c r="AD42" i="35" s="1"/>
  <c r="AD41" i="35" s="1"/>
  <c r="CL3" i="141"/>
  <c r="AD16" i="35" s="1"/>
  <c r="CM7" i="142"/>
  <c r="AD23" i="37" s="1"/>
  <c r="AD30" i="37"/>
  <c r="CV4" i="142"/>
  <c r="CW4" i="142"/>
  <c r="CX4" i="142"/>
  <c r="CV5" i="142"/>
  <c r="CW5" i="142"/>
  <c r="CX5" i="142"/>
  <c r="CV6" i="142"/>
  <c r="CW6" i="142"/>
  <c r="CX6" i="142"/>
  <c r="CV7" i="142"/>
  <c r="CW7" i="142"/>
  <c r="CX7" i="142"/>
  <c r="CV8" i="142"/>
  <c r="CW8" i="142"/>
  <c r="CX8" i="142"/>
  <c r="CV9" i="142"/>
  <c r="CW9" i="142"/>
  <c r="CX9" i="142"/>
  <c r="CV10" i="142"/>
  <c r="CW10" i="142"/>
  <c r="CX10" i="142"/>
  <c r="CV11" i="142"/>
  <c r="CW11" i="142"/>
  <c r="CX11" i="142"/>
  <c r="CV12" i="142"/>
  <c r="CW12" i="142"/>
  <c r="CX12" i="142"/>
  <c r="CV13" i="142"/>
  <c r="CW13" i="142"/>
  <c r="CX13" i="142"/>
  <c r="CV14" i="142"/>
  <c r="CW14" i="142"/>
  <c r="CX14" i="142"/>
  <c r="CV15" i="142"/>
  <c r="CW15" i="142"/>
  <c r="CX15" i="142"/>
  <c r="CV16" i="142"/>
  <c r="CW16" i="142"/>
  <c r="CX16" i="142"/>
  <c r="CV17" i="142"/>
  <c r="CW17" i="142"/>
  <c r="CX17" i="142"/>
  <c r="CV18" i="142"/>
  <c r="CW18" i="142"/>
  <c r="CX18" i="142"/>
  <c r="CV19" i="142"/>
  <c r="CW19" i="142"/>
  <c r="CX19" i="142"/>
  <c r="CV20" i="142"/>
  <c r="CW20" i="142"/>
  <c r="CX20" i="142"/>
  <c r="CV21" i="142"/>
  <c r="CW21" i="142"/>
  <c r="CX21" i="142"/>
  <c r="CV22" i="142"/>
  <c r="CW22" i="142"/>
  <c r="CX22" i="142"/>
  <c r="CV23" i="142"/>
  <c r="CW23" i="142"/>
  <c r="CX23" i="142"/>
  <c r="CV24" i="142"/>
  <c r="CW24" i="142"/>
  <c r="CX24" i="142"/>
  <c r="CV25" i="142"/>
  <c r="CW25" i="142"/>
  <c r="CX25" i="142"/>
  <c r="CV26" i="142"/>
  <c r="CW26" i="142"/>
  <c r="CX26" i="142"/>
  <c r="CV27" i="142"/>
  <c r="CW27" i="142"/>
  <c r="CX27" i="142"/>
  <c r="CV28" i="142"/>
  <c r="CW28" i="142"/>
  <c r="CX28" i="142"/>
  <c r="CV29" i="142"/>
  <c r="CW29" i="142"/>
  <c r="CX29" i="142"/>
  <c r="CV30" i="142"/>
  <c r="CW30" i="142"/>
  <c r="CX30" i="142"/>
  <c r="CV31" i="142"/>
  <c r="CW31" i="142"/>
  <c r="CX31" i="142"/>
  <c r="CV32" i="142"/>
  <c r="CW32" i="142"/>
  <c r="CX32" i="142"/>
  <c r="CV33" i="142"/>
  <c r="CW33" i="142"/>
  <c r="CX33" i="142"/>
  <c r="CV34" i="142"/>
  <c r="CW34" i="142"/>
  <c r="CX34" i="142"/>
  <c r="CV35" i="142"/>
  <c r="CW35" i="142"/>
  <c r="CX35" i="142"/>
  <c r="CV36" i="142"/>
  <c r="CW36" i="142"/>
  <c r="CX36" i="142"/>
  <c r="CV37" i="142"/>
  <c r="CW37" i="142"/>
  <c r="CX37" i="142"/>
  <c r="CV38" i="142"/>
  <c r="CW38" i="142"/>
  <c r="CX38" i="142"/>
  <c r="CV39" i="142"/>
  <c r="CW39" i="142"/>
  <c r="CX39" i="142"/>
  <c r="CV40" i="142"/>
  <c r="CW40" i="142"/>
  <c r="CX40" i="142"/>
  <c r="CV41" i="142"/>
  <c r="CW41" i="142"/>
  <c r="CX41" i="142"/>
  <c r="CV42" i="142"/>
  <c r="CW42" i="142"/>
  <c r="CX42" i="142"/>
  <c r="CV43" i="142"/>
  <c r="CW43" i="142"/>
  <c r="CX43" i="142"/>
  <c r="CV44" i="142"/>
  <c r="CW44" i="142"/>
  <c r="CX44" i="142"/>
  <c r="CV45" i="142"/>
  <c r="CW45" i="142"/>
  <c r="CX45" i="142"/>
  <c r="CV46" i="142"/>
  <c r="CW46" i="142"/>
  <c r="CX46" i="142"/>
  <c r="CV47" i="142"/>
  <c r="CW47" i="142"/>
  <c r="CX47" i="142"/>
  <c r="CV48" i="142"/>
  <c r="CW48" i="142"/>
  <c r="CX48" i="142"/>
  <c r="CV49" i="142"/>
  <c r="CW49" i="142"/>
  <c r="CX49" i="142"/>
  <c r="CV50" i="142"/>
  <c r="CW50" i="142"/>
  <c r="CX50" i="142"/>
  <c r="CV51" i="142"/>
  <c r="CW51" i="142"/>
  <c r="CX51" i="142"/>
  <c r="CV52" i="142"/>
  <c r="CW52" i="142"/>
  <c r="CX52" i="142"/>
  <c r="CV53" i="142"/>
  <c r="CW53" i="142"/>
  <c r="CX53" i="142"/>
  <c r="CV54" i="142"/>
  <c r="CW54" i="142"/>
  <c r="CX54" i="142"/>
  <c r="CV55" i="142"/>
  <c r="CW55" i="142"/>
  <c r="CX55" i="142"/>
  <c r="CV56" i="142"/>
  <c r="CW56" i="142"/>
  <c r="CX56" i="142"/>
  <c r="CV57" i="142"/>
  <c r="CW57" i="142"/>
  <c r="CX57" i="142"/>
  <c r="CV58" i="142"/>
  <c r="CW58" i="142"/>
  <c r="CX58" i="142"/>
  <c r="CV59" i="142"/>
  <c r="CW59" i="142"/>
  <c r="CX59" i="142"/>
  <c r="CV60" i="142"/>
  <c r="CW60" i="142"/>
  <c r="CX60" i="142"/>
  <c r="CV61" i="142"/>
  <c r="CW61" i="142"/>
  <c r="CX61" i="142"/>
  <c r="CV62" i="142"/>
  <c r="CW62" i="142"/>
  <c r="CX62" i="142"/>
  <c r="CV63" i="142"/>
  <c r="CW63" i="142"/>
  <c r="CX63" i="142"/>
  <c r="CV64" i="142"/>
  <c r="CW64" i="142"/>
  <c r="CX64" i="142"/>
  <c r="CV65" i="142"/>
  <c r="CW65" i="142"/>
  <c r="CX65" i="142"/>
  <c r="CV66" i="142"/>
  <c r="CW66" i="142"/>
  <c r="CX66" i="142"/>
  <c r="CV67" i="142"/>
  <c r="CW67" i="142"/>
  <c r="CX67" i="142"/>
  <c r="CV68" i="142"/>
  <c r="CW68" i="142"/>
  <c r="CX68" i="142"/>
  <c r="CW3" i="142"/>
  <c r="CX3" i="142"/>
  <c r="CV3" i="142"/>
  <c r="CM4" i="142"/>
  <c r="CM5" i="142"/>
  <c r="CM6" i="142"/>
  <c r="AD24" i="37" s="1"/>
  <c r="CM8" i="142"/>
  <c r="AD35" i="37" s="1"/>
  <c r="CM9" i="142"/>
  <c r="AD36" i="37" s="1"/>
  <c r="CM10" i="142"/>
  <c r="AD40" i="37" s="1"/>
  <c r="CM11" i="142"/>
  <c r="AD43" i="37" s="1"/>
  <c r="CM12" i="142"/>
  <c r="AD44" i="37" s="1"/>
  <c r="CM13" i="142"/>
  <c r="AD45" i="37" s="1"/>
  <c r="CM14" i="142"/>
  <c r="AD48" i="37" s="1"/>
  <c r="CM3" i="142"/>
  <c r="H192" i="39"/>
  <c r="F159" i="4"/>
  <c r="F183" i="39"/>
  <c r="F74" i="4"/>
  <c r="F78" i="39"/>
  <c r="F13" i="39"/>
  <c r="F32" i="39"/>
  <c r="F31" i="4"/>
  <c r="F39" i="39"/>
  <c r="F36" i="39"/>
  <c r="F45" i="39"/>
  <c r="AC80" i="4"/>
  <c r="AC161" i="4"/>
  <c r="AC157" i="4"/>
  <c r="AC86" i="4"/>
  <c r="AC68" i="4"/>
  <c r="AC59" i="4"/>
  <c r="BM4" i="140"/>
  <c r="BN4" i="140"/>
  <c r="BO4" i="140"/>
  <c r="BP4" i="140"/>
  <c r="BM5" i="140"/>
  <c r="BN5" i="140"/>
  <c r="BO5" i="140"/>
  <c r="BP5" i="140"/>
  <c r="BM6" i="140"/>
  <c r="BN6" i="140"/>
  <c r="BO6" i="140"/>
  <c r="BP6" i="140"/>
  <c r="BM7" i="140"/>
  <c r="BN7" i="140"/>
  <c r="BO7" i="140"/>
  <c r="BP7" i="140"/>
  <c r="BM8" i="140"/>
  <c r="BN8" i="140"/>
  <c r="BO8" i="140"/>
  <c r="BP8" i="140"/>
  <c r="BM9" i="140"/>
  <c r="BN9" i="140"/>
  <c r="BO9" i="140"/>
  <c r="BP9" i="140"/>
  <c r="BM10" i="140"/>
  <c r="BN10" i="140"/>
  <c r="BO10" i="140"/>
  <c r="BP10" i="140"/>
  <c r="BM11" i="140"/>
  <c r="BN11" i="140"/>
  <c r="BO11" i="140"/>
  <c r="BP11" i="140"/>
  <c r="BM12" i="140"/>
  <c r="BN12" i="140"/>
  <c r="BO12" i="140"/>
  <c r="BP12" i="140"/>
  <c r="BM13" i="140"/>
  <c r="BN13" i="140"/>
  <c r="BO13" i="140"/>
  <c r="BP13" i="140"/>
  <c r="BM14" i="140"/>
  <c r="BN14" i="140"/>
  <c r="BO14" i="140"/>
  <c r="BP14" i="140"/>
  <c r="BM15" i="140"/>
  <c r="BN15" i="140"/>
  <c r="BO15" i="140"/>
  <c r="BP15" i="140"/>
  <c r="BM16" i="140"/>
  <c r="BN16" i="140"/>
  <c r="BO16" i="140"/>
  <c r="BP16" i="140"/>
  <c r="BM17" i="140"/>
  <c r="BN17" i="140"/>
  <c r="BO17" i="140"/>
  <c r="BP17" i="140"/>
  <c r="BM18" i="140"/>
  <c r="BN18" i="140"/>
  <c r="BO18" i="140"/>
  <c r="BP18" i="140"/>
  <c r="BM19" i="140"/>
  <c r="BN19" i="140"/>
  <c r="BO19" i="140"/>
  <c r="BP19" i="140"/>
  <c r="BM20" i="140"/>
  <c r="BN20" i="140"/>
  <c r="BO20" i="140"/>
  <c r="BP20" i="140"/>
  <c r="BM21" i="140"/>
  <c r="BN21" i="140"/>
  <c r="BO21" i="140"/>
  <c r="BP21" i="140"/>
  <c r="BM22" i="140"/>
  <c r="BN22" i="140"/>
  <c r="BO22" i="140"/>
  <c r="BP22" i="140"/>
  <c r="BM23" i="140"/>
  <c r="BN23" i="140"/>
  <c r="BO23" i="140"/>
  <c r="BP23" i="140"/>
  <c r="BM24" i="140"/>
  <c r="BN24" i="140"/>
  <c r="BO24" i="140"/>
  <c r="BP24" i="140"/>
  <c r="BM25" i="140"/>
  <c r="BN25" i="140"/>
  <c r="BO25" i="140"/>
  <c r="BP25" i="140"/>
  <c r="BM26" i="140"/>
  <c r="BN26" i="140"/>
  <c r="BO26" i="140"/>
  <c r="BP26" i="140"/>
  <c r="BM27" i="140"/>
  <c r="BN27" i="140"/>
  <c r="BO27" i="140"/>
  <c r="BP27" i="140"/>
  <c r="BM28" i="140"/>
  <c r="BN28" i="140"/>
  <c r="BO28" i="140"/>
  <c r="BP28" i="140"/>
  <c r="BM29" i="140"/>
  <c r="BN29" i="140"/>
  <c r="BO29" i="140"/>
  <c r="BP29" i="140"/>
  <c r="BM30" i="140"/>
  <c r="BN30" i="140"/>
  <c r="BO30" i="140"/>
  <c r="BP30" i="140"/>
  <c r="BM31" i="140"/>
  <c r="BN31" i="140"/>
  <c r="BO31" i="140"/>
  <c r="BP31" i="140"/>
  <c r="BM32" i="140"/>
  <c r="BN32" i="140"/>
  <c r="BO32" i="140"/>
  <c r="BP32" i="140"/>
  <c r="BM33" i="140"/>
  <c r="BN33" i="140"/>
  <c r="BO33" i="140"/>
  <c r="BP33" i="140"/>
  <c r="BM34" i="140"/>
  <c r="BN34" i="140"/>
  <c r="BO34" i="140"/>
  <c r="BP34" i="140"/>
  <c r="BM35" i="140"/>
  <c r="BN35" i="140"/>
  <c r="BO35" i="140"/>
  <c r="BP35" i="140"/>
  <c r="BM36" i="140"/>
  <c r="BN36" i="140"/>
  <c r="BO36" i="140"/>
  <c r="BP36" i="140"/>
  <c r="BM37" i="140"/>
  <c r="BN37" i="140"/>
  <c r="BO37" i="140"/>
  <c r="BP37" i="140"/>
  <c r="BM38" i="140"/>
  <c r="BN38" i="140"/>
  <c r="BO38" i="140"/>
  <c r="BP38" i="140"/>
  <c r="BM39" i="140"/>
  <c r="BN39" i="140"/>
  <c r="BO39" i="140"/>
  <c r="BP39" i="140"/>
  <c r="BM40" i="140"/>
  <c r="BN40" i="140"/>
  <c r="BO40" i="140"/>
  <c r="BP40" i="140"/>
  <c r="BM41" i="140"/>
  <c r="BN41" i="140"/>
  <c r="BO41" i="140"/>
  <c r="BP41" i="140"/>
  <c r="BM42" i="140"/>
  <c r="BN42" i="140"/>
  <c r="BO42" i="140"/>
  <c r="BP42" i="140"/>
  <c r="BM43" i="140"/>
  <c r="BN43" i="140"/>
  <c r="BO43" i="140"/>
  <c r="BP43" i="140"/>
  <c r="BM44" i="140"/>
  <c r="BN44" i="140"/>
  <c r="BO44" i="140"/>
  <c r="BP44" i="140"/>
  <c r="BM45" i="140"/>
  <c r="BN45" i="140"/>
  <c r="BO45" i="140"/>
  <c r="BP45" i="140"/>
  <c r="BM46" i="140"/>
  <c r="BN46" i="140"/>
  <c r="BO46" i="140"/>
  <c r="BP46" i="140"/>
  <c r="BM47" i="140"/>
  <c r="BN47" i="140"/>
  <c r="BO47" i="140"/>
  <c r="BP47" i="140"/>
  <c r="BM48" i="140"/>
  <c r="BN48" i="140"/>
  <c r="BO48" i="140"/>
  <c r="BP48" i="140"/>
  <c r="BM49" i="140"/>
  <c r="BN49" i="140"/>
  <c r="BO49" i="140"/>
  <c r="BP49" i="140"/>
  <c r="BM50" i="140"/>
  <c r="BN50" i="140"/>
  <c r="BO50" i="140"/>
  <c r="BP50" i="140"/>
  <c r="BM51" i="140"/>
  <c r="BN51" i="140"/>
  <c r="BO51" i="140"/>
  <c r="BP51" i="140"/>
  <c r="BM52" i="140"/>
  <c r="BN52" i="140"/>
  <c r="BO52" i="140"/>
  <c r="BP52" i="140"/>
  <c r="BM53" i="140"/>
  <c r="BN53" i="140"/>
  <c r="BO53" i="140"/>
  <c r="BP53" i="140"/>
  <c r="BM54" i="140"/>
  <c r="BN54" i="140"/>
  <c r="BO54" i="140"/>
  <c r="BP54" i="140"/>
  <c r="BM55" i="140"/>
  <c r="BN55" i="140"/>
  <c r="BO55" i="140"/>
  <c r="BP55" i="140"/>
  <c r="BM56" i="140"/>
  <c r="BN56" i="140"/>
  <c r="BO56" i="140"/>
  <c r="BP56" i="140"/>
  <c r="BM57" i="140"/>
  <c r="BN57" i="140"/>
  <c r="BO57" i="140"/>
  <c r="BP57" i="140"/>
  <c r="BM58" i="140"/>
  <c r="BN58" i="140"/>
  <c r="BO58" i="140"/>
  <c r="BP58" i="140"/>
  <c r="BM59" i="140"/>
  <c r="BN59" i="140"/>
  <c r="BO59" i="140"/>
  <c r="BP59" i="140"/>
  <c r="BM60" i="140"/>
  <c r="BN60" i="140"/>
  <c r="BO60" i="140"/>
  <c r="BP60" i="140"/>
  <c r="BM61" i="140"/>
  <c r="BN61" i="140"/>
  <c r="BO61" i="140"/>
  <c r="BP61" i="140"/>
  <c r="BM62" i="140"/>
  <c r="BN62" i="140"/>
  <c r="BO62" i="140"/>
  <c r="BP62" i="140"/>
  <c r="BM63" i="140"/>
  <c r="BN63" i="140"/>
  <c r="BO63" i="140"/>
  <c r="BP63" i="140"/>
  <c r="BM64" i="140"/>
  <c r="BN64" i="140"/>
  <c r="BO64" i="140"/>
  <c r="BP64" i="140"/>
  <c r="BM65" i="140"/>
  <c r="BN65" i="140"/>
  <c r="BO65" i="140"/>
  <c r="BP65" i="140"/>
  <c r="BM66" i="140"/>
  <c r="BN66" i="140"/>
  <c r="BO66" i="140"/>
  <c r="BP66" i="140"/>
  <c r="BM67" i="140"/>
  <c r="BN67" i="140"/>
  <c r="BO67" i="140"/>
  <c r="BP67" i="140"/>
  <c r="BM68" i="140"/>
  <c r="BN68" i="140"/>
  <c r="BO68" i="140"/>
  <c r="BP68" i="140"/>
  <c r="BM69" i="140"/>
  <c r="BN69" i="140"/>
  <c r="BO69" i="140"/>
  <c r="BP69" i="140"/>
  <c r="BM70" i="140"/>
  <c r="BN70" i="140"/>
  <c r="BO70" i="140"/>
  <c r="BP70" i="140"/>
  <c r="BM71" i="140"/>
  <c r="BN71" i="140"/>
  <c r="BO71" i="140"/>
  <c r="BP71" i="140"/>
  <c r="BM72" i="140"/>
  <c r="BN72" i="140"/>
  <c r="BO72" i="140"/>
  <c r="BP72" i="140"/>
  <c r="BM73" i="140"/>
  <c r="BN73" i="140"/>
  <c r="BO73" i="140"/>
  <c r="BP73" i="140"/>
  <c r="BM74" i="140"/>
  <c r="BN74" i="140"/>
  <c r="BO74" i="140"/>
  <c r="BP74" i="140"/>
  <c r="BM75" i="140"/>
  <c r="BN75" i="140"/>
  <c r="BO75" i="140"/>
  <c r="BP75" i="140"/>
  <c r="BM76" i="140"/>
  <c r="BN76" i="140"/>
  <c r="BO76" i="140"/>
  <c r="BP76" i="140"/>
  <c r="BM77" i="140"/>
  <c r="BN77" i="140"/>
  <c r="BO77" i="140"/>
  <c r="BP77" i="140"/>
  <c r="BM78" i="140"/>
  <c r="BN78" i="140"/>
  <c r="BO78" i="140"/>
  <c r="BP78" i="140"/>
  <c r="BM79" i="140"/>
  <c r="BN79" i="140"/>
  <c r="BO79" i="140"/>
  <c r="BP79" i="140"/>
  <c r="BM80" i="140"/>
  <c r="BN80" i="140"/>
  <c r="BO80" i="140"/>
  <c r="BP80" i="140"/>
  <c r="BM81" i="140"/>
  <c r="BN81" i="140"/>
  <c r="BO81" i="140"/>
  <c r="BP81" i="140"/>
  <c r="BM82" i="140"/>
  <c r="BN82" i="140"/>
  <c r="BO82" i="140"/>
  <c r="BP82" i="140"/>
  <c r="BM83" i="140"/>
  <c r="BN83" i="140"/>
  <c r="BO83" i="140"/>
  <c r="BP83" i="140"/>
  <c r="BM84" i="140"/>
  <c r="BN84" i="140"/>
  <c r="BO84" i="140"/>
  <c r="BP84" i="140"/>
  <c r="BM85" i="140"/>
  <c r="BN85" i="140"/>
  <c r="BO85" i="140"/>
  <c r="BP85" i="140"/>
  <c r="BM86" i="140"/>
  <c r="BN86" i="140"/>
  <c r="BO86" i="140"/>
  <c r="BP86" i="140"/>
  <c r="BM87" i="140"/>
  <c r="BN87" i="140"/>
  <c r="BO87" i="140"/>
  <c r="BP87" i="140"/>
  <c r="BM88" i="140"/>
  <c r="BN88" i="140"/>
  <c r="BO88" i="140"/>
  <c r="BP88" i="140"/>
  <c r="BM89" i="140"/>
  <c r="BN89" i="140"/>
  <c r="BO89" i="140"/>
  <c r="BP89" i="140"/>
  <c r="BM90" i="140"/>
  <c r="BN90" i="140"/>
  <c r="BO90" i="140"/>
  <c r="BP90" i="140"/>
  <c r="BM91" i="140"/>
  <c r="BN91" i="140"/>
  <c r="BO91" i="140"/>
  <c r="BP91" i="140"/>
  <c r="BM92" i="140"/>
  <c r="BN92" i="140"/>
  <c r="BO92" i="140"/>
  <c r="BP92" i="140"/>
  <c r="BM93" i="140"/>
  <c r="BN93" i="140"/>
  <c r="BO93" i="140"/>
  <c r="BP93" i="140"/>
  <c r="BM94" i="140"/>
  <c r="BN94" i="140"/>
  <c r="BO94" i="140"/>
  <c r="BP94" i="140"/>
  <c r="BM95" i="140"/>
  <c r="BN95" i="140"/>
  <c r="BO95" i="140"/>
  <c r="BP95" i="140"/>
  <c r="BM96" i="140"/>
  <c r="BN96" i="140"/>
  <c r="BO96" i="140"/>
  <c r="BP96" i="140"/>
  <c r="BM97" i="140"/>
  <c r="BN97" i="140"/>
  <c r="BO97" i="140"/>
  <c r="BP97" i="140"/>
  <c r="BM98" i="140"/>
  <c r="BN98" i="140"/>
  <c r="BO98" i="140"/>
  <c r="BP98" i="140"/>
  <c r="BM99" i="140"/>
  <c r="BN99" i="140"/>
  <c r="BO99" i="140"/>
  <c r="BP99" i="140"/>
  <c r="BM100" i="140"/>
  <c r="BN100" i="140"/>
  <c r="BO100" i="140"/>
  <c r="BP100" i="140"/>
  <c r="BM101" i="140"/>
  <c r="BN101" i="140"/>
  <c r="BO101" i="140"/>
  <c r="BP101" i="140"/>
  <c r="BM102" i="140"/>
  <c r="BN102" i="140"/>
  <c r="BO102" i="140"/>
  <c r="BP102" i="140"/>
  <c r="BM103" i="140"/>
  <c r="BN103" i="140"/>
  <c r="BO103" i="140"/>
  <c r="BP103" i="140"/>
  <c r="BM104" i="140"/>
  <c r="BN104" i="140"/>
  <c r="BO104" i="140"/>
  <c r="BP104" i="140"/>
  <c r="BM105" i="140"/>
  <c r="BN105" i="140"/>
  <c r="BO105" i="140"/>
  <c r="BP105" i="140"/>
  <c r="BM106" i="140"/>
  <c r="BN106" i="140"/>
  <c r="BO106" i="140"/>
  <c r="BP106" i="140"/>
  <c r="BM107" i="140"/>
  <c r="BN107" i="140"/>
  <c r="BO107" i="140"/>
  <c r="BP107" i="140"/>
  <c r="BM108" i="140"/>
  <c r="BN108" i="140"/>
  <c r="BO108" i="140"/>
  <c r="BP108" i="140"/>
  <c r="BM109" i="140"/>
  <c r="BN109" i="140"/>
  <c r="BO109" i="140"/>
  <c r="BP109" i="140"/>
  <c r="BM110" i="140"/>
  <c r="BN110" i="140"/>
  <c r="BO110" i="140"/>
  <c r="BP110" i="140"/>
  <c r="BM111" i="140"/>
  <c r="BN111" i="140"/>
  <c r="BO111" i="140"/>
  <c r="BP111" i="140"/>
  <c r="BM112" i="140"/>
  <c r="BN112" i="140"/>
  <c r="BO112" i="140"/>
  <c r="BP112" i="140"/>
  <c r="BM113" i="140"/>
  <c r="BN113" i="140"/>
  <c r="BO113" i="140"/>
  <c r="BP113" i="140"/>
  <c r="BM114" i="140"/>
  <c r="BN114" i="140"/>
  <c r="BO114" i="140"/>
  <c r="BP114" i="140"/>
  <c r="BM115" i="140"/>
  <c r="BN115" i="140"/>
  <c r="BO115" i="140"/>
  <c r="BP115" i="140"/>
  <c r="BM116" i="140"/>
  <c r="BN116" i="140"/>
  <c r="BO116" i="140"/>
  <c r="BP116" i="140"/>
  <c r="BM117" i="140"/>
  <c r="BN117" i="140"/>
  <c r="BO117" i="140"/>
  <c r="BP117" i="140"/>
  <c r="BM118" i="140"/>
  <c r="BN118" i="140"/>
  <c r="BO118" i="140"/>
  <c r="BP118" i="140"/>
  <c r="BM119" i="140"/>
  <c r="BN119" i="140"/>
  <c r="BO119" i="140"/>
  <c r="BP119" i="140"/>
  <c r="BM120" i="140"/>
  <c r="BN120" i="140"/>
  <c r="BO120" i="140"/>
  <c r="BP120" i="140"/>
  <c r="BM121" i="140"/>
  <c r="BN121" i="140"/>
  <c r="BO121" i="140"/>
  <c r="BP121" i="140"/>
  <c r="BM122" i="140"/>
  <c r="BN122" i="140"/>
  <c r="BO122" i="140"/>
  <c r="BP122" i="140"/>
  <c r="BM123" i="140"/>
  <c r="BN123" i="140"/>
  <c r="BO123" i="140"/>
  <c r="BP123" i="140"/>
  <c r="BM124" i="140"/>
  <c r="BN124" i="140"/>
  <c r="BO124" i="140"/>
  <c r="BP124" i="140"/>
  <c r="BM125" i="140"/>
  <c r="BN125" i="140"/>
  <c r="BO125" i="140"/>
  <c r="BP125" i="140"/>
  <c r="BM126" i="140"/>
  <c r="BN126" i="140"/>
  <c r="BO126" i="140"/>
  <c r="BP126" i="140"/>
  <c r="BM127" i="140"/>
  <c r="BN127" i="140"/>
  <c r="BO127" i="140"/>
  <c r="BP127" i="140"/>
  <c r="BM128" i="140"/>
  <c r="BN128" i="140"/>
  <c r="BO128" i="140"/>
  <c r="BP128" i="140"/>
  <c r="BM129" i="140"/>
  <c r="BN129" i="140"/>
  <c r="BO129" i="140"/>
  <c r="BP129" i="140"/>
  <c r="BM130" i="140"/>
  <c r="BN130" i="140"/>
  <c r="BO130" i="140"/>
  <c r="BP130" i="140"/>
  <c r="BM131" i="140"/>
  <c r="BN131" i="140"/>
  <c r="BO131" i="140"/>
  <c r="BP131" i="140"/>
  <c r="BM132" i="140"/>
  <c r="BN132" i="140"/>
  <c r="BO132" i="140"/>
  <c r="BP132" i="140"/>
  <c r="BM133" i="140"/>
  <c r="BN133" i="140"/>
  <c r="BO133" i="140"/>
  <c r="BP133" i="140"/>
  <c r="BM134" i="140"/>
  <c r="BN134" i="140"/>
  <c r="BO134" i="140"/>
  <c r="BP134" i="140"/>
  <c r="BM135" i="140"/>
  <c r="BN135" i="140"/>
  <c r="BO135" i="140"/>
  <c r="BP135" i="140"/>
  <c r="BM136" i="140"/>
  <c r="BN136" i="140"/>
  <c r="BO136" i="140"/>
  <c r="BP136" i="140"/>
  <c r="BM137" i="140"/>
  <c r="BN137" i="140"/>
  <c r="BO137" i="140"/>
  <c r="BP137" i="140"/>
  <c r="BM138" i="140"/>
  <c r="BN138" i="140"/>
  <c r="BO138" i="140"/>
  <c r="BP138" i="140"/>
  <c r="BM139" i="140"/>
  <c r="BN139" i="140"/>
  <c r="BO139" i="140"/>
  <c r="BP139" i="140"/>
  <c r="BM140" i="140"/>
  <c r="BN140" i="140"/>
  <c r="BO140" i="140"/>
  <c r="BP140" i="140"/>
  <c r="BM141" i="140"/>
  <c r="BN141" i="140"/>
  <c r="BO141" i="140"/>
  <c r="BP141" i="140"/>
  <c r="BM142" i="140"/>
  <c r="BN142" i="140"/>
  <c r="BO142" i="140"/>
  <c r="BP142" i="140"/>
  <c r="BM143" i="140"/>
  <c r="BN143" i="140"/>
  <c r="BO143" i="140"/>
  <c r="BP143" i="140"/>
  <c r="BM144" i="140"/>
  <c r="BN144" i="140"/>
  <c r="BO144" i="140"/>
  <c r="BP144" i="140"/>
  <c r="BM145" i="140"/>
  <c r="BN145" i="140"/>
  <c r="BO145" i="140"/>
  <c r="BP145" i="140"/>
  <c r="BM146" i="140"/>
  <c r="BN146" i="140"/>
  <c r="BO146" i="140"/>
  <c r="BP146" i="140"/>
  <c r="BM147" i="140"/>
  <c r="BN147" i="140"/>
  <c r="BO147" i="140"/>
  <c r="BP147" i="140"/>
  <c r="BM148" i="140"/>
  <c r="BN148" i="140"/>
  <c r="BO148" i="140"/>
  <c r="BP148" i="140"/>
  <c r="BM149" i="140"/>
  <c r="BN149" i="140"/>
  <c r="BO149" i="140"/>
  <c r="BP149" i="140"/>
  <c r="BM150" i="140"/>
  <c r="BN150" i="140"/>
  <c r="BO150" i="140"/>
  <c r="BP150" i="140"/>
  <c r="BM151" i="140"/>
  <c r="BN151" i="140"/>
  <c r="BO151" i="140"/>
  <c r="BP151" i="140"/>
  <c r="BM152" i="140"/>
  <c r="BN152" i="140"/>
  <c r="BO152" i="140"/>
  <c r="BP152" i="140"/>
  <c r="BM153" i="140"/>
  <c r="BN153" i="140"/>
  <c r="BO153" i="140"/>
  <c r="BP153" i="140"/>
  <c r="BM154" i="140"/>
  <c r="BN154" i="140"/>
  <c r="BO154" i="140"/>
  <c r="BP154" i="140"/>
  <c r="BM155" i="140"/>
  <c r="BN155" i="140"/>
  <c r="BO155" i="140"/>
  <c r="BP155" i="140"/>
  <c r="BM156" i="140"/>
  <c r="BN156" i="140"/>
  <c r="BO156" i="140"/>
  <c r="BP156" i="140"/>
  <c r="BN3" i="140"/>
  <c r="BO3" i="140"/>
  <c r="BP3" i="140"/>
  <c r="BM3" i="140"/>
  <c r="BF4" i="140"/>
  <c r="BF5" i="140"/>
  <c r="BF6" i="140"/>
  <c r="AC12" i="4" s="1"/>
  <c r="BF7" i="140"/>
  <c r="AC13" i="4" s="1"/>
  <c r="BF8" i="140"/>
  <c r="AC14" i="4" s="1"/>
  <c r="BF9" i="140"/>
  <c r="AC16" i="4" s="1"/>
  <c r="BF10" i="140"/>
  <c r="AC17" i="4" s="1"/>
  <c r="BF11" i="140"/>
  <c r="AC18" i="4" s="1"/>
  <c r="BF12" i="140"/>
  <c r="AC19" i="4" s="1"/>
  <c r="BF13" i="140"/>
  <c r="AC20" i="4" s="1"/>
  <c r="BF14" i="140"/>
  <c r="AC22" i="4" s="1"/>
  <c r="BF15" i="140"/>
  <c r="BF16" i="140"/>
  <c r="AC27" i="4" s="1"/>
  <c r="AC25" i="4" s="1"/>
  <c r="BF17" i="140"/>
  <c r="BF18" i="140"/>
  <c r="AC33" i="4" s="1"/>
  <c r="BF19" i="140"/>
  <c r="AC35" i="4" s="1"/>
  <c r="BF20" i="140"/>
  <c r="BF21" i="140"/>
  <c r="BF22" i="140"/>
  <c r="AC43" i="4" s="1"/>
  <c r="BF23" i="140"/>
  <c r="AC44" i="4" s="1"/>
  <c r="BF24" i="140"/>
  <c r="AC45" i="4" s="1"/>
  <c r="BF25" i="140"/>
  <c r="AC46" i="4" s="1"/>
  <c r="BF26" i="140"/>
  <c r="AC48" i="4" s="1"/>
  <c r="BF27" i="140"/>
  <c r="AC49" i="4" s="1"/>
  <c r="BF28" i="140"/>
  <c r="AC50" i="4" s="1"/>
  <c r="BF29" i="140"/>
  <c r="AC53" i="4" s="1"/>
  <c r="BF30" i="140"/>
  <c r="BF31" i="140"/>
  <c r="AC58" i="4" s="1"/>
  <c r="BF32" i="140"/>
  <c r="BF33" i="140"/>
  <c r="AC64" i="4" s="1"/>
  <c r="BF34" i="140"/>
  <c r="AC65" i="4" s="1"/>
  <c r="BF35" i="140"/>
  <c r="AC66" i="4" s="1"/>
  <c r="BF36" i="140"/>
  <c r="BF37" i="140"/>
  <c r="BF38" i="140"/>
  <c r="AC74" i="4" s="1"/>
  <c r="BF39" i="140"/>
  <c r="AC75" i="4" s="1"/>
  <c r="BF40" i="140"/>
  <c r="AC78" i="4" s="1"/>
  <c r="BF41" i="140"/>
  <c r="BF42" i="140"/>
  <c r="BF43" i="140"/>
  <c r="AC85" i="4" s="1"/>
  <c r="AC82" i="4" s="1"/>
  <c r="BF44" i="140"/>
  <c r="BF45" i="140"/>
  <c r="AC89" i="4" s="1"/>
  <c r="BF46" i="140"/>
  <c r="AC91" i="4" s="1"/>
  <c r="BF47" i="140"/>
  <c r="AC94" i="4" s="1"/>
  <c r="BF48" i="140"/>
  <c r="AC97" i="4" s="1"/>
  <c r="BF49" i="140"/>
  <c r="AC100" i="4" s="1"/>
  <c r="BF50" i="140"/>
  <c r="AC101" i="4" s="1"/>
  <c r="BF51" i="140"/>
  <c r="BF52" i="140"/>
  <c r="AC103" i="4" s="1"/>
  <c r="BF53" i="140"/>
  <c r="AC104" i="4" s="1"/>
  <c r="BF54" i="140"/>
  <c r="AC105" i="4" s="1"/>
  <c r="BF55" i="140"/>
  <c r="AC106" i="4" s="1"/>
  <c r="BF56" i="140"/>
  <c r="AC107" i="4" s="1"/>
  <c r="BF57" i="140"/>
  <c r="AC110" i="4" s="1"/>
  <c r="BF58" i="140"/>
  <c r="BF59" i="140"/>
  <c r="AC112" i="4" s="1"/>
  <c r="BF60" i="140"/>
  <c r="AC113" i="4" s="1"/>
  <c r="BF61" i="140"/>
  <c r="AC117" i="4" s="1"/>
  <c r="BF62" i="140"/>
  <c r="BF63" i="140"/>
  <c r="AC120" i="4" s="1"/>
  <c r="AC119" i="4" s="1"/>
  <c r="BF64" i="140"/>
  <c r="BF65" i="140"/>
  <c r="AC124" i="4" s="1"/>
  <c r="BF66" i="140"/>
  <c r="AC127" i="4" s="1"/>
  <c r="BF67" i="140"/>
  <c r="AC128" i="4" s="1"/>
  <c r="BF68" i="140"/>
  <c r="AC130" i="4" s="1"/>
  <c r="BF69" i="140"/>
  <c r="BF70" i="140"/>
  <c r="AC132" i="4" s="1"/>
  <c r="BF71" i="140"/>
  <c r="AC134" i="4" s="1"/>
  <c r="BF72" i="140"/>
  <c r="AC135" i="4" s="1"/>
  <c r="BF73" i="140"/>
  <c r="BF74" i="140"/>
  <c r="AC140" i="4" s="1"/>
  <c r="BF75" i="140"/>
  <c r="AC142" i="4" s="1"/>
  <c r="BF76" i="140"/>
  <c r="BF77" i="140"/>
  <c r="AC145" i="4" s="1"/>
  <c r="AC144" i="4" s="1"/>
  <c r="BF78" i="140"/>
  <c r="BF79" i="140"/>
  <c r="BF80" i="140"/>
  <c r="AC165" i="4" s="1"/>
  <c r="AC164" i="4" s="1"/>
  <c r="BF81" i="140"/>
  <c r="BF82" i="140"/>
  <c r="BF83" i="140"/>
  <c r="AC168" i="4" s="1"/>
  <c r="AC167" i="4" s="1"/>
  <c r="AC166" i="4" s="1"/>
  <c r="BF3" i="140"/>
  <c r="BQ4" i="143"/>
  <c r="BR4" i="143"/>
  <c r="BS4" i="143"/>
  <c r="BQ5" i="143"/>
  <c r="BR5" i="143"/>
  <c r="BS5" i="143"/>
  <c r="BQ6" i="143"/>
  <c r="BR6" i="143"/>
  <c r="BS6" i="143"/>
  <c r="BQ7" i="143"/>
  <c r="BR7" i="143"/>
  <c r="BS7" i="143"/>
  <c r="BQ8" i="143"/>
  <c r="BR8" i="143"/>
  <c r="BS8" i="143"/>
  <c r="BQ9" i="143"/>
  <c r="BR9" i="143"/>
  <c r="BS9" i="143"/>
  <c r="BQ10" i="143"/>
  <c r="BR10" i="143"/>
  <c r="BS10" i="143"/>
  <c r="BQ11" i="143"/>
  <c r="BR11" i="143"/>
  <c r="BS11" i="143"/>
  <c r="BQ12" i="143"/>
  <c r="BR12" i="143"/>
  <c r="BS12" i="143"/>
  <c r="BQ13" i="143"/>
  <c r="BR13" i="143"/>
  <c r="BS13" i="143"/>
  <c r="BR3" i="143"/>
  <c r="BS3" i="143"/>
  <c r="BQ3" i="143"/>
  <c r="AC30" i="37"/>
  <c r="AC50" i="37"/>
  <c r="CD4" i="142"/>
  <c r="CE4" i="142"/>
  <c r="CF4" i="142"/>
  <c r="CD5" i="142"/>
  <c r="CE5" i="142"/>
  <c r="CF5" i="142"/>
  <c r="CD6" i="142"/>
  <c r="CE6" i="142"/>
  <c r="CF6" i="142"/>
  <c r="CD7" i="142"/>
  <c r="CE7" i="142"/>
  <c r="CF7" i="142"/>
  <c r="CD8" i="142"/>
  <c r="CE8" i="142"/>
  <c r="CF8" i="142"/>
  <c r="CD9" i="142"/>
  <c r="CE9" i="142"/>
  <c r="CF9" i="142"/>
  <c r="CD10" i="142"/>
  <c r="CE10" i="142"/>
  <c r="CF10" i="142"/>
  <c r="CD11" i="142"/>
  <c r="CE11" i="142"/>
  <c r="CF11" i="142"/>
  <c r="CD12" i="142"/>
  <c r="CE12" i="142"/>
  <c r="CF12" i="142"/>
  <c r="CD13" i="142"/>
  <c r="CE13" i="142"/>
  <c r="CF13" i="142"/>
  <c r="CD14" i="142"/>
  <c r="CE14" i="142"/>
  <c r="CF14" i="142"/>
  <c r="CD15" i="142"/>
  <c r="CE15" i="142"/>
  <c r="CF15" i="142"/>
  <c r="CD16" i="142"/>
  <c r="CE16" i="142"/>
  <c r="CF16" i="142"/>
  <c r="CD17" i="142"/>
  <c r="CE17" i="142"/>
  <c r="CF17" i="142"/>
  <c r="CD18" i="142"/>
  <c r="CE18" i="142"/>
  <c r="CF18" i="142"/>
  <c r="CD19" i="142"/>
  <c r="CE19" i="142"/>
  <c r="CF19" i="142"/>
  <c r="CD20" i="142"/>
  <c r="CE20" i="142"/>
  <c r="CF20" i="142"/>
  <c r="CD21" i="142"/>
  <c r="CE21" i="142"/>
  <c r="CF21" i="142"/>
  <c r="CD22" i="142"/>
  <c r="CE22" i="142"/>
  <c r="CF22" i="142"/>
  <c r="CD23" i="142"/>
  <c r="CE23" i="142"/>
  <c r="CF23" i="142"/>
  <c r="CD24" i="142"/>
  <c r="CE24" i="142"/>
  <c r="CF24" i="142"/>
  <c r="CD25" i="142"/>
  <c r="CE25" i="142"/>
  <c r="CF25" i="142"/>
  <c r="CD26" i="142"/>
  <c r="CE26" i="142"/>
  <c r="CF26" i="142"/>
  <c r="CD27" i="142"/>
  <c r="CE27" i="142"/>
  <c r="CF27" i="142"/>
  <c r="CD28" i="142"/>
  <c r="CE28" i="142"/>
  <c r="CF28" i="142"/>
  <c r="CD29" i="142"/>
  <c r="CE29" i="142"/>
  <c r="CF29" i="142"/>
  <c r="CD30" i="142"/>
  <c r="CE30" i="142"/>
  <c r="CF30" i="142"/>
  <c r="CD31" i="142"/>
  <c r="CE31" i="142"/>
  <c r="CF31" i="142"/>
  <c r="CD32" i="142"/>
  <c r="CE32" i="142"/>
  <c r="CF32" i="142"/>
  <c r="CD33" i="142"/>
  <c r="CE33" i="142"/>
  <c r="CF33" i="142"/>
  <c r="CD34" i="142"/>
  <c r="CE34" i="142"/>
  <c r="CF34" i="142"/>
  <c r="CD35" i="142"/>
  <c r="CE35" i="142"/>
  <c r="CF35" i="142"/>
  <c r="CD36" i="142"/>
  <c r="CE36" i="142"/>
  <c r="CF36" i="142"/>
  <c r="CD37" i="142"/>
  <c r="CE37" i="142"/>
  <c r="CF37" i="142"/>
  <c r="CD38" i="142"/>
  <c r="CE38" i="142"/>
  <c r="CF38" i="142"/>
  <c r="CD39" i="142"/>
  <c r="CE39" i="142"/>
  <c r="CF39" i="142"/>
  <c r="CD40" i="142"/>
  <c r="CE40" i="142"/>
  <c r="CF40" i="142"/>
  <c r="CD41" i="142"/>
  <c r="CE41" i="142"/>
  <c r="CF41" i="142"/>
  <c r="CD42" i="142"/>
  <c r="CE42" i="142"/>
  <c r="CF42" i="142"/>
  <c r="CD43" i="142"/>
  <c r="CE43" i="142"/>
  <c r="CF43" i="142"/>
  <c r="CD44" i="142"/>
  <c r="CE44" i="142"/>
  <c r="CF44" i="142"/>
  <c r="CD45" i="142"/>
  <c r="CE45" i="142"/>
  <c r="CF45" i="142"/>
  <c r="CD46" i="142"/>
  <c r="CE46" i="142"/>
  <c r="CF46" i="142"/>
  <c r="CD47" i="142"/>
  <c r="CE47" i="142"/>
  <c r="CF47" i="142"/>
  <c r="CD48" i="142"/>
  <c r="CE48" i="142"/>
  <c r="CF48" i="142"/>
  <c r="CD49" i="142"/>
  <c r="CE49" i="142"/>
  <c r="CF49" i="142"/>
  <c r="CD50" i="142"/>
  <c r="CE50" i="142"/>
  <c r="CF50" i="142"/>
  <c r="CD51" i="142"/>
  <c r="CE51" i="142"/>
  <c r="CF51" i="142"/>
  <c r="CD52" i="142"/>
  <c r="CE52" i="142"/>
  <c r="CF52" i="142"/>
  <c r="CD53" i="142"/>
  <c r="CE53" i="142"/>
  <c r="CF53" i="142"/>
  <c r="CD54" i="142"/>
  <c r="CE54" i="142"/>
  <c r="CF54" i="142"/>
  <c r="CD55" i="142"/>
  <c r="CE55" i="142"/>
  <c r="CF55" i="142"/>
  <c r="CD56" i="142"/>
  <c r="CE56" i="142"/>
  <c r="CF56" i="142"/>
  <c r="CD57" i="142"/>
  <c r="CE57" i="142"/>
  <c r="CF57" i="142"/>
  <c r="CD58" i="142"/>
  <c r="CE58" i="142"/>
  <c r="CF58" i="142"/>
  <c r="CD59" i="142"/>
  <c r="CE59" i="142"/>
  <c r="CF59" i="142"/>
  <c r="CD60" i="142"/>
  <c r="CE60" i="142"/>
  <c r="CF60" i="142"/>
  <c r="CD61" i="142"/>
  <c r="CE61" i="142"/>
  <c r="CF61" i="142"/>
  <c r="CD62" i="142"/>
  <c r="CE62" i="142"/>
  <c r="CF62" i="142"/>
  <c r="CD63" i="142"/>
  <c r="CE63" i="142"/>
  <c r="CF63" i="142"/>
  <c r="CD64" i="142"/>
  <c r="CE64" i="142"/>
  <c r="CF64" i="142"/>
  <c r="CD65" i="142"/>
  <c r="CE65" i="142"/>
  <c r="CF65" i="142"/>
  <c r="CD66" i="142"/>
  <c r="CE66" i="142"/>
  <c r="CF66" i="142"/>
  <c r="CD67" i="142"/>
  <c r="CE67" i="142"/>
  <c r="CF67" i="142"/>
  <c r="CE3" i="142"/>
  <c r="CF3" i="142"/>
  <c r="CD3" i="142"/>
  <c r="BT17" i="142"/>
  <c r="BU4" i="142"/>
  <c r="BU5" i="142"/>
  <c r="AC19" i="37" s="1"/>
  <c r="BU6" i="142"/>
  <c r="AC15" i="37" s="1"/>
  <c r="BU7" i="142"/>
  <c r="AC24" i="37" s="1"/>
  <c r="BU8" i="142"/>
  <c r="AC23" i="37" s="1"/>
  <c r="BU9" i="142"/>
  <c r="AC28" i="37" s="1"/>
  <c r="BU10" i="142"/>
  <c r="AC35" i="37" s="1"/>
  <c r="BU11" i="142"/>
  <c r="AC36" i="37" s="1"/>
  <c r="BU12" i="142"/>
  <c r="AC40" i="37" s="1"/>
  <c r="BU13" i="142"/>
  <c r="AC42" i="37" s="1"/>
  <c r="BU14" i="142"/>
  <c r="AC43" i="37" s="1"/>
  <c r="BU15" i="142"/>
  <c r="AC45" i="37" s="1"/>
  <c r="BU16" i="142"/>
  <c r="AC48" i="37" s="1"/>
  <c r="BU3" i="142"/>
  <c r="BC3" i="142"/>
  <c r="AC49" i="35"/>
  <c r="AC32" i="35"/>
  <c r="AC35" i="35"/>
  <c r="AC34" i="35" s="1"/>
  <c r="CC4" i="141"/>
  <c r="CD4" i="141"/>
  <c r="CE4" i="141"/>
  <c r="CC5" i="141"/>
  <c r="CD5" i="141"/>
  <c r="CE5" i="141"/>
  <c r="CC6" i="141"/>
  <c r="CD6" i="141"/>
  <c r="CE6" i="141"/>
  <c r="CC7" i="141"/>
  <c r="CD7" i="141"/>
  <c r="CE7" i="141"/>
  <c r="CC8" i="141"/>
  <c r="CD8" i="141"/>
  <c r="CE8" i="141"/>
  <c r="CC9" i="141"/>
  <c r="CD9" i="141"/>
  <c r="CE9" i="141"/>
  <c r="CC10" i="141"/>
  <c r="CD10" i="141"/>
  <c r="CE10" i="141"/>
  <c r="CC11" i="141"/>
  <c r="CD11" i="141"/>
  <c r="CE11" i="141"/>
  <c r="CC12" i="141"/>
  <c r="CD12" i="141"/>
  <c r="CE12" i="141"/>
  <c r="CC13" i="141"/>
  <c r="CD13" i="141"/>
  <c r="CE13" i="141"/>
  <c r="CC14" i="141"/>
  <c r="CD14" i="141"/>
  <c r="CE14" i="141"/>
  <c r="CC15" i="141"/>
  <c r="CD15" i="141"/>
  <c r="CE15" i="141"/>
  <c r="CC16" i="141"/>
  <c r="CD16" i="141"/>
  <c r="CE16" i="141"/>
  <c r="CC17" i="141"/>
  <c r="CD17" i="141"/>
  <c r="CE17" i="141"/>
  <c r="CC18" i="141"/>
  <c r="CD18" i="141"/>
  <c r="CE18" i="141"/>
  <c r="CC19" i="141"/>
  <c r="CD19" i="141"/>
  <c r="CE19" i="141"/>
  <c r="CC20" i="141"/>
  <c r="CD20" i="141"/>
  <c r="CE20" i="141"/>
  <c r="CC21" i="141"/>
  <c r="CD21" i="141"/>
  <c r="CE21" i="141"/>
  <c r="CC22" i="141"/>
  <c r="CD22" i="141"/>
  <c r="CE22" i="141"/>
  <c r="CC23" i="141"/>
  <c r="CD23" i="141"/>
  <c r="CE23" i="141"/>
  <c r="CC24" i="141"/>
  <c r="CD24" i="141"/>
  <c r="CE24" i="141"/>
  <c r="CC25" i="141"/>
  <c r="CD25" i="141"/>
  <c r="CE25" i="141"/>
  <c r="CC26" i="141"/>
  <c r="CD26" i="141"/>
  <c r="CE26" i="141"/>
  <c r="CC27" i="141"/>
  <c r="CD27" i="141"/>
  <c r="CE27" i="141"/>
  <c r="CC28" i="141"/>
  <c r="CD28" i="141"/>
  <c r="CE28" i="141"/>
  <c r="CC29" i="141"/>
  <c r="CD29" i="141"/>
  <c r="CE29" i="141"/>
  <c r="CC30" i="141"/>
  <c r="CD30" i="141"/>
  <c r="CE30" i="141"/>
  <c r="CC31" i="141"/>
  <c r="CD31" i="141"/>
  <c r="CE31" i="141"/>
  <c r="CC32" i="141"/>
  <c r="CD32" i="141"/>
  <c r="CE32" i="141"/>
  <c r="CC33" i="141"/>
  <c r="CD33" i="141"/>
  <c r="CE33" i="141"/>
  <c r="CC34" i="141"/>
  <c r="CD34" i="141"/>
  <c r="CE34" i="141"/>
  <c r="CC35" i="141"/>
  <c r="CD35" i="141"/>
  <c r="CE35" i="141"/>
  <c r="CC36" i="141"/>
  <c r="CD36" i="141"/>
  <c r="CE36" i="141"/>
  <c r="CC37" i="141"/>
  <c r="CD37" i="141"/>
  <c r="CE37" i="141"/>
  <c r="CC38" i="141"/>
  <c r="CD38" i="141"/>
  <c r="CE38" i="141"/>
  <c r="CC39" i="141"/>
  <c r="CD39" i="141"/>
  <c r="CE39" i="141"/>
  <c r="CC40" i="141"/>
  <c r="CD40" i="141"/>
  <c r="CE40" i="141"/>
  <c r="CC41" i="141"/>
  <c r="CD41" i="141"/>
  <c r="CE41" i="141"/>
  <c r="CC42" i="141"/>
  <c r="CD42" i="141"/>
  <c r="CE42" i="141"/>
  <c r="CC43" i="141"/>
  <c r="CD43" i="141"/>
  <c r="CE43" i="141"/>
  <c r="CC44" i="141"/>
  <c r="CD44" i="141"/>
  <c r="CE44" i="141"/>
  <c r="CC45" i="141"/>
  <c r="CD45" i="141"/>
  <c r="CE45" i="141"/>
  <c r="CC46" i="141"/>
  <c r="CD46" i="141"/>
  <c r="CE46" i="141"/>
  <c r="CC47" i="141"/>
  <c r="CD47" i="141"/>
  <c r="CE47" i="141"/>
  <c r="CC48" i="141"/>
  <c r="CD48" i="141"/>
  <c r="CE48" i="141"/>
  <c r="CC49" i="141"/>
  <c r="CD49" i="141"/>
  <c r="CE49" i="141"/>
  <c r="CC50" i="141"/>
  <c r="CD50" i="141"/>
  <c r="CE50" i="141"/>
  <c r="CC51" i="141"/>
  <c r="CD51" i="141"/>
  <c r="CE51" i="141"/>
  <c r="CC52" i="141"/>
  <c r="CD52" i="141"/>
  <c r="CE52" i="141"/>
  <c r="CC53" i="141"/>
  <c r="CD53" i="141"/>
  <c r="CE53" i="141"/>
  <c r="CD3" i="141"/>
  <c r="CE3" i="141"/>
  <c r="CC3" i="141"/>
  <c r="BK3" i="141"/>
  <c r="BS9" i="141"/>
  <c r="BT4" i="141"/>
  <c r="AC15" i="35" s="1"/>
  <c r="BT5" i="141"/>
  <c r="AC16" i="35" s="1"/>
  <c r="BT6" i="141"/>
  <c r="AC28" i="35" s="1"/>
  <c r="BT7" i="141"/>
  <c r="AC26" i="35" s="1"/>
  <c r="BT8" i="141"/>
  <c r="AC45" i="35" s="1"/>
  <c r="AC43" i="35" s="1"/>
  <c r="AC42" i="35" s="1"/>
  <c r="AC41" i="35" s="1"/>
  <c r="BT3" i="141"/>
  <c r="BB3" i="141"/>
  <c r="AB13" i="35" s="1"/>
  <c r="AZ4" i="143"/>
  <c r="BA4" i="143"/>
  <c r="BB4" i="143"/>
  <c r="AZ5" i="143"/>
  <c r="BA5" i="143"/>
  <c r="BB5" i="143"/>
  <c r="AZ6" i="143"/>
  <c r="BA6" i="143"/>
  <c r="BB6" i="143"/>
  <c r="AZ7" i="143"/>
  <c r="BA7" i="143"/>
  <c r="BB7" i="143"/>
  <c r="AZ8" i="143"/>
  <c r="BA8" i="143"/>
  <c r="BB8" i="143"/>
  <c r="BA3" i="143"/>
  <c r="BB3" i="143"/>
  <c r="AZ3" i="143"/>
  <c r="AB27" i="37"/>
  <c r="AB26" i="37" s="1"/>
  <c r="BL4" i="142"/>
  <c r="BM4" i="142"/>
  <c r="BN4" i="142"/>
  <c r="BL5" i="142"/>
  <c r="BM5" i="142"/>
  <c r="BN5" i="142"/>
  <c r="BL6" i="142"/>
  <c r="BM6" i="142"/>
  <c r="BN6" i="142"/>
  <c r="BL7" i="142"/>
  <c r="BM7" i="142"/>
  <c r="BN7" i="142"/>
  <c r="BL8" i="142"/>
  <c r="BM8" i="142"/>
  <c r="BN8" i="142"/>
  <c r="BL9" i="142"/>
  <c r="BM9" i="142"/>
  <c r="BN9" i="142"/>
  <c r="BL10" i="142"/>
  <c r="BM10" i="142"/>
  <c r="BN10" i="142"/>
  <c r="BL11" i="142"/>
  <c r="BM11" i="142"/>
  <c r="BN11" i="142"/>
  <c r="BL12" i="142"/>
  <c r="BM12" i="142"/>
  <c r="BN12" i="142"/>
  <c r="BL13" i="142"/>
  <c r="BM13" i="142"/>
  <c r="BN13" i="142"/>
  <c r="BL14" i="142"/>
  <c r="BM14" i="142"/>
  <c r="BN14" i="142"/>
  <c r="BL15" i="142"/>
  <c r="BM15" i="142"/>
  <c r="BN15" i="142"/>
  <c r="BL16" i="142"/>
  <c r="BM16" i="142"/>
  <c r="BN16" i="142"/>
  <c r="BL17" i="142"/>
  <c r="BM17" i="142"/>
  <c r="BN17" i="142"/>
  <c r="BL18" i="142"/>
  <c r="BM18" i="142"/>
  <c r="BN18" i="142"/>
  <c r="BL19" i="142"/>
  <c r="BM19" i="142"/>
  <c r="BN19" i="142"/>
  <c r="BL20" i="142"/>
  <c r="BM20" i="142"/>
  <c r="BN20" i="142"/>
  <c r="BL21" i="142"/>
  <c r="BM21" i="142"/>
  <c r="BN21" i="142"/>
  <c r="BL22" i="142"/>
  <c r="BM22" i="142"/>
  <c r="BN22" i="142"/>
  <c r="BL23" i="142"/>
  <c r="BM23" i="142"/>
  <c r="BN23" i="142"/>
  <c r="BL24" i="142"/>
  <c r="BM24" i="142"/>
  <c r="BN24" i="142"/>
  <c r="BL25" i="142"/>
  <c r="BM25" i="142"/>
  <c r="BN25" i="142"/>
  <c r="BL26" i="142"/>
  <c r="BM26" i="142"/>
  <c r="BN26" i="142"/>
  <c r="BL27" i="142"/>
  <c r="BM27" i="142"/>
  <c r="BN27" i="142"/>
  <c r="BL28" i="142"/>
  <c r="BM28" i="142"/>
  <c r="BN28" i="142"/>
  <c r="BL29" i="142"/>
  <c r="BM29" i="142"/>
  <c r="BN29" i="142"/>
  <c r="BL30" i="142"/>
  <c r="BM30" i="142"/>
  <c r="BN30" i="142"/>
  <c r="BL31" i="142"/>
  <c r="BM31" i="142"/>
  <c r="BN31" i="142"/>
  <c r="BL32" i="142"/>
  <c r="BM32" i="142"/>
  <c r="BN32" i="142"/>
  <c r="BL33" i="142"/>
  <c r="BM33" i="142"/>
  <c r="BN33" i="142"/>
  <c r="BL34" i="142"/>
  <c r="BM34" i="142"/>
  <c r="BN34" i="142"/>
  <c r="BL35" i="142"/>
  <c r="BM35" i="142"/>
  <c r="BN35" i="142"/>
  <c r="BL36" i="142"/>
  <c r="BM36" i="142"/>
  <c r="BN36" i="142"/>
  <c r="BL37" i="142"/>
  <c r="BM37" i="142"/>
  <c r="BN37" i="142"/>
  <c r="BL38" i="142"/>
  <c r="BM38" i="142"/>
  <c r="BN38" i="142"/>
  <c r="BL39" i="142"/>
  <c r="BM39" i="142"/>
  <c r="BN39" i="142"/>
  <c r="BL40" i="142"/>
  <c r="BM40" i="142"/>
  <c r="BN40" i="142"/>
  <c r="BL41" i="142"/>
  <c r="BM41" i="142"/>
  <c r="BN41" i="142"/>
  <c r="BL42" i="142"/>
  <c r="BM42" i="142"/>
  <c r="BN42" i="142"/>
  <c r="BL43" i="142"/>
  <c r="BM43" i="142"/>
  <c r="BN43" i="142"/>
  <c r="BL44" i="142"/>
  <c r="BM44" i="142"/>
  <c r="BN44" i="142"/>
  <c r="BL45" i="142"/>
  <c r="BM45" i="142"/>
  <c r="BN45" i="142"/>
  <c r="BL46" i="142"/>
  <c r="BM46" i="142"/>
  <c r="BN46" i="142"/>
  <c r="BL47" i="142"/>
  <c r="BM47" i="142"/>
  <c r="BN47" i="142"/>
  <c r="BL48" i="142"/>
  <c r="BM48" i="142"/>
  <c r="BN48" i="142"/>
  <c r="BL49" i="142"/>
  <c r="BM49" i="142"/>
  <c r="BN49" i="142"/>
  <c r="BL50" i="142"/>
  <c r="BM50" i="142"/>
  <c r="BN50" i="142"/>
  <c r="BL51" i="142"/>
  <c r="BM51" i="142"/>
  <c r="BN51" i="142"/>
  <c r="BL52" i="142"/>
  <c r="BM52" i="142"/>
  <c r="BN52" i="142"/>
  <c r="BL53" i="142"/>
  <c r="BM53" i="142"/>
  <c r="BN53" i="142"/>
  <c r="BL54" i="142"/>
  <c r="BM54" i="142"/>
  <c r="BN54" i="142"/>
  <c r="BL55" i="142"/>
  <c r="BM55" i="142"/>
  <c r="BN55" i="142"/>
  <c r="BL56" i="142"/>
  <c r="BM56" i="142"/>
  <c r="BN56" i="142"/>
  <c r="BL57" i="142"/>
  <c r="BM57" i="142"/>
  <c r="BN57" i="142"/>
  <c r="BL58" i="142"/>
  <c r="BM58" i="142"/>
  <c r="BN58" i="142"/>
  <c r="BL59" i="142"/>
  <c r="BM59" i="142"/>
  <c r="BN59" i="142"/>
  <c r="BL60" i="142"/>
  <c r="BM60" i="142"/>
  <c r="BN60" i="142"/>
  <c r="BL61" i="142"/>
  <c r="BM61" i="142"/>
  <c r="BN61" i="142"/>
  <c r="BL62" i="142"/>
  <c r="BM62" i="142"/>
  <c r="BN62" i="142"/>
  <c r="BL63" i="142"/>
  <c r="BM63" i="142"/>
  <c r="BN63" i="142"/>
  <c r="BM3" i="142"/>
  <c r="BN3" i="142"/>
  <c r="BL3" i="142"/>
  <c r="BC4" i="142"/>
  <c r="BC5" i="142"/>
  <c r="AB15" i="37" s="1"/>
  <c r="BC6" i="142"/>
  <c r="BC7" i="142"/>
  <c r="AB19" i="37" s="1"/>
  <c r="BC8" i="142"/>
  <c r="BC9" i="142"/>
  <c r="AB23" i="37" s="1"/>
  <c r="AB22" i="37" s="1"/>
  <c r="AB21" i="37" s="1"/>
  <c r="BC10" i="142"/>
  <c r="BC11" i="142"/>
  <c r="AB35" i="37" s="1"/>
  <c r="BC12" i="142"/>
  <c r="AB36" i="37" s="1"/>
  <c r="BC13" i="142"/>
  <c r="AB38" i="37" s="1"/>
  <c r="BC14" i="142"/>
  <c r="AB40" i="37" s="1"/>
  <c r="BC15" i="142"/>
  <c r="AB43" i="37" s="1"/>
  <c r="BC16" i="142"/>
  <c r="AB45" i="37" s="1"/>
  <c r="AB49" i="35"/>
  <c r="AB35" i="35"/>
  <c r="AB34" i="35" s="1"/>
  <c r="AB32" i="35"/>
  <c r="BK4" i="141"/>
  <c r="BL4" i="141"/>
  <c r="BM4" i="141"/>
  <c r="BK5" i="141"/>
  <c r="BL5" i="141"/>
  <c r="BM5" i="141"/>
  <c r="BK6" i="141"/>
  <c r="BL6" i="141"/>
  <c r="BM6" i="141"/>
  <c r="BK7" i="141"/>
  <c r="BL7" i="141"/>
  <c r="BM7" i="141"/>
  <c r="BK8" i="141"/>
  <c r="BL8" i="141"/>
  <c r="BM8" i="141"/>
  <c r="BK9" i="141"/>
  <c r="BL9" i="141"/>
  <c r="BM9" i="141"/>
  <c r="BK10" i="141"/>
  <c r="BL10" i="141"/>
  <c r="BM10" i="141"/>
  <c r="BK11" i="141"/>
  <c r="BL11" i="141"/>
  <c r="BM11" i="141"/>
  <c r="BK12" i="141"/>
  <c r="BL12" i="141"/>
  <c r="BM12" i="141"/>
  <c r="BK13" i="141"/>
  <c r="BL13" i="141"/>
  <c r="BM13" i="141"/>
  <c r="BK14" i="141"/>
  <c r="BL14" i="141"/>
  <c r="BM14" i="141"/>
  <c r="BK15" i="141"/>
  <c r="BL15" i="141"/>
  <c r="BM15" i="141"/>
  <c r="BK16" i="141"/>
  <c r="BL16" i="141"/>
  <c r="BM16" i="141"/>
  <c r="BK17" i="141"/>
  <c r="BL17" i="141"/>
  <c r="BM17" i="141"/>
  <c r="BK18" i="141"/>
  <c r="BL18" i="141"/>
  <c r="BM18" i="141"/>
  <c r="BK19" i="141"/>
  <c r="BL19" i="141"/>
  <c r="BM19" i="141"/>
  <c r="BK20" i="141"/>
  <c r="BL20" i="141"/>
  <c r="BM20" i="141"/>
  <c r="BK21" i="141"/>
  <c r="BL21" i="141"/>
  <c r="BM21" i="141"/>
  <c r="BK22" i="141"/>
  <c r="BL22" i="141"/>
  <c r="BM22" i="141"/>
  <c r="BK23" i="141"/>
  <c r="BL23" i="141"/>
  <c r="BM23" i="141"/>
  <c r="BK24" i="141"/>
  <c r="BL24" i="141"/>
  <c r="BM24" i="141"/>
  <c r="BK25" i="141"/>
  <c r="BL25" i="141"/>
  <c r="BM25" i="141"/>
  <c r="BK26" i="141"/>
  <c r="BL26" i="141"/>
  <c r="BM26" i="141"/>
  <c r="BK27" i="141"/>
  <c r="BL27" i="141"/>
  <c r="BM27" i="141"/>
  <c r="BK28" i="141"/>
  <c r="BL28" i="141"/>
  <c r="BM28" i="141"/>
  <c r="BK29" i="141"/>
  <c r="BL29" i="141"/>
  <c r="BM29" i="141"/>
  <c r="BK30" i="141"/>
  <c r="BL30" i="141"/>
  <c r="BM30" i="141"/>
  <c r="BK31" i="141"/>
  <c r="BL31" i="141"/>
  <c r="BM31" i="141"/>
  <c r="BK32" i="141"/>
  <c r="BL32" i="141"/>
  <c r="BM32" i="141"/>
  <c r="BK33" i="141"/>
  <c r="BL33" i="141"/>
  <c r="BM33" i="141"/>
  <c r="BK34" i="141"/>
  <c r="BL34" i="141"/>
  <c r="BM34" i="141"/>
  <c r="BK35" i="141"/>
  <c r="BL35" i="141"/>
  <c r="BM35" i="141"/>
  <c r="BK36" i="141"/>
  <c r="BL36" i="141"/>
  <c r="BM36" i="141"/>
  <c r="BK37" i="141"/>
  <c r="BL37" i="141"/>
  <c r="BM37" i="141"/>
  <c r="BK38" i="141"/>
  <c r="BL38" i="141"/>
  <c r="BM38" i="141"/>
  <c r="BK39" i="141"/>
  <c r="BL39" i="141"/>
  <c r="BM39" i="141"/>
  <c r="BK40" i="141"/>
  <c r="BL40" i="141"/>
  <c r="BM40" i="141"/>
  <c r="BK41" i="141"/>
  <c r="BL41" i="141"/>
  <c r="BM41" i="141"/>
  <c r="BK42" i="141"/>
  <c r="BL42" i="141"/>
  <c r="BM42" i="141"/>
  <c r="BK43" i="141"/>
  <c r="BL43" i="141"/>
  <c r="BM43" i="141"/>
  <c r="BK44" i="141"/>
  <c r="BL44" i="141"/>
  <c r="BM44" i="141"/>
  <c r="BK45" i="141"/>
  <c r="BL45" i="141"/>
  <c r="BM45" i="141"/>
  <c r="BK46" i="141"/>
  <c r="BL46" i="141"/>
  <c r="BM46" i="141"/>
  <c r="BK47" i="141"/>
  <c r="BL47" i="141"/>
  <c r="BM47" i="141"/>
  <c r="BK48" i="141"/>
  <c r="BL48" i="141"/>
  <c r="BM48" i="141"/>
  <c r="BK49" i="141"/>
  <c r="BL49" i="141"/>
  <c r="BM49" i="141"/>
  <c r="BK50" i="141"/>
  <c r="BL50" i="141"/>
  <c r="BM50" i="141"/>
  <c r="BK51" i="141"/>
  <c r="BL51" i="141"/>
  <c r="BM51" i="141"/>
  <c r="BK52" i="141"/>
  <c r="BL52" i="141"/>
  <c r="BM52" i="141"/>
  <c r="BL3" i="141"/>
  <c r="BM3" i="141"/>
  <c r="BB4" i="141"/>
  <c r="AB16" i="35" s="1"/>
  <c r="BB5" i="141"/>
  <c r="AB27" i="35" s="1"/>
  <c r="AB25" i="35" s="1"/>
  <c r="AB18" i="35" s="1"/>
  <c r="BB6" i="141"/>
  <c r="AB45" i="35" s="1"/>
  <c r="BB7" i="141"/>
  <c r="AB47" i="35" s="1"/>
  <c r="M25" i="35" l="1"/>
  <c r="S12" i="35"/>
  <c r="Q12" i="35"/>
  <c r="N14" i="35"/>
  <c r="O14" i="35" s="1"/>
  <c r="AI67" i="54"/>
  <c r="Q34" i="37"/>
  <c r="W55" i="37"/>
  <c r="K16" i="4"/>
  <c r="Q16" i="4"/>
  <c r="K17" i="4"/>
  <c r="Q17" i="4"/>
  <c r="N164" i="4"/>
  <c r="O164" i="4" s="1"/>
  <c r="I192" i="4"/>
  <c r="H8" i="4"/>
  <c r="N158" i="4"/>
  <c r="O158" i="4" s="1"/>
  <c r="AH8" i="4"/>
  <c r="W8" i="4"/>
  <c r="AI8" i="4"/>
  <c r="AF8" i="4"/>
  <c r="M206" i="39"/>
  <c r="AE8" i="4"/>
  <c r="AD8" i="4"/>
  <c r="S67" i="54"/>
  <c r="M219" i="39"/>
  <c r="M231" i="39"/>
  <c r="W11" i="35"/>
  <c r="J11" i="35" s="1"/>
  <c r="V153" i="39"/>
  <c r="M207" i="39"/>
  <c r="V188" i="39"/>
  <c r="V124" i="39"/>
  <c r="T21" i="37"/>
  <c r="T11" i="37" s="1"/>
  <c r="T196" i="39"/>
  <c r="S178" i="39"/>
  <c r="Q178" i="39"/>
  <c r="M221" i="39"/>
  <c r="Q175" i="39"/>
  <c r="S180" i="39"/>
  <c r="Q180" i="39"/>
  <c r="S179" i="39"/>
  <c r="Q177" i="39"/>
  <c r="Q179" i="39"/>
  <c r="K179" i="39"/>
  <c r="M208" i="39"/>
  <c r="M227" i="39"/>
  <c r="K178" i="39"/>
  <c r="S177" i="39"/>
  <c r="M214" i="39"/>
  <c r="M229" i="39"/>
  <c r="M222" i="39"/>
  <c r="M215" i="39"/>
  <c r="M149" i="39"/>
  <c r="S175" i="39"/>
  <c r="T33" i="37"/>
  <c r="T32" i="37" s="1"/>
  <c r="AI18" i="35"/>
  <c r="AI10" i="35" s="1"/>
  <c r="AJ18" i="35"/>
  <c r="AJ10" i="35" s="1"/>
  <c r="N25" i="35"/>
  <c r="O25" i="35" s="1"/>
  <c r="AG19" i="35"/>
  <c r="AG18" i="35" s="1"/>
  <c r="AD19" i="35"/>
  <c r="AD18" i="35" s="1"/>
  <c r="AH19" i="35"/>
  <c r="AH18" i="35" s="1"/>
  <c r="AB12" i="35"/>
  <c r="AB11" i="35" s="1"/>
  <c r="AB10" i="35" s="1"/>
  <c r="AH12" i="35"/>
  <c r="AH11" i="35" s="1"/>
  <c r="AF19" i="35"/>
  <c r="AF18" i="35" s="1"/>
  <c r="AE12" i="35"/>
  <c r="AE11" i="35" s="1"/>
  <c r="AE18" i="35"/>
  <c r="AG12" i="35"/>
  <c r="AG11" i="35" s="1"/>
  <c r="AD12" i="35"/>
  <c r="AD11" i="35" s="1"/>
  <c r="AF12" i="35"/>
  <c r="AF11" i="35" s="1"/>
  <c r="H152" i="39"/>
  <c r="AJ39" i="37"/>
  <c r="AJ33" i="37" s="1"/>
  <c r="AJ32" i="37" s="1"/>
  <c r="AJ14" i="37"/>
  <c r="AJ12" i="37" s="1"/>
  <c r="AJ11" i="37" s="1"/>
  <c r="J219" i="39"/>
  <c r="K219" i="39" s="1"/>
  <c r="AI8" i="54"/>
  <c r="GL23" i="143" s="1"/>
  <c r="N219" i="39"/>
  <c r="O219" i="39" s="1"/>
  <c r="I249" i="39"/>
  <c r="L30" i="37"/>
  <c r="N31" i="37"/>
  <c r="O31" i="37" s="1"/>
  <c r="AI33" i="37"/>
  <c r="AI32" i="37" s="1"/>
  <c r="AI10" i="37" s="1"/>
  <c r="R194" i="39"/>
  <c r="R154" i="39"/>
  <c r="R209" i="39"/>
  <c r="R195" i="39"/>
  <c r="R205" i="39"/>
  <c r="R183" i="39"/>
  <c r="R82" i="39"/>
  <c r="R273" i="39"/>
  <c r="R157" i="39"/>
  <c r="S157" i="39" s="1"/>
  <c r="N149" i="4"/>
  <c r="O149" i="4" s="1"/>
  <c r="R263" i="39"/>
  <c r="R188" i="39"/>
  <c r="N152" i="4"/>
  <c r="O152" i="4" s="1"/>
  <c r="R124" i="39"/>
  <c r="R262" i="39"/>
  <c r="R185" i="39"/>
  <c r="R191" i="39"/>
  <c r="R153" i="39"/>
  <c r="R156" i="39"/>
  <c r="R83" i="39"/>
  <c r="R264" i="39"/>
  <c r="R152" i="39"/>
  <c r="R192" i="39"/>
  <c r="T152" i="39"/>
  <c r="N178" i="39"/>
  <c r="O178" i="39" s="1"/>
  <c r="J224" i="39"/>
  <c r="N172" i="39"/>
  <c r="O172" i="39" s="1"/>
  <c r="N168" i="39"/>
  <c r="J217" i="39"/>
  <c r="N174" i="39"/>
  <c r="N167" i="39"/>
  <c r="J225" i="39"/>
  <c r="Q225" i="39" s="1"/>
  <c r="N162" i="39"/>
  <c r="O162" i="39" s="1"/>
  <c r="N164" i="39"/>
  <c r="J254" i="39"/>
  <c r="J220" i="39"/>
  <c r="S220" i="39" s="1"/>
  <c r="N163" i="39"/>
  <c r="N179" i="39"/>
  <c r="O179" i="39" s="1"/>
  <c r="J228" i="39"/>
  <c r="S228" i="39" s="1"/>
  <c r="J218" i="39"/>
  <c r="P34" i="54"/>
  <c r="P228" i="39"/>
  <c r="P210" i="39"/>
  <c r="L186" i="39"/>
  <c r="P258" i="39"/>
  <c r="P255" i="39" s="1"/>
  <c r="R203" i="39"/>
  <c r="R200" i="39"/>
  <c r="R199" i="39"/>
  <c r="P274" i="39"/>
  <c r="R274" i="39"/>
  <c r="R201" i="39"/>
  <c r="R202" i="39"/>
  <c r="U152" i="39"/>
  <c r="N207" i="39"/>
  <c r="O207" i="39" s="1"/>
  <c r="L263" i="39"/>
  <c r="L209" i="39"/>
  <c r="L202" i="39"/>
  <c r="L188" i="39"/>
  <c r="P154" i="39"/>
  <c r="N206" i="39"/>
  <c r="O206" i="39" s="1"/>
  <c r="P265" i="39"/>
  <c r="P200" i="39"/>
  <c r="P195" i="39"/>
  <c r="P193" i="39" s="1"/>
  <c r="P191" i="39"/>
  <c r="I188" i="39"/>
  <c r="P183" i="39"/>
  <c r="P263" i="39"/>
  <c r="L203" i="39"/>
  <c r="L199" i="39"/>
  <c r="P202" i="39"/>
  <c r="I191" i="39"/>
  <c r="I80" i="39"/>
  <c r="L264" i="39"/>
  <c r="P155" i="39"/>
  <c r="P124" i="39"/>
  <c r="P262" i="39"/>
  <c r="P205" i="39"/>
  <c r="P201" i="39"/>
  <c r="P198" i="39"/>
  <c r="P197" i="39" s="1"/>
  <c r="P192" i="39"/>
  <c r="P185" i="39"/>
  <c r="P157" i="39"/>
  <c r="Q157" i="39" s="1"/>
  <c r="L195" i="39"/>
  <c r="P156" i="39"/>
  <c r="P152" i="39"/>
  <c r="P209" i="39"/>
  <c r="P188" i="39"/>
  <c r="L201" i="39"/>
  <c r="P153" i="39"/>
  <c r="P82" i="39"/>
  <c r="N208" i="39"/>
  <c r="O208" i="39" s="1"/>
  <c r="L262" i="39"/>
  <c r="L205" i="39"/>
  <c r="P264" i="39"/>
  <c r="I262" i="39"/>
  <c r="I205" i="39"/>
  <c r="P203" i="39"/>
  <c r="P199" i="39"/>
  <c r="I192" i="39"/>
  <c r="I185" i="39"/>
  <c r="P83" i="39"/>
  <c r="J229" i="39"/>
  <c r="Q229" i="39" s="1"/>
  <c r="L183" i="39"/>
  <c r="I195" i="39"/>
  <c r="Q33" i="54"/>
  <c r="Q67" i="54" s="1"/>
  <c r="R67" i="54" s="1"/>
  <c r="I226" i="39"/>
  <c r="I228" i="39"/>
  <c r="L166" i="39"/>
  <c r="L228" i="39"/>
  <c r="R198" i="39"/>
  <c r="R197" i="39" s="1"/>
  <c r="AH34" i="37"/>
  <c r="AH16" i="37"/>
  <c r="FL22" i="142"/>
  <c r="AH39" i="37"/>
  <c r="L252" i="39"/>
  <c r="L248" i="39"/>
  <c r="I242" i="39"/>
  <c r="L239" i="39"/>
  <c r="I240" i="39"/>
  <c r="I250" i="39"/>
  <c r="I246" i="39"/>
  <c r="L241" i="39"/>
  <c r="I241" i="39"/>
  <c r="L249" i="39"/>
  <c r="I244" i="39"/>
  <c r="L240" i="39"/>
  <c r="AH17" i="37"/>
  <c r="I251" i="39"/>
  <c r="L242" i="39"/>
  <c r="L250" i="39"/>
  <c r="I252" i="39"/>
  <c r="L244" i="39"/>
  <c r="I239" i="39"/>
  <c r="L251" i="39"/>
  <c r="L247" i="39"/>
  <c r="P261" i="39"/>
  <c r="I260" i="39"/>
  <c r="I256" i="39"/>
  <c r="L194" i="39"/>
  <c r="AH43" i="35"/>
  <c r="AH42" i="35" s="1"/>
  <c r="AH41" i="35" s="1"/>
  <c r="I257" i="39"/>
  <c r="I259" i="39"/>
  <c r="L258" i="39"/>
  <c r="I224" i="39"/>
  <c r="M224" i="39" s="1"/>
  <c r="N227" i="39"/>
  <c r="O227" i="39" s="1"/>
  <c r="I220" i="39"/>
  <c r="M220" i="39" s="1"/>
  <c r="J237" i="39"/>
  <c r="J215" i="39"/>
  <c r="K215" i="39" s="1"/>
  <c r="J216" i="39"/>
  <c r="Q216" i="39" s="1"/>
  <c r="J221" i="39"/>
  <c r="K221" i="39" s="1"/>
  <c r="J231" i="39"/>
  <c r="K231" i="39" s="1"/>
  <c r="I254" i="39"/>
  <c r="M254" i="39" s="1"/>
  <c r="J166" i="39"/>
  <c r="Q166" i="39" s="1"/>
  <c r="I216" i="39"/>
  <c r="M216" i="39" s="1"/>
  <c r="I225" i="39"/>
  <c r="M225" i="39" s="1"/>
  <c r="J214" i="39"/>
  <c r="K214" i="39" s="1"/>
  <c r="I218" i="39"/>
  <c r="M218" i="39" s="1"/>
  <c r="J223" i="39"/>
  <c r="Q223" i="39" s="1"/>
  <c r="J227" i="39"/>
  <c r="K227" i="39" s="1"/>
  <c r="I237" i="39"/>
  <c r="M237" i="39" s="1"/>
  <c r="I223" i="39"/>
  <c r="M223" i="39" s="1"/>
  <c r="L226" i="39"/>
  <c r="J222" i="39"/>
  <c r="K222" i="39" s="1"/>
  <c r="N231" i="39"/>
  <c r="O231" i="39" s="1"/>
  <c r="I217" i="39"/>
  <c r="M217" i="39" s="1"/>
  <c r="L246" i="39"/>
  <c r="I247" i="39"/>
  <c r="AH22" i="37"/>
  <c r="AH21" i="37" s="1"/>
  <c r="AE16" i="37"/>
  <c r="AD16" i="37"/>
  <c r="AG16" i="37"/>
  <c r="AG14" i="37" s="1"/>
  <c r="AG12" i="37" s="1"/>
  <c r="AG11" i="37" s="1"/>
  <c r="AE17" i="37"/>
  <c r="I253" i="39"/>
  <c r="M253" i="39" s="1"/>
  <c r="R238" i="39"/>
  <c r="L210" i="39"/>
  <c r="I210" i="39"/>
  <c r="L200" i="39"/>
  <c r="R243" i="39"/>
  <c r="I248" i="39"/>
  <c r="I245" i="39"/>
  <c r="M245" i="39" s="1"/>
  <c r="I258" i="39"/>
  <c r="I194" i="39"/>
  <c r="R255" i="39"/>
  <c r="I203" i="39"/>
  <c r="L257" i="39"/>
  <c r="L260" i="39"/>
  <c r="I201" i="39"/>
  <c r="L256" i="39"/>
  <c r="I199" i="39"/>
  <c r="I200" i="39"/>
  <c r="L259" i="39"/>
  <c r="I202" i="39"/>
  <c r="L185" i="39"/>
  <c r="L191" i="39"/>
  <c r="L192" i="39"/>
  <c r="P243" i="39"/>
  <c r="P238" i="39"/>
  <c r="N181" i="39"/>
  <c r="S8" i="54"/>
  <c r="L10" i="54"/>
  <c r="AG43" i="35"/>
  <c r="AG42" i="35" s="1"/>
  <c r="AG41" i="35" s="1"/>
  <c r="N12" i="4"/>
  <c r="O12" i="4" s="1"/>
  <c r="I124" i="39"/>
  <c r="L124" i="39"/>
  <c r="N37" i="37"/>
  <c r="O37" i="37" s="1"/>
  <c r="AG22" i="37"/>
  <c r="AG21" i="37" s="1"/>
  <c r="AF34" i="54"/>
  <c r="AF33" i="54" s="1"/>
  <c r="AF10" i="54"/>
  <c r="BQ14" i="143"/>
  <c r="N26" i="54"/>
  <c r="BS14" i="143"/>
  <c r="BR14" i="143"/>
  <c r="N20" i="54"/>
  <c r="N24" i="54"/>
  <c r="AG39" i="37"/>
  <c r="AG34" i="37"/>
  <c r="AC16" i="37"/>
  <c r="AC14" i="37" s="1"/>
  <c r="AF16" i="37"/>
  <c r="AF14" i="37" s="1"/>
  <c r="AF12" i="37" s="1"/>
  <c r="AF11" i="37" s="1"/>
  <c r="N21" i="35"/>
  <c r="O21" i="35" s="1"/>
  <c r="AE43" i="35"/>
  <c r="AE42" i="35" s="1"/>
  <c r="AE41" i="35" s="1"/>
  <c r="AG25" i="4"/>
  <c r="AG64" i="4"/>
  <c r="AG128" i="4"/>
  <c r="AG32" i="4"/>
  <c r="AG74" i="4"/>
  <c r="AG145" i="4"/>
  <c r="AG35" i="4"/>
  <c r="AG78" i="4"/>
  <c r="AG156" i="4"/>
  <c r="AG44" i="4"/>
  <c r="AG98" i="4"/>
  <c r="AG166" i="4"/>
  <c r="AG42" i="4"/>
  <c r="AG102" i="4"/>
  <c r="AG173" i="4"/>
  <c r="AG49" i="4"/>
  <c r="AG110" i="4"/>
  <c r="AG9" i="4"/>
  <c r="AG136" i="4"/>
  <c r="AG18" i="4"/>
  <c r="AG66" i="4"/>
  <c r="AG130" i="4"/>
  <c r="AG165" i="4"/>
  <c r="AG142" i="4"/>
  <c r="AG132" i="4"/>
  <c r="AG123" i="4"/>
  <c r="AG108" i="4"/>
  <c r="AG100" i="4"/>
  <c r="AG75" i="4"/>
  <c r="AG65" i="4"/>
  <c r="AG45" i="4"/>
  <c r="AG33" i="4"/>
  <c r="AG22" i="4"/>
  <c r="AG13" i="4"/>
  <c r="AG43" i="4"/>
  <c r="AG73" i="4"/>
  <c r="AG101" i="4"/>
  <c r="AG14" i="4"/>
  <c r="AG30" i="4"/>
  <c r="AG107" i="4"/>
  <c r="AG53" i="4"/>
  <c r="AG106" i="4"/>
  <c r="AG119" i="4"/>
  <c r="AG140" i="4"/>
  <c r="AG162" i="4"/>
  <c r="AG12" i="4"/>
  <c r="AG21" i="4"/>
  <c r="AG52" i="4"/>
  <c r="AG122" i="4"/>
  <c r="AG139" i="4"/>
  <c r="AG164" i="4"/>
  <c r="AG185" i="4"/>
  <c r="AG11" i="4"/>
  <c r="AG20" i="4"/>
  <c r="N124" i="4"/>
  <c r="O124" i="4" s="1"/>
  <c r="N125" i="4"/>
  <c r="O125" i="4" s="1"/>
  <c r="N123" i="4"/>
  <c r="O123" i="4" s="1"/>
  <c r="L34" i="37"/>
  <c r="N22" i="54"/>
  <c r="N25" i="54"/>
  <c r="N14" i="54"/>
  <c r="N15" i="54"/>
  <c r="I180" i="39"/>
  <c r="M180" i="39" s="1"/>
  <c r="AF43" i="35"/>
  <c r="AF42" i="35" s="1"/>
  <c r="AF41" i="35" s="1"/>
  <c r="N13" i="35"/>
  <c r="O13" i="35" s="1"/>
  <c r="AF22" i="37"/>
  <c r="AF21" i="37" s="1"/>
  <c r="AF39" i="37"/>
  <c r="AF34" i="37"/>
  <c r="AE39" i="37"/>
  <c r="N20" i="37"/>
  <c r="O20" i="37" s="1"/>
  <c r="N47" i="37"/>
  <c r="O47" i="37" s="1"/>
  <c r="I153" i="39"/>
  <c r="N68" i="4"/>
  <c r="O68" i="4" s="1"/>
  <c r="N117" i="4"/>
  <c r="O117" i="4" s="1"/>
  <c r="N181" i="4"/>
  <c r="O181" i="4" s="1"/>
  <c r="N89" i="4"/>
  <c r="O89" i="4" s="1"/>
  <c r="N60" i="4"/>
  <c r="O60" i="4" s="1"/>
  <c r="N33" i="4"/>
  <c r="O33" i="4" s="1"/>
  <c r="N22" i="4"/>
  <c r="O22" i="4" s="1"/>
  <c r="N14" i="4"/>
  <c r="O14" i="4" s="1"/>
  <c r="N85" i="4"/>
  <c r="O85" i="4" s="1"/>
  <c r="N75" i="4"/>
  <c r="O75" i="4" s="1"/>
  <c r="N39" i="4"/>
  <c r="O39" i="4" s="1"/>
  <c r="N30" i="4"/>
  <c r="O30" i="4" s="1"/>
  <c r="N76" i="4"/>
  <c r="O76" i="4" s="1"/>
  <c r="N50" i="4"/>
  <c r="O50" i="4" s="1"/>
  <c r="N98" i="4"/>
  <c r="O98" i="4" s="1"/>
  <c r="N70" i="4"/>
  <c r="O70" i="4" s="1"/>
  <c r="L153" i="39"/>
  <c r="L152" i="39"/>
  <c r="I152" i="39"/>
  <c r="N142" i="4"/>
  <c r="O142" i="4" s="1"/>
  <c r="N97" i="4"/>
  <c r="O97" i="4" s="1"/>
  <c r="N113" i="4"/>
  <c r="O113" i="4" s="1"/>
  <c r="N105" i="4"/>
  <c r="O105" i="4" s="1"/>
  <c r="N141" i="4"/>
  <c r="O141" i="4" s="1"/>
  <c r="N133" i="4"/>
  <c r="O133" i="4" s="1"/>
  <c r="N127" i="4"/>
  <c r="O127" i="4" s="1"/>
  <c r="N121" i="4"/>
  <c r="O121" i="4" s="1"/>
  <c r="N112" i="4"/>
  <c r="O112" i="4" s="1"/>
  <c r="N106" i="4"/>
  <c r="O106" i="4" s="1"/>
  <c r="N86" i="4"/>
  <c r="O86" i="4" s="1"/>
  <c r="N140" i="4"/>
  <c r="O140" i="4" s="1"/>
  <c r="N132" i="4"/>
  <c r="O132" i="4" s="1"/>
  <c r="N94" i="4"/>
  <c r="O94" i="4" s="1"/>
  <c r="N130" i="4"/>
  <c r="O130" i="4" s="1"/>
  <c r="N109" i="4"/>
  <c r="O109" i="4" s="1"/>
  <c r="N87" i="4"/>
  <c r="O87" i="4" s="1"/>
  <c r="N111" i="4"/>
  <c r="O111" i="4" s="1"/>
  <c r="N103" i="4"/>
  <c r="O103" i="4" s="1"/>
  <c r="N104" i="4"/>
  <c r="O104" i="4" s="1"/>
  <c r="N156" i="4"/>
  <c r="O156" i="4" s="1"/>
  <c r="N184" i="4"/>
  <c r="O184" i="4" s="1"/>
  <c r="N119" i="4"/>
  <c r="O119" i="4" s="1"/>
  <c r="N110" i="4"/>
  <c r="O110" i="4" s="1"/>
  <c r="N102" i="4"/>
  <c r="O102" i="4" s="1"/>
  <c r="N157" i="4"/>
  <c r="O157" i="4" s="1"/>
  <c r="N137" i="4"/>
  <c r="O137" i="4" s="1"/>
  <c r="N129" i="4"/>
  <c r="O129" i="4" s="1"/>
  <c r="N136" i="4"/>
  <c r="O136" i="4" s="1"/>
  <c r="N128" i="4"/>
  <c r="O128" i="4" s="1"/>
  <c r="N145" i="4"/>
  <c r="O145" i="4" s="1"/>
  <c r="N154" i="4"/>
  <c r="O154" i="4" s="1"/>
  <c r="N88" i="4"/>
  <c r="O88" i="4" s="1"/>
  <c r="N134" i="4"/>
  <c r="O134" i="4" s="1"/>
  <c r="N144" i="4"/>
  <c r="O144" i="4" s="1"/>
  <c r="N64" i="4"/>
  <c r="O64" i="4" s="1"/>
  <c r="N120" i="4"/>
  <c r="O120" i="4" s="1"/>
  <c r="N108" i="4"/>
  <c r="O108" i="4" s="1"/>
  <c r="N99" i="4"/>
  <c r="O99" i="4" s="1"/>
  <c r="N139" i="4"/>
  <c r="O139" i="4" s="1"/>
  <c r="N131" i="4"/>
  <c r="O131" i="4" s="1"/>
  <c r="N18" i="54"/>
  <c r="N29" i="54"/>
  <c r="I166" i="39"/>
  <c r="I175" i="39"/>
  <c r="M175" i="39" s="1"/>
  <c r="BT9" i="141"/>
  <c r="CC54" i="141"/>
  <c r="CL10" i="141"/>
  <c r="CD54" i="141"/>
  <c r="AC13" i="35"/>
  <c r="AC12" i="35" s="1"/>
  <c r="AE34" i="37"/>
  <c r="AE22" i="37"/>
  <c r="AE21" i="37" s="1"/>
  <c r="N44" i="37"/>
  <c r="O44" i="37" s="1"/>
  <c r="N18" i="37"/>
  <c r="O18" i="37" s="1"/>
  <c r="CE68" i="142"/>
  <c r="AD34" i="37"/>
  <c r="CM15" i="142"/>
  <c r="CF68" i="142"/>
  <c r="CD68" i="142"/>
  <c r="AD15" i="37"/>
  <c r="N25" i="37"/>
  <c r="O25" i="37" s="1"/>
  <c r="N46" i="37"/>
  <c r="O46" i="37" s="1"/>
  <c r="H76" i="37"/>
  <c r="BU17" i="142"/>
  <c r="AD22" i="37"/>
  <c r="AD21" i="37" s="1"/>
  <c r="N48" i="37"/>
  <c r="O48" i="37" s="1"/>
  <c r="N36" i="37"/>
  <c r="O36" i="37" s="1"/>
  <c r="N38" i="37"/>
  <c r="O38" i="37" s="1"/>
  <c r="N19" i="37"/>
  <c r="O19" i="37" s="1"/>
  <c r="N43" i="37"/>
  <c r="O43" i="37" s="1"/>
  <c r="N35" i="37"/>
  <c r="O35" i="37" s="1"/>
  <c r="N49" i="37"/>
  <c r="O49" i="37" s="1"/>
  <c r="N29" i="37"/>
  <c r="O29" i="37" s="1"/>
  <c r="N45" i="37"/>
  <c r="O45" i="37" s="1"/>
  <c r="N40" i="37"/>
  <c r="O40" i="37" s="1"/>
  <c r="N24" i="37"/>
  <c r="O24" i="37" s="1"/>
  <c r="N42" i="37"/>
  <c r="O42" i="37" s="1"/>
  <c r="N28" i="37"/>
  <c r="O28" i="37" s="1"/>
  <c r="N41" i="37"/>
  <c r="O41" i="37" s="1"/>
  <c r="I189" i="39"/>
  <c r="BN157" i="140"/>
  <c r="BM157" i="140"/>
  <c r="BP157" i="140"/>
  <c r="BO157" i="140"/>
  <c r="BF84" i="140"/>
  <c r="AC123" i="4"/>
  <c r="AC73" i="4"/>
  <c r="AC72" i="4" s="1"/>
  <c r="AC32" i="4"/>
  <c r="AC25" i="35"/>
  <c r="AC18" i="35" s="1"/>
  <c r="AD39" i="37"/>
  <c r="AC156" i="4"/>
  <c r="AC131" i="4"/>
  <c r="AC139" i="4"/>
  <c r="AC111" i="4"/>
  <c r="AC88" i="4"/>
  <c r="AC102" i="4"/>
  <c r="AC63" i="4"/>
  <c r="AC11" i="4"/>
  <c r="AC42" i="4"/>
  <c r="L22" i="37"/>
  <c r="M22" i="37" s="1"/>
  <c r="L27" i="37"/>
  <c r="M27" i="37" s="1"/>
  <c r="AC22" i="37"/>
  <c r="AC21" i="37" s="1"/>
  <c r="AC34" i="37"/>
  <c r="AC39" i="37"/>
  <c r="AC27" i="37"/>
  <c r="AC26" i="37" s="1"/>
  <c r="AB43" i="35"/>
  <c r="AB42" i="35" s="1"/>
  <c r="AB41" i="35" s="1"/>
  <c r="CE54" i="141"/>
  <c r="I12" i="35"/>
  <c r="K12" i="35" s="1"/>
  <c r="BB8" i="141"/>
  <c r="N16" i="35"/>
  <c r="O16" i="35" s="1"/>
  <c r="AB16" i="37"/>
  <c r="AB14" i="37" s="1"/>
  <c r="BN64" i="142"/>
  <c r="BC17" i="142"/>
  <c r="BM64" i="142"/>
  <c r="I196" i="39"/>
  <c r="AB39" i="37"/>
  <c r="AB30" i="37"/>
  <c r="AB13" i="37"/>
  <c r="BL64" i="142"/>
  <c r="AB34" i="37"/>
  <c r="AY146" i="140"/>
  <c r="AZ146" i="140"/>
  <c r="BA146" i="140"/>
  <c r="BB146" i="140"/>
  <c r="AY147" i="140"/>
  <c r="AZ147" i="140"/>
  <c r="BA147" i="140"/>
  <c r="BB147" i="140"/>
  <c r="AY148" i="140"/>
  <c r="AZ148" i="140"/>
  <c r="BA148" i="140"/>
  <c r="BB148" i="140"/>
  <c r="AY149" i="140"/>
  <c r="AZ149" i="140"/>
  <c r="BA149" i="140"/>
  <c r="BB149" i="140"/>
  <c r="AY150" i="140"/>
  <c r="AZ150" i="140"/>
  <c r="BA150" i="140"/>
  <c r="BB150" i="140"/>
  <c r="AY151" i="140"/>
  <c r="AZ151" i="140"/>
  <c r="BA151" i="140"/>
  <c r="BB151" i="140"/>
  <c r="AY152" i="140"/>
  <c r="AZ152" i="140"/>
  <c r="BA152" i="140"/>
  <c r="BB152" i="140"/>
  <c r="AY153" i="140"/>
  <c r="AZ153" i="140"/>
  <c r="BA153" i="140"/>
  <c r="BB153" i="140"/>
  <c r="AR4" i="140"/>
  <c r="AB10" i="4" s="1"/>
  <c r="AR5" i="140"/>
  <c r="AR6" i="140"/>
  <c r="AR7" i="140"/>
  <c r="AR8" i="140"/>
  <c r="AB14" i="4" s="1"/>
  <c r="AR9" i="140"/>
  <c r="AR10" i="140"/>
  <c r="AR11" i="140"/>
  <c r="AR12" i="140"/>
  <c r="AB19" i="4" s="1"/>
  <c r="AR13" i="140"/>
  <c r="AR14" i="140"/>
  <c r="AR15" i="140"/>
  <c r="AR16" i="140"/>
  <c r="AB25" i="4" s="1"/>
  <c r="AR17" i="140"/>
  <c r="AR18" i="140"/>
  <c r="AR19" i="140"/>
  <c r="AR20" i="140"/>
  <c r="AB29" i="4" s="1"/>
  <c r="AR21" i="140"/>
  <c r="AR22" i="140"/>
  <c r="AR23" i="140"/>
  <c r="AR24" i="140"/>
  <c r="AB35" i="4" s="1"/>
  <c r="AR25" i="140"/>
  <c r="AR26" i="140"/>
  <c r="AR27" i="140"/>
  <c r="AR28" i="140"/>
  <c r="AB44" i="4" s="1"/>
  <c r="AR29" i="140"/>
  <c r="AR30" i="140"/>
  <c r="AR31" i="140"/>
  <c r="AR32" i="140"/>
  <c r="AB49" i="4" s="1"/>
  <c r="AR33" i="140"/>
  <c r="AR34" i="140"/>
  <c r="AR35" i="140"/>
  <c r="AR36" i="140"/>
  <c r="AR37" i="140"/>
  <c r="AR38" i="140"/>
  <c r="AR39" i="140"/>
  <c r="AR40" i="140"/>
  <c r="AB60" i="4" s="1"/>
  <c r="AR41" i="140"/>
  <c r="AR42" i="140"/>
  <c r="AR43" i="140"/>
  <c r="AR44" i="140"/>
  <c r="AB66" i="4" s="1"/>
  <c r="AR45" i="140"/>
  <c r="AR46" i="140"/>
  <c r="AR47" i="140"/>
  <c r="AR48" i="140"/>
  <c r="AB75" i="4" s="1"/>
  <c r="AR49" i="140"/>
  <c r="AR50" i="140"/>
  <c r="AR51" i="140"/>
  <c r="AR52" i="140"/>
  <c r="AB88" i="4" s="1"/>
  <c r="AR53" i="140"/>
  <c r="AR54" i="140"/>
  <c r="AR55" i="140"/>
  <c r="AR56" i="140"/>
  <c r="AB100" i="4" s="1"/>
  <c r="AR57" i="140"/>
  <c r="AR58" i="140"/>
  <c r="AR59" i="140"/>
  <c r="AR60" i="140"/>
  <c r="AB105" i="4" s="1"/>
  <c r="AR61" i="140"/>
  <c r="AR62" i="140"/>
  <c r="AR63" i="140"/>
  <c r="AR64" i="140"/>
  <c r="AB113" i="4" s="1"/>
  <c r="AR65" i="140"/>
  <c r="AR66" i="140"/>
  <c r="AR67" i="140"/>
  <c r="AR68" i="140"/>
  <c r="AB124" i="4" s="1"/>
  <c r="AR69" i="140"/>
  <c r="AR70" i="140"/>
  <c r="AR71" i="140"/>
  <c r="AR72" i="140"/>
  <c r="AB129" i="4" s="1"/>
  <c r="AR73" i="140"/>
  <c r="AR74" i="140"/>
  <c r="AR75" i="140"/>
  <c r="AR76" i="140"/>
  <c r="AB133" i="4" s="1"/>
  <c r="AR77" i="140"/>
  <c r="AR78" i="140"/>
  <c r="AR79" i="140"/>
  <c r="AR80" i="140"/>
  <c r="AB137" i="4" s="1"/>
  <c r="AR81" i="140"/>
  <c r="AR82" i="140"/>
  <c r="AR83" i="140"/>
  <c r="AR84" i="140"/>
  <c r="AB142" i="4" s="1"/>
  <c r="AR85" i="140"/>
  <c r="AR86" i="140"/>
  <c r="AR87" i="140"/>
  <c r="AR88" i="140"/>
  <c r="AB164" i="4" s="1"/>
  <c r="AR89" i="140"/>
  <c r="AB165" i="4" s="1"/>
  <c r="AR90" i="140"/>
  <c r="AB166" i="4" s="1"/>
  <c r="AR91" i="140"/>
  <c r="AB167" i="4" s="1"/>
  <c r="AR92" i="140"/>
  <c r="AB168" i="4" s="1"/>
  <c r="AR93" i="140"/>
  <c r="AB184" i="4" s="1"/>
  <c r="AR94" i="140"/>
  <c r="AB188" i="4" s="1"/>
  <c r="AR3" i="140"/>
  <c r="BB3" i="140"/>
  <c r="BA3" i="140"/>
  <c r="AZ3" i="140"/>
  <c r="AY3" i="140"/>
  <c r="AY4" i="140"/>
  <c r="AZ4" i="140"/>
  <c r="BA4" i="140"/>
  <c r="BB4" i="140"/>
  <c r="AY5" i="140"/>
  <c r="AZ5" i="140"/>
  <c r="BA5" i="140"/>
  <c r="BB5" i="140"/>
  <c r="AY6" i="140"/>
  <c r="AZ6" i="140"/>
  <c r="BA6" i="140"/>
  <c r="BB6" i="140"/>
  <c r="AY7" i="140"/>
  <c r="AZ7" i="140"/>
  <c r="BA7" i="140"/>
  <c r="BB7" i="140"/>
  <c r="AY8" i="140"/>
  <c r="AZ8" i="140"/>
  <c r="BA8" i="140"/>
  <c r="BB8" i="140"/>
  <c r="AY9" i="140"/>
  <c r="AZ9" i="140"/>
  <c r="BA9" i="140"/>
  <c r="BB9" i="140"/>
  <c r="AY10" i="140"/>
  <c r="AZ10" i="140"/>
  <c r="BA10" i="140"/>
  <c r="BB10" i="140"/>
  <c r="AY11" i="140"/>
  <c r="AZ11" i="140"/>
  <c r="BA11" i="140"/>
  <c r="BB11" i="140"/>
  <c r="AY12" i="140"/>
  <c r="AZ12" i="140"/>
  <c r="BA12" i="140"/>
  <c r="BB12" i="140"/>
  <c r="AY13" i="140"/>
  <c r="AZ13" i="140"/>
  <c r="BA13" i="140"/>
  <c r="BB13" i="140"/>
  <c r="AY14" i="140"/>
  <c r="AZ14" i="140"/>
  <c r="BA14" i="140"/>
  <c r="BB14" i="140"/>
  <c r="AY15" i="140"/>
  <c r="AZ15" i="140"/>
  <c r="BA15" i="140"/>
  <c r="BB15" i="140"/>
  <c r="AY16" i="140"/>
  <c r="AZ16" i="140"/>
  <c r="BA16" i="140"/>
  <c r="BB16" i="140"/>
  <c r="AY17" i="140"/>
  <c r="AZ17" i="140"/>
  <c r="BA17" i="140"/>
  <c r="BB17" i="140"/>
  <c r="AY18" i="140"/>
  <c r="AZ18" i="140"/>
  <c r="BA18" i="140"/>
  <c r="BB18" i="140"/>
  <c r="AY19" i="140"/>
  <c r="AZ19" i="140"/>
  <c r="BA19" i="140"/>
  <c r="BB19" i="140"/>
  <c r="AY20" i="140"/>
  <c r="AZ20" i="140"/>
  <c r="BA20" i="140"/>
  <c r="BB20" i="140"/>
  <c r="AY21" i="140"/>
  <c r="AZ21" i="140"/>
  <c r="BA21" i="140"/>
  <c r="BB21" i="140"/>
  <c r="AY22" i="140"/>
  <c r="AZ22" i="140"/>
  <c r="BA22" i="140"/>
  <c r="BB22" i="140"/>
  <c r="AY23" i="140"/>
  <c r="AZ23" i="140"/>
  <c r="BA23" i="140"/>
  <c r="BB23" i="140"/>
  <c r="AY24" i="140"/>
  <c r="AZ24" i="140"/>
  <c r="BA24" i="140"/>
  <c r="BB24" i="140"/>
  <c r="AY25" i="140"/>
  <c r="AZ25" i="140"/>
  <c r="BA25" i="140"/>
  <c r="BB25" i="140"/>
  <c r="AY26" i="140"/>
  <c r="AZ26" i="140"/>
  <c r="BA26" i="140"/>
  <c r="BB26" i="140"/>
  <c r="AY27" i="140"/>
  <c r="AZ27" i="140"/>
  <c r="BA27" i="140"/>
  <c r="BB27" i="140"/>
  <c r="AY28" i="140"/>
  <c r="AZ28" i="140"/>
  <c r="BA28" i="140"/>
  <c r="BB28" i="140"/>
  <c r="AY29" i="140"/>
  <c r="AZ29" i="140"/>
  <c r="BA29" i="140"/>
  <c r="BB29" i="140"/>
  <c r="AY30" i="140"/>
  <c r="AZ30" i="140"/>
  <c r="BA30" i="140"/>
  <c r="BB30" i="140"/>
  <c r="AY31" i="140"/>
  <c r="AZ31" i="140"/>
  <c r="BA31" i="140"/>
  <c r="BB31" i="140"/>
  <c r="AY32" i="140"/>
  <c r="AZ32" i="140"/>
  <c r="BA32" i="140"/>
  <c r="BB32" i="140"/>
  <c r="AY33" i="140"/>
  <c r="AZ33" i="140"/>
  <c r="BA33" i="140"/>
  <c r="BB33" i="140"/>
  <c r="AY34" i="140"/>
  <c r="AZ34" i="140"/>
  <c r="BA34" i="140"/>
  <c r="BB34" i="140"/>
  <c r="AY35" i="140"/>
  <c r="AZ35" i="140"/>
  <c r="BA35" i="140"/>
  <c r="BB35" i="140"/>
  <c r="AY36" i="140"/>
  <c r="AZ36" i="140"/>
  <c r="BA36" i="140"/>
  <c r="BB36" i="140"/>
  <c r="AY37" i="140"/>
  <c r="AZ37" i="140"/>
  <c r="BA37" i="140"/>
  <c r="BB37" i="140"/>
  <c r="AY38" i="140"/>
  <c r="AZ38" i="140"/>
  <c r="BA38" i="140"/>
  <c r="BB38" i="140"/>
  <c r="AY39" i="140"/>
  <c r="AZ39" i="140"/>
  <c r="BA39" i="140"/>
  <c r="BB39" i="140"/>
  <c r="AY40" i="140"/>
  <c r="AZ40" i="140"/>
  <c r="BA40" i="140"/>
  <c r="BB40" i="140"/>
  <c r="AY41" i="140"/>
  <c r="AZ41" i="140"/>
  <c r="BA41" i="140"/>
  <c r="BB41" i="140"/>
  <c r="AY42" i="140"/>
  <c r="AZ42" i="140"/>
  <c r="BA42" i="140"/>
  <c r="BB42" i="140"/>
  <c r="AY43" i="140"/>
  <c r="AZ43" i="140"/>
  <c r="BA43" i="140"/>
  <c r="BB43" i="140"/>
  <c r="AY44" i="140"/>
  <c r="AZ44" i="140"/>
  <c r="BA44" i="140"/>
  <c r="BB44" i="140"/>
  <c r="AY45" i="140"/>
  <c r="AZ45" i="140"/>
  <c r="BA45" i="140"/>
  <c r="BB45" i="140"/>
  <c r="AY46" i="140"/>
  <c r="AZ46" i="140"/>
  <c r="BA46" i="140"/>
  <c r="BB46" i="140"/>
  <c r="AY47" i="140"/>
  <c r="AZ47" i="140"/>
  <c r="BA47" i="140"/>
  <c r="BB47" i="140"/>
  <c r="AY48" i="140"/>
  <c r="AZ48" i="140"/>
  <c r="BA48" i="140"/>
  <c r="BB48" i="140"/>
  <c r="AY49" i="140"/>
  <c r="AZ49" i="140"/>
  <c r="BA49" i="140"/>
  <c r="BB49" i="140"/>
  <c r="AY50" i="140"/>
  <c r="AZ50" i="140"/>
  <c r="BA50" i="140"/>
  <c r="BB50" i="140"/>
  <c r="AY51" i="140"/>
  <c r="AZ51" i="140"/>
  <c r="BA51" i="140"/>
  <c r="BB51" i="140"/>
  <c r="AY52" i="140"/>
  <c r="AZ52" i="140"/>
  <c r="BA52" i="140"/>
  <c r="BB52" i="140"/>
  <c r="AY53" i="140"/>
  <c r="AZ53" i="140"/>
  <c r="BA53" i="140"/>
  <c r="BB53" i="140"/>
  <c r="AY54" i="140"/>
  <c r="AZ54" i="140"/>
  <c r="BA54" i="140"/>
  <c r="BB54" i="140"/>
  <c r="AY55" i="140"/>
  <c r="AZ55" i="140"/>
  <c r="BA55" i="140"/>
  <c r="BB55" i="140"/>
  <c r="AY56" i="140"/>
  <c r="AZ56" i="140"/>
  <c r="BA56" i="140"/>
  <c r="BB56" i="140"/>
  <c r="AY57" i="140"/>
  <c r="AZ57" i="140"/>
  <c r="BA57" i="140"/>
  <c r="BB57" i="140"/>
  <c r="AY58" i="140"/>
  <c r="AZ58" i="140"/>
  <c r="BA58" i="140"/>
  <c r="BB58" i="140"/>
  <c r="AY59" i="140"/>
  <c r="AZ59" i="140"/>
  <c r="BA59" i="140"/>
  <c r="BB59" i="140"/>
  <c r="AY60" i="140"/>
  <c r="AZ60" i="140"/>
  <c r="BA60" i="140"/>
  <c r="BB60" i="140"/>
  <c r="AY61" i="140"/>
  <c r="AZ61" i="140"/>
  <c r="BA61" i="140"/>
  <c r="BB61" i="140"/>
  <c r="AY62" i="140"/>
  <c r="AZ62" i="140"/>
  <c r="BA62" i="140"/>
  <c r="BB62" i="140"/>
  <c r="AY63" i="140"/>
  <c r="AZ63" i="140"/>
  <c r="BA63" i="140"/>
  <c r="BB63" i="140"/>
  <c r="AY64" i="140"/>
  <c r="AZ64" i="140"/>
  <c r="BA64" i="140"/>
  <c r="BB64" i="140"/>
  <c r="AY65" i="140"/>
  <c r="AZ65" i="140"/>
  <c r="BA65" i="140"/>
  <c r="BB65" i="140"/>
  <c r="AY66" i="140"/>
  <c r="AZ66" i="140"/>
  <c r="BA66" i="140"/>
  <c r="BB66" i="140"/>
  <c r="AY67" i="140"/>
  <c r="AZ67" i="140"/>
  <c r="BA67" i="140"/>
  <c r="BB67" i="140"/>
  <c r="AY68" i="140"/>
  <c r="AZ68" i="140"/>
  <c r="BA68" i="140"/>
  <c r="BB68" i="140"/>
  <c r="AY69" i="140"/>
  <c r="AZ69" i="140"/>
  <c r="BA69" i="140"/>
  <c r="BB69" i="140"/>
  <c r="AY70" i="140"/>
  <c r="AZ70" i="140"/>
  <c r="BA70" i="140"/>
  <c r="BB70" i="140"/>
  <c r="AY71" i="140"/>
  <c r="AZ71" i="140"/>
  <c r="BA71" i="140"/>
  <c r="BB71" i="140"/>
  <c r="AY72" i="140"/>
  <c r="AZ72" i="140"/>
  <c r="BA72" i="140"/>
  <c r="BB72" i="140"/>
  <c r="AY73" i="140"/>
  <c r="AZ73" i="140"/>
  <c r="BA73" i="140"/>
  <c r="BB73" i="140"/>
  <c r="AY74" i="140"/>
  <c r="AZ74" i="140"/>
  <c r="BA74" i="140"/>
  <c r="BB74" i="140"/>
  <c r="AY75" i="140"/>
  <c r="AZ75" i="140"/>
  <c r="BA75" i="140"/>
  <c r="BB75" i="140"/>
  <c r="AY76" i="140"/>
  <c r="AZ76" i="140"/>
  <c r="BA76" i="140"/>
  <c r="BB76" i="140"/>
  <c r="AY77" i="140"/>
  <c r="AZ77" i="140"/>
  <c r="BA77" i="140"/>
  <c r="BB77" i="140"/>
  <c r="AY78" i="140"/>
  <c r="AZ78" i="140"/>
  <c r="BA78" i="140"/>
  <c r="BB78" i="140"/>
  <c r="AY79" i="140"/>
  <c r="AZ79" i="140"/>
  <c r="BA79" i="140"/>
  <c r="BB79" i="140"/>
  <c r="AY80" i="140"/>
  <c r="AZ80" i="140"/>
  <c r="BA80" i="140"/>
  <c r="BB80" i="140"/>
  <c r="AY81" i="140"/>
  <c r="AZ81" i="140"/>
  <c r="BA81" i="140"/>
  <c r="BB81" i="140"/>
  <c r="AY82" i="140"/>
  <c r="AZ82" i="140"/>
  <c r="BA82" i="140"/>
  <c r="BB82" i="140"/>
  <c r="AY83" i="140"/>
  <c r="AZ83" i="140"/>
  <c r="BA83" i="140"/>
  <c r="BB83" i="140"/>
  <c r="AY84" i="140"/>
  <c r="AZ84" i="140"/>
  <c r="BA84" i="140"/>
  <c r="BB84" i="140"/>
  <c r="AY85" i="140"/>
  <c r="AZ85" i="140"/>
  <c r="BA85" i="140"/>
  <c r="BB85" i="140"/>
  <c r="AY86" i="140"/>
  <c r="AZ86" i="140"/>
  <c r="BA86" i="140"/>
  <c r="BB86" i="140"/>
  <c r="AY87" i="140"/>
  <c r="AZ87" i="140"/>
  <c r="BA87" i="140"/>
  <c r="BB87" i="140"/>
  <c r="AY88" i="140"/>
  <c r="AZ88" i="140"/>
  <c r="BA88" i="140"/>
  <c r="BB88" i="140"/>
  <c r="AY89" i="140"/>
  <c r="AZ89" i="140"/>
  <c r="BA89" i="140"/>
  <c r="BB89" i="140"/>
  <c r="AY90" i="140"/>
  <c r="AZ90" i="140"/>
  <c r="BA90" i="140"/>
  <c r="BB90" i="140"/>
  <c r="AY91" i="140"/>
  <c r="AZ91" i="140"/>
  <c r="BA91" i="140"/>
  <c r="BB91" i="140"/>
  <c r="AY92" i="140"/>
  <c r="AZ92" i="140"/>
  <c r="BA92" i="140"/>
  <c r="BB92" i="140"/>
  <c r="AY93" i="140"/>
  <c r="AZ93" i="140"/>
  <c r="BA93" i="140"/>
  <c r="BB93" i="140"/>
  <c r="AY94" i="140"/>
  <c r="AZ94" i="140"/>
  <c r="BA94" i="140"/>
  <c r="BB94" i="140"/>
  <c r="AY95" i="140"/>
  <c r="AZ95" i="140"/>
  <c r="BA95" i="140"/>
  <c r="BB95" i="140"/>
  <c r="AY96" i="140"/>
  <c r="AZ96" i="140"/>
  <c r="BA96" i="140"/>
  <c r="BB96" i="140"/>
  <c r="AY97" i="140"/>
  <c r="AZ97" i="140"/>
  <c r="BA97" i="140"/>
  <c r="BB97" i="140"/>
  <c r="AY98" i="140"/>
  <c r="AZ98" i="140"/>
  <c r="BA98" i="140"/>
  <c r="BB98" i="140"/>
  <c r="AY99" i="140"/>
  <c r="AZ99" i="140"/>
  <c r="BA99" i="140"/>
  <c r="BB99" i="140"/>
  <c r="AY100" i="140"/>
  <c r="AZ100" i="140"/>
  <c r="BA100" i="140"/>
  <c r="BB100" i="140"/>
  <c r="AY101" i="140"/>
  <c r="AZ101" i="140"/>
  <c r="BA101" i="140"/>
  <c r="BB101" i="140"/>
  <c r="AY102" i="140"/>
  <c r="AZ102" i="140"/>
  <c r="BA102" i="140"/>
  <c r="BB102" i="140"/>
  <c r="AY103" i="140"/>
  <c r="AZ103" i="140"/>
  <c r="BA103" i="140"/>
  <c r="BB103" i="140"/>
  <c r="AY104" i="140"/>
  <c r="AZ104" i="140"/>
  <c r="BA104" i="140"/>
  <c r="BB104" i="140"/>
  <c r="AY105" i="140"/>
  <c r="AZ105" i="140"/>
  <c r="BA105" i="140"/>
  <c r="BB105" i="140"/>
  <c r="AY106" i="140"/>
  <c r="AZ106" i="140"/>
  <c r="BA106" i="140"/>
  <c r="BB106" i="140"/>
  <c r="AY107" i="140"/>
  <c r="AZ107" i="140"/>
  <c r="BA107" i="140"/>
  <c r="BB107" i="140"/>
  <c r="AY108" i="140"/>
  <c r="AZ108" i="140"/>
  <c r="BA108" i="140"/>
  <c r="BB108" i="140"/>
  <c r="AY109" i="140"/>
  <c r="AZ109" i="140"/>
  <c r="BA109" i="140"/>
  <c r="BB109" i="140"/>
  <c r="AY110" i="140"/>
  <c r="AZ110" i="140"/>
  <c r="BA110" i="140"/>
  <c r="BB110" i="140"/>
  <c r="AY111" i="140"/>
  <c r="AZ111" i="140"/>
  <c r="BA111" i="140"/>
  <c r="BB111" i="140"/>
  <c r="AY112" i="140"/>
  <c r="AZ112" i="140"/>
  <c r="BA112" i="140"/>
  <c r="BB112" i="140"/>
  <c r="AY113" i="140"/>
  <c r="AZ113" i="140"/>
  <c r="BA113" i="140"/>
  <c r="BB113" i="140"/>
  <c r="AY114" i="140"/>
  <c r="AZ114" i="140"/>
  <c r="BA114" i="140"/>
  <c r="BB114" i="140"/>
  <c r="AY115" i="140"/>
  <c r="AZ115" i="140"/>
  <c r="BA115" i="140"/>
  <c r="BB115" i="140"/>
  <c r="AY116" i="140"/>
  <c r="AZ116" i="140"/>
  <c r="BA116" i="140"/>
  <c r="BB116" i="140"/>
  <c r="AY117" i="140"/>
  <c r="AZ117" i="140"/>
  <c r="BA117" i="140"/>
  <c r="BB117" i="140"/>
  <c r="AY118" i="140"/>
  <c r="AZ118" i="140"/>
  <c r="BA118" i="140"/>
  <c r="BB118" i="140"/>
  <c r="AY119" i="140"/>
  <c r="AZ119" i="140"/>
  <c r="BA119" i="140"/>
  <c r="BB119" i="140"/>
  <c r="AY120" i="140"/>
  <c r="AZ120" i="140"/>
  <c r="BA120" i="140"/>
  <c r="BB120" i="140"/>
  <c r="AY121" i="140"/>
  <c r="AZ121" i="140"/>
  <c r="BA121" i="140"/>
  <c r="BB121" i="140"/>
  <c r="AY122" i="140"/>
  <c r="AZ122" i="140"/>
  <c r="BA122" i="140"/>
  <c r="BB122" i="140"/>
  <c r="AY123" i="140"/>
  <c r="AZ123" i="140"/>
  <c r="BA123" i="140"/>
  <c r="BB123" i="140"/>
  <c r="AY124" i="140"/>
  <c r="AZ124" i="140"/>
  <c r="BA124" i="140"/>
  <c r="BB124" i="140"/>
  <c r="AY125" i="140"/>
  <c r="AZ125" i="140"/>
  <c r="BA125" i="140"/>
  <c r="BB125" i="140"/>
  <c r="AY126" i="140"/>
  <c r="AZ126" i="140"/>
  <c r="BA126" i="140"/>
  <c r="BB126" i="140"/>
  <c r="AY127" i="140"/>
  <c r="AZ127" i="140"/>
  <c r="BA127" i="140"/>
  <c r="BB127" i="140"/>
  <c r="AY128" i="140"/>
  <c r="AZ128" i="140"/>
  <c r="BA128" i="140"/>
  <c r="BB128" i="140"/>
  <c r="AY129" i="140"/>
  <c r="AZ129" i="140"/>
  <c r="BA129" i="140"/>
  <c r="BB129" i="140"/>
  <c r="AY130" i="140"/>
  <c r="AZ130" i="140"/>
  <c r="BA130" i="140"/>
  <c r="BB130" i="140"/>
  <c r="AY131" i="140"/>
  <c r="AZ131" i="140"/>
  <c r="BA131" i="140"/>
  <c r="BB131" i="140"/>
  <c r="AY132" i="140"/>
  <c r="AZ132" i="140"/>
  <c r="BA132" i="140"/>
  <c r="BB132" i="140"/>
  <c r="AY133" i="140"/>
  <c r="AZ133" i="140"/>
  <c r="BA133" i="140"/>
  <c r="BB133" i="140"/>
  <c r="AY134" i="140"/>
  <c r="AZ134" i="140"/>
  <c r="BA134" i="140"/>
  <c r="BB134" i="140"/>
  <c r="AY135" i="140"/>
  <c r="AZ135" i="140"/>
  <c r="BA135" i="140"/>
  <c r="BB135" i="140"/>
  <c r="AY136" i="140"/>
  <c r="AZ136" i="140"/>
  <c r="BA136" i="140"/>
  <c r="BB136" i="140"/>
  <c r="AY137" i="140"/>
  <c r="AZ137" i="140"/>
  <c r="BA137" i="140"/>
  <c r="BB137" i="140"/>
  <c r="AY138" i="140"/>
  <c r="AZ138" i="140"/>
  <c r="BA138" i="140"/>
  <c r="BB138" i="140"/>
  <c r="AY139" i="140"/>
  <c r="AZ139" i="140"/>
  <c r="BA139" i="140"/>
  <c r="BB139" i="140"/>
  <c r="AY140" i="140"/>
  <c r="AZ140" i="140"/>
  <c r="BA140" i="140"/>
  <c r="BB140" i="140"/>
  <c r="AY141" i="140"/>
  <c r="AZ141" i="140"/>
  <c r="BA141" i="140"/>
  <c r="BB141" i="140"/>
  <c r="AY142" i="140"/>
  <c r="AZ142" i="140"/>
  <c r="BA142" i="140"/>
  <c r="BB142" i="140"/>
  <c r="AY143" i="140"/>
  <c r="AZ143" i="140"/>
  <c r="BA143" i="140"/>
  <c r="BB143" i="140"/>
  <c r="AY144" i="140"/>
  <c r="AZ144" i="140"/>
  <c r="BA144" i="140"/>
  <c r="BB144" i="140"/>
  <c r="AY145" i="140"/>
  <c r="AZ145" i="140"/>
  <c r="BA145" i="140"/>
  <c r="BB145" i="140"/>
  <c r="N35" i="54"/>
  <c r="N36" i="54"/>
  <c r="N37" i="54"/>
  <c r="AK4" i="143"/>
  <c r="AL4" i="143"/>
  <c r="AM4" i="143"/>
  <c r="AK5" i="143"/>
  <c r="AL5" i="143"/>
  <c r="AM5" i="143"/>
  <c r="AK6" i="143"/>
  <c r="AL6" i="143"/>
  <c r="AM6" i="143"/>
  <c r="AK7" i="143"/>
  <c r="AL7" i="143"/>
  <c r="AM7" i="143"/>
  <c r="AK8" i="143"/>
  <c r="AL8" i="143"/>
  <c r="AM8" i="143"/>
  <c r="AL3" i="143"/>
  <c r="AM3" i="143"/>
  <c r="AK3" i="143"/>
  <c r="Q11" i="35" l="1"/>
  <c r="S11" i="35"/>
  <c r="M12" i="35"/>
  <c r="AB55" i="35"/>
  <c r="AI9" i="35"/>
  <c r="AI55" i="35"/>
  <c r="AJ9" i="35"/>
  <c r="AJ55" i="35"/>
  <c r="W10" i="35"/>
  <c r="AJ55" i="37"/>
  <c r="AI55" i="37"/>
  <c r="M246" i="39"/>
  <c r="T10" i="37"/>
  <c r="T55" i="37"/>
  <c r="M124" i="39"/>
  <c r="AG8" i="4"/>
  <c r="M258" i="39"/>
  <c r="M200" i="39"/>
  <c r="M202" i="39"/>
  <c r="M191" i="39"/>
  <c r="M228" i="39"/>
  <c r="K218" i="39"/>
  <c r="M201" i="39"/>
  <c r="R236" i="39"/>
  <c r="M256" i="39"/>
  <c r="M260" i="39"/>
  <c r="M257" i="39"/>
  <c r="M203" i="39"/>
  <c r="M252" i="39"/>
  <c r="M239" i="39"/>
  <c r="M242" i="39"/>
  <c r="M240" i="39"/>
  <c r="M249" i="39"/>
  <c r="P236" i="39"/>
  <c r="Q222" i="39"/>
  <c r="K254" i="39"/>
  <c r="Q254" i="39"/>
  <c r="S221" i="39"/>
  <c r="K237" i="39"/>
  <c r="Q237" i="39"/>
  <c r="Q215" i="39"/>
  <c r="Q219" i="39"/>
  <c r="S166" i="39"/>
  <c r="Q231" i="39"/>
  <c r="Q220" i="39"/>
  <c r="Q214" i="39"/>
  <c r="S231" i="39"/>
  <c r="S223" i="39"/>
  <c r="K216" i="39"/>
  <c r="K217" i="39"/>
  <c r="Q221" i="39"/>
  <c r="S214" i="39"/>
  <c r="Q227" i="39"/>
  <c r="K224" i="39"/>
  <c r="Q218" i="39"/>
  <c r="S225" i="39"/>
  <c r="Q217" i="39"/>
  <c r="Q224" i="39"/>
  <c r="Q228" i="39"/>
  <c r="M166" i="39"/>
  <c r="K175" i="39"/>
  <c r="S216" i="39"/>
  <c r="S217" i="39"/>
  <c r="M194" i="39"/>
  <c r="K228" i="39"/>
  <c r="M188" i="39"/>
  <c r="M248" i="39"/>
  <c r="S215" i="39"/>
  <c r="M192" i="39"/>
  <c r="M251" i="39"/>
  <c r="M185" i="39"/>
  <c r="K166" i="39"/>
  <c r="M205" i="39"/>
  <c r="V152" i="39"/>
  <c r="S254" i="39"/>
  <c r="S219" i="39"/>
  <c r="M199" i="39"/>
  <c r="M195" i="39"/>
  <c r="M226" i="39"/>
  <c r="M241" i="39"/>
  <c r="K229" i="39"/>
  <c r="S229" i="39"/>
  <c r="S237" i="39"/>
  <c r="K223" i="39"/>
  <c r="K220" i="39"/>
  <c r="M210" i="39"/>
  <c r="M247" i="39"/>
  <c r="M244" i="39"/>
  <c r="M262" i="39"/>
  <c r="K225" i="39"/>
  <c r="S224" i="39"/>
  <c r="K180" i="39"/>
  <c r="M152" i="39"/>
  <c r="M259" i="39"/>
  <c r="S222" i="39"/>
  <c r="S227" i="39"/>
  <c r="M153" i="39"/>
  <c r="M250" i="39"/>
  <c r="S218" i="39"/>
  <c r="AD10" i="35"/>
  <c r="AJ10" i="37"/>
  <c r="HZ36" i="142" s="1"/>
  <c r="N211" i="39"/>
  <c r="O211" i="39" s="1"/>
  <c r="AC12" i="37"/>
  <c r="AC11" i="37" s="1"/>
  <c r="AE10" i="35"/>
  <c r="AH10" i="35"/>
  <c r="AG10" i="35"/>
  <c r="AF10" i="35"/>
  <c r="P273" i="39"/>
  <c r="P275" i="39"/>
  <c r="IX42" i="142"/>
  <c r="R193" i="39"/>
  <c r="R151" i="39"/>
  <c r="R204" i="39"/>
  <c r="R190" i="39"/>
  <c r="L204" i="39"/>
  <c r="N149" i="39"/>
  <c r="O149" i="39" s="1"/>
  <c r="P33" i="54"/>
  <c r="P67" i="54" s="1"/>
  <c r="N19" i="54"/>
  <c r="AH14" i="37"/>
  <c r="AH12" i="37" s="1"/>
  <c r="AH11" i="37" s="1"/>
  <c r="N16" i="37"/>
  <c r="O16" i="37" s="1"/>
  <c r="P190" i="39"/>
  <c r="P204" i="39"/>
  <c r="P151" i="39"/>
  <c r="N195" i="39"/>
  <c r="O195" i="39" s="1"/>
  <c r="N209" i="39"/>
  <c r="N262" i="39"/>
  <c r="O262" i="39" s="1"/>
  <c r="N205" i="39"/>
  <c r="O205" i="39" s="1"/>
  <c r="N263" i="39"/>
  <c r="N264" i="39"/>
  <c r="N229" i="39"/>
  <c r="O229" i="39" s="1"/>
  <c r="Q8" i="54"/>
  <c r="N166" i="39"/>
  <c r="O166" i="39" s="1"/>
  <c r="I186" i="39"/>
  <c r="M186" i="39" s="1"/>
  <c r="N13" i="37"/>
  <c r="O13" i="37" s="1"/>
  <c r="L196" i="39"/>
  <c r="M196" i="39" s="1"/>
  <c r="I238" i="39"/>
  <c r="AH33" i="37"/>
  <c r="AH32" i="37" s="1"/>
  <c r="L238" i="39"/>
  <c r="L243" i="39"/>
  <c r="I255" i="39"/>
  <c r="I193" i="39"/>
  <c r="I213" i="39"/>
  <c r="L213" i="39"/>
  <c r="N214" i="39"/>
  <c r="O214" i="39" s="1"/>
  <c r="N220" i="39"/>
  <c r="O220" i="39" s="1"/>
  <c r="N228" i="39"/>
  <c r="O228" i="39" s="1"/>
  <c r="N221" i="39"/>
  <c r="O221" i="39" s="1"/>
  <c r="N223" i="39"/>
  <c r="O223" i="39" s="1"/>
  <c r="N218" i="39"/>
  <c r="O218" i="39" s="1"/>
  <c r="N222" i="39"/>
  <c r="O222" i="39" s="1"/>
  <c r="N225" i="39"/>
  <c r="O225" i="39" s="1"/>
  <c r="N217" i="39"/>
  <c r="O217" i="39" s="1"/>
  <c r="J226" i="39"/>
  <c r="Q226" i="39" s="1"/>
  <c r="N226" i="39"/>
  <c r="O226" i="39" s="1"/>
  <c r="N216" i="39"/>
  <c r="O216" i="39" s="1"/>
  <c r="N224" i="39"/>
  <c r="O224" i="39" s="1"/>
  <c r="N215" i="39"/>
  <c r="O215" i="39" s="1"/>
  <c r="AD14" i="37"/>
  <c r="AD12" i="37" s="1"/>
  <c r="AD11" i="37" s="1"/>
  <c r="AE14" i="37"/>
  <c r="AE12" i="37" s="1"/>
  <c r="AE11" i="37" s="1"/>
  <c r="I243" i="39"/>
  <c r="N244" i="39"/>
  <c r="O244" i="39" s="1"/>
  <c r="N249" i="39"/>
  <c r="O249" i="39" s="1"/>
  <c r="N240" i="39"/>
  <c r="O240" i="39" s="1"/>
  <c r="N251" i="39"/>
  <c r="O251" i="39" s="1"/>
  <c r="N252" i="39"/>
  <c r="O252" i="39" s="1"/>
  <c r="N253" i="39"/>
  <c r="O253" i="39" s="1"/>
  <c r="N248" i="39"/>
  <c r="O248" i="39" s="1"/>
  <c r="N245" i="39"/>
  <c r="O245" i="39" s="1"/>
  <c r="N239" i="39"/>
  <c r="O239" i="39" s="1"/>
  <c r="N247" i="39"/>
  <c r="O247" i="39" s="1"/>
  <c r="N241" i="39"/>
  <c r="O241" i="39" s="1"/>
  <c r="N242" i="39"/>
  <c r="O242" i="39" s="1"/>
  <c r="N246" i="39"/>
  <c r="O246" i="39" s="1"/>
  <c r="N250" i="39"/>
  <c r="O250" i="39" s="1"/>
  <c r="N256" i="39"/>
  <c r="O256" i="39" s="1"/>
  <c r="L255" i="39"/>
  <c r="N258" i="39"/>
  <c r="O258" i="39" s="1"/>
  <c r="L190" i="39"/>
  <c r="N192" i="39"/>
  <c r="O192" i="39" s="1"/>
  <c r="N185" i="39"/>
  <c r="O185" i="39" s="1"/>
  <c r="N175" i="39"/>
  <c r="O175" i="39" s="1"/>
  <c r="N180" i="39"/>
  <c r="O180" i="39" s="1"/>
  <c r="N165" i="39"/>
  <c r="N171" i="39"/>
  <c r="N176" i="39"/>
  <c r="N169" i="39"/>
  <c r="N173" i="39"/>
  <c r="N177" i="39"/>
  <c r="AF9" i="54"/>
  <c r="AG33" i="37"/>
  <c r="AG32" i="37" s="1"/>
  <c r="AG10" i="37" s="1"/>
  <c r="N17" i="37"/>
  <c r="O17" i="37" s="1"/>
  <c r="N124" i="39"/>
  <c r="O124" i="39" s="1"/>
  <c r="AF33" i="37"/>
  <c r="AF32" i="37" s="1"/>
  <c r="AF10" i="37" s="1"/>
  <c r="N152" i="39"/>
  <c r="O152" i="39" s="1"/>
  <c r="N21" i="4"/>
  <c r="O21" i="4" s="1"/>
  <c r="N107" i="4"/>
  <c r="O107" i="4" s="1"/>
  <c r="N18" i="4"/>
  <c r="O18" i="4" s="1"/>
  <c r="N13" i="4"/>
  <c r="O13" i="4" s="1"/>
  <c r="N34" i="4"/>
  <c r="O34" i="4" s="1"/>
  <c r="N36" i="4"/>
  <c r="O36" i="4" s="1"/>
  <c r="N82" i="4"/>
  <c r="O82" i="4" s="1"/>
  <c r="N44" i="4"/>
  <c r="O44" i="4" s="1"/>
  <c r="N58" i="4"/>
  <c r="O58" i="4" s="1"/>
  <c r="N67" i="4"/>
  <c r="O67" i="4" s="1"/>
  <c r="N20" i="4"/>
  <c r="O20" i="4" s="1"/>
  <c r="N53" i="4"/>
  <c r="O53" i="4" s="1"/>
  <c r="N27" i="4"/>
  <c r="O27" i="4" s="1"/>
  <c r="N43" i="4"/>
  <c r="O43" i="4" s="1"/>
  <c r="AE33" i="37"/>
  <c r="AE32" i="37" s="1"/>
  <c r="N65" i="4"/>
  <c r="O65" i="4" s="1"/>
  <c r="N29" i="4"/>
  <c r="O29" i="4" s="1"/>
  <c r="N84" i="4"/>
  <c r="O84" i="4" s="1"/>
  <c r="N49" i="4"/>
  <c r="O49" i="4" s="1"/>
  <c r="N59" i="4"/>
  <c r="O59" i="4" s="1"/>
  <c r="N35" i="4"/>
  <c r="O35" i="4" s="1"/>
  <c r="N57" i="4"/>
  <c r="O57" i="4" s="1"/>
  <c r="N66" i="4"/>
  <c r="O66" i="4" s="1"/>
  <c r="N48" i="4"/>
  <c r="O48" i="4" s="1"/>
  <c r="N17" i="4"/>
  <c r="O17" i="4" s="1"/>
  <c r="N79" i="4"/>
  <c r="O79" i="4" s="1"/>
  <c r="N51" i="4"/>
  <c r="O51" i="4" s="1"/>
  <c r="N100" i="4"/>
  <c r="O100" i="4" s="1"/>
  <c r="N61" i="4"/>
  <c r="O61" i="4" s="1"/>
  <c r="N52" i="4"/>
  <c r="O52" i="4" s="1"/>
  <c r="N19" i="4"/>
  <c r="O19" i="4" s="1"/>
  <c r="N96" i="4"/>
  <c r="O96" i="4" s="1"/>
  <c r="L11" i="4"/>
  <c r="M11" i="4" s="1"/>
  <c r="N46" i="4"/>
  <c r="O46" i="4" s="1"/>
  <c r="N45" i="4"/>
  <c r="O45" i="4" s="1"/>
  <c r="N16" i="4"/>
  <c r="O16" i="4" s="1"/>
  <c r="N74" i="4"/>
  <c r="O74" i="4" s="1"/>
  <c r="N153" i="39"/>
  <c r="O153" i="39" s="1"/>
  <c r="I170" i="39"/>
  <c r="AC11" i="35"/>
  <c r="AD33" i="37"/>
  <c r="AD32" i="37" s="1"/>
  <c r="N22" i="37"/>
  <c r="O22" i="37" s="1"/>
  <c r="L21" i="37"/>
  <c r="N56" i="4"/>
  <c r="O56" i="4" s="1"/>
  <c r="AC10" i="4"/>
  <c r="AC79" i="4"/>
  <c r="AC41" i="4"/>
  <c r="AC33" i="37"/>
  <c r="AC32" i="37" s="1"/>
  <c r="AB9" i="35"/>
  <c r="AB33" i="37"/>
  <c r="AB32" i="37" s="1"/>
  <c r="AB12" i="37"/>
  <c r="AB11" i="37" s="1"/>
  <c r="AB43" i="4"/>
  <c r="AB104" i="4"/>
  <c r="AB65" i="4"/>
  <c r="AB139" i="4"/>
  <c r="AB131" i="4"/>
  <c r="AB121" i="4"/>
  <c r="AB82" i="4"/>
  <c r="AB64" i="4"/>
  <c r="AB51" i="4"/>
  <c r="AB42" i="4"/>
  <c r="AB27" i="4"/>
  <c r="AB17" i="4"/>
  <c r="AB72" i="4"/>
  <c r="AB132" i="4"/>
  <c r="AB84" i="4"/>
  <c r="AB28" i="4"/>
  <c r="AB138" i="4"/>
  <c r="AB130" i="4"/>
  <c r="AB119" i="4"/>
  <c r="AB102" i="4"/>
  <c r="AB79" i="4"/>
  <c r="AB63" i="4"/>
  <c r="AB50" i="4"/>
  <c r="AB41" i="4"/>
  <c r="AB16" i="4"/>
  <c r="AB89" i="4"/>
  <c r="AB9" i="4"/>
  <c r="AB140" i="4"/>
  <c r="AB18" i="4"/>
  <c r="AB103" i="4"/>
  <c r="AB156" i="4"/>
  <c r="AB136" i="4"/>
  <c r="AB128" i="4"/>
  <c r="AB111" i="4"/>
  <c r="AB94" i="4"/>
  <c r="AB74" i="4"/>
  <c r="AB59" i="4"/>
  <c r="AB48" i="4"/>
  <c r="AB33" i="4"/>
  <c r="AB22" i="4"/>
  <c r="AB13" i="4"/>
  <c r="AB123" i="4"/>
  <c r="AB53" i="4"/>
  <c r="AB145" i="4"/>
  <c r="AB127" i="4"/>
  <c r="AB110" i="4"/>
  <c r="AB91" i="4"/>
  <c r="AB73" i="4"/>
  <c r="AB58" i="4"/>
  <c r="AB46" i="4"/>
  <c r="AB32" i="4"/>
  <c r="AB21" i="4"/>
  <c r="AB12" i="4"/>
  <c r="AB135" i="4"/>
  <c r="AB144" i="4"/>
  <c r="AB134" i="4"/>
  <c r="AB125" i="4"/>
  <c r="AB106" i="4"/>
  <c r="AB57" i="4"/>
  <c r="AB45" i="4"/>
  <c r="AB30" i="4"/>
  <c r="AB20" i="4"/>
  <c r="AB11" i="4"/>
  <c r="AB26" i="4"/>
  <c r="AS37" i="142"/>
  <c r="AT37" i="142"/>
  <c r="AU37" i="142"/>
  <c r="AS4" i="142"/>
  <c r="AT4" i="142"/>
  <c r="AU4" i="142"/>
  <c r="AS5" i="142"/>
  <c r="AT5" i="142"/>
  <c r="AU5" i="142"/>
  <c r="AS6" i="142"/>
  <c r="AT6" i="142"/>
  <c r="AU6" i="142"/>
  <c r="AS7" i="142"/>
  <c r="AT7" i="142"/>
  <c r="AU7" i="142"/>
  <c r="AS8" i="142"/>
  <c r="AT8" i="142"/>
  <c r="AU8" i="142"/>
  <c r="AS9" i="142"/>
  <c r="AT9" i="142"/>
  <c r="AU9" i="142"/>
  <c r="AS10" i="142"/>
  <c r="AT10" i="142"/>
  <c r="AU10" i="142"/>
  <c r="AS11" i="142"/>
  <c r="AT11" i="142"/>
  <c r="AU11" i="142"/>
  <c r="AS12" i="142"/>
  <c r="AT12" i="142"/>
  <c r="AU12" i="142"/>
  <c r="AS13" i="142"/>
  <c r="AT13" i="142"/>
  <c r="AU13" i="142"/>
  <c r="AS14" i="142"/>
  <c r="AT14" i="142"/>
  <c r="AU14" i="142"/>
  <c r="AS15" i="142"/>
  <c r="AT15" i="142"/>
  <c r="AU15" i="142"/>
  <c r="AS16" i="142"/>
  <c r="AT16" i="142"/>
  <c r="AU16" i="142"/>
  <c r="AS17" i="142"/>
  <c r="AT17" i="142"/>
  <c r="AU17" i="142"/>
  <c r="AS18" i="142"/>
  <c r="AT18" i="142"/>
  <c r="AU18" i="142"/>
  <c r="AS19" i="142"/>
  <c r="AT19" i="142"/>
  <c r="AU19" i="142"/>
  <c r="AS20" i="142"/>
  <c r="AT20" i="142"/>
  <c r="AU20" i="142"/>
  <c r="AS21" i="142"/>
  <c r="AT21" i="142"/>
  <c r="AU21" i="142"/>
  <c r="AS22" i="142"/>
  <c r="AT22" i="142"/>
  <c r="AU22" i="142"/>
  <c r="AS23" i="142"/>
  <c r="AT23" i="142"/>
  <c r="AU23" i="142"/>
  <c r="AS24" i="142"/>
  <c r="AT24" i="142"/>
  <c r="AU24" i="142"/>
  <c r="AS25" i="142"/>
  <c r="AT25" i="142"/>
  <c r="AU25" i="142"/>
  <c r="AS26" i="142"/>
  <c r="AT26" i="142"/>
  <c r="AU26" i="142"/>
  <c r="AS27" i="142"/>
  <c r="AT27" i="142"/>
  <c r="AU27" i="142"/>
  <c r="AS28" i="142"/>
  <c r="AT28" i="142"/>
  <c r="AU28" i="142"/>
  <c r="AS29" i="142"/>
  <c r="AT29" i="142"/>
  <c r="AU29" i="142"/>
  <c r="AS30" i="142"/>
  <c r="AT30" i="142"/>
  <c r="AU30" i="142"/>
  <c r="AS31" i="142"/>
  <c r="AT31" i="142"/>
  <c r="AU31" i="142"/>
  <c r="AS32" i="142"/>
  <c r="AT32" i="142"/>
  <c r="AU32" i="142"/>
  <c r="AS33" i="142"/>
  <c r="AT33" i="142"/>
  <c r="AU33" i="142"/>
  <c r="AS34" i="142"/>
  <c r="AT34" i="142"/>
  <c r="AU34" i="142"/>
  <c r="AS35" i="142"/>
  <c r="AT35" i="142"/>
  <c r="AU35" i="142"/>
  <c r="AS36" i="142"/>
  <c r="AT36" i="142"/>
  <c r="AU36" i="142"/>
  <c r="AS38" i="142"/>
  <c r="AT38" i="142"/>
  <c r="AU38" i="142"/>
  <c r="AS39" i="142"/>
  <c r="AT39" i="142"/>
  <c r="AU39" i="142"/>
  <c r="AS40" i="142"/>
  <c r="AT40" i="142"/>
  <c r="AU40" i="142"/>
  <c r="AS41" i="142"/>
  <c r="AT41" i="142"/>
  <c r="AU41" i="142"/>
  <c r="AS42" i="142"/>
  <c r="AT42" i="142"/>
  <c r="AU42" i="142"/>
  <c r="AS43" i="142"/>
  <c r="AT43" i="142"/>
  <c r="AU43" i="142"/>
  <c r="AS44" i="142"/>
  <c r="AT44" i="142"/>
  <c r="AU44" i="142"/>
  <c r="AS45" i="142"/>
  <c r="AT45" i="142"/>
  <c r="AU45" i="142"/>
  <c r="AS46" i="142"/>
  <c r="AT46" i="142"/>
  <c r="AU46" i="142"/>
  <c r="AS47" i="142"/>
  <c r="AT47" i="142"/>
  <c r="AU47" i="142"/>
  <c r="AS48" i="142"/>
  <c r="AT48" i="142"/>
  <c r="AU48" i="142"/>
  <c r="AS49" i="142"/>
  <c r="AT49" i="142"/>
  <c r="AU49" i="142"/>
  <c r="AS50" i="142"/>
  <c r="AT50" i="142"/>
  <c r="AU50" i="142"/>
  <c r="AS51" i="142"/>
  <c r="AT51" i="142"/>
  <c r="AU51" i="142"/>
  <c r="AS52" i="142"/>
  <c r="AT52" i="142"/>
  <c r="AU52" i="142"/>
  <c r="AS53" i="142"/>
  <c r="AT53" i="142"/>
  <c r="AU53" i="142"/>
  <c r="AS54" i="142"/>
  <c r="AT54" i="142"/>
  <c r="AU54" i="142"/>
  <c r="AS55" i="142"/>
  <c r="AT55" i="142"/>
  <c r="AU55" i="142"/>
  <c r="AS56" i="142"/>
  <c r="AT56" i="142"/>
  <c r="AU56" i="142"/>
  <c r="AS57" i="142"/>
  <c r="AT57" i="142"/>
  <c r="AU57" i="142"/>
  <c r="AT3" i="142"/>
  <c r="AU3" i="142"/>
  <c r="AS3" i="142"/>
  <c r="AJ4" i="142"/>
  <c r="AA19" i="37" s="1"/>
  <c r="AJ5" i="142"/>
  <c r="AA17" i="37" s="1"/>
  <c r="AJ6" i="142"/>
  <c r="AJ7" i="142"/>
  <c r="AA24" i="37" s="1"/>
  <c r="AJ8" i="142"/>
  <c r="AA23" i="37" s="1"/>
  <c r="AJ9" i="142"/>
  <c r="AA36" i="37" s="1"/>
  <c r="AJ10" i="142"/>
  <c r="AA38" i="37" s="1"/>
  <c r="AJ11" i="142"/>
  <c r="AA40" i="37" s="1"/>
  <c r="AJ12" i="142"/>
  <c r="AA42" i="37" s="1"/>
  <c r="AJ13" i="142"/>
  <c r="AA45" i="37" s="1"/>
  <c r="AJ3" i="142"/>
  <c r="AS4" i="141"/>
  <c r="AT4" i="141"/>
  <c r="AU4" i="141"/>
  <c r="AS5" i="141"/>
  <c r="AT5" i="141"/>
  <c r="AU5" i="141"/>
  <c r="AS6" i="141"/>
  <c r="AT6" i="141"/>
  <c r="AU6" i="141"/>
  <c r="AS7" i="141"/>
  <c r="AT7" i="141"/>
  <c r="AU7" i="141"/>
  <c r="AS8" i="141"/>
  <c r="AT8" i="141"/>
  <c r="AU8" i="141"/>
  <c r="AS9" i="141"/>
  <c r="AT9" i="141"/>
  <c r="AU9" i="141"/>
  <c r="AS10" i="141"/>
  <c r="AT10" i="141"/>
  <c r="AU10" i="141"/>
  <c r="AS11" i="141"/>
  <c r="AT11" i="141"/>
  <c r="AU11" i="141"/>
  <c r="AS12" i="141"/>
  <c r="AT12" i="141"/>
  <c r="AU12" i="141"/>
  <c r="AS13" i="141"/>
  <c r="AT13" i="141"/>
  <c r="AU13" i="141"/>
  <c r="AS14" i="141"/>
  <c r="AT14" i="141"/>
  <c r="AU14" i="141"/>
  <c r="AS15" i="141"/>
  <c r="AT15" i="141"/>
  <c r="AU15" i="141"/>
  <c r="AS16" i="141"/>
  <c r="AT16" i="141"/>
  <c r="AU16" i="141"/>
  <c r="AS17" i="141"/>
  <c r="AT17" i="141"/>
  <c r="AU17" i="141"/>
  <c r="AS18" i="141"/>
  <c r="AT18" i="141"/>
  <c r="AU18" i="141"/>
  <c r="AS19" i="141"/>
  <c r="AT19" i="141"/>
  <c r="AU19" i="141"/>
  <c r="AS20" i="141"/>
  <c r="AT20" i="141"/>
  <c r="AU20" i="141"/>
  <c r="AS21" i="141"/>
  <c r="AT21" i="141"/>
  <c r="AU21" i="141"/>
  <c r="AS22" i="141"/>
  <c r="AT22" i="141"/>
  <c r="AU22" i="141"/>
  <c r="AS23" i="141"/>
  <c r="AT23" i="141"/>
  <c r="AU23" i="141"/>
  <c r="AS24" i="141"/>
  <c r="AT24" i="141"/>
  <c r="AU24" i="141"/>
  <c r="AS25" i="141"/>
  <c r="AT25" i="141"/>
  <c r="AU25" i="141"/>
  <c r="AS26" i="141"/>
  <c r="AT26" i="141"/>
  <c r="AU26" i="141"/>
  <c r="AS27" i="141"/>
  <c r="AT27" i="141"/>
  <c r="AU27" i="141"/>
  <c r="AS28" i="141"/>
  <c r="AT28" i="141"/>
  <c r="AU28" i="141"/>
  <c r="AS29" i="141"/>
  <c r="AT29" i="141"/>
  <c r="AU29" i="141"/>
  <c r="AS30" i="141"/>
  <c r="AT30" i="141"/>
  <c r="AU30" i="141"/>
  <c r="AS31" i="141"/>
  <c r="AT31" i="141"/>
  <c r="AU31" i="141"/>
  <c r="AS32" i="141"/>
  <c r="AT32" i="141"/>
  <c r="AU32" i="141"/>
  <c r="AS33" i="141"/>
  <c r="AT33" i="141"/>
  <c r="AU33" i="141"/>
  <c r="AS34" i="141"/>
  <c r="AT34" i="141"/>
  <c r="AU34" i="141"/>
  <c r="AS35" i="141"/>
  <c r="AT35" i="141"/>
  <c r="AU35" i="141"/>
  <c r="AS36" i="141"/>
  <c r="AT36" i="141"/>
  <c r="AU36" i="141"/>
  <c r="AS37" i="141"/>
  <c r="AT37" i="141"/>
  <c r="AU37" i="141"/>
  <c r="AS38" i="141"/>
  <c r="AT38" i="141"/>
  <c r="AU38" i="141"/>
  <c r="AS39" i="141"/>
  <c r="AT39" i="141"/>
  <c r="AU39" i="141"/>
  <c r="AS40" i="141"/>
  <c r="AT40" i="141"/>
  <c r="AU40" i="141"/>
  <c r="AS41" i="141"/>
  <c r="AT41" i="141"/>
  <c r="AU41" i="141"/>
  <c r="AS42" i="141"/>
  <c r="AT42" i="141"/>
  <c r="AU42" i="141"/>
  <c r="AS43" i="141"/>
  <c r="AT43" i="141"/>
  <c r="AU43" i="141"/>
  <c r="AS44" i="141"/>
  <c r="AT44" i="141"/>
  <c r="AU44" i="141"/>
  <c r="AS45" i="141"/>
  <c r="AT45" i="141"/>
  <c r="AU45" i="141"/>
  <c r="AS46" i="141"/>
  <c r="AT46" i="141"/>
  <c r="AU46" i="141"/>
  <c r="AS47" i="141"/>
  <c r="AT47" i="141"/>
  <c r="AU47" i="141"/>
  <c r="AS48" i="141"/>
  <c r="AT48" i="141"/>
  <c r="AU48" i="141"/>
  <c r="AS49" i="141"/>
  <c r="AT49" i="141"/>
  <c r="AU49" i="141"/>
  <c r="AS50" i="141"/>
  <c r="AT50" i="141"/>
  <c r="AU50" i="141"/>
  <c r="AT3" i="141"/>
  <c r="AU3" i="141"/>
  <c r="AS3" i="141"/>
  <c r="AJ4" i="141"/>
  <c r="AA26" i="35" s="1"/>
  <c r="AA25" i="35" s="1"/>
  <c r="AA18" i="35" s="1"/>
  <c r="AJ5" i="141"/>
  <c r="AA33" i="35" s="1"/>
  <c r="AA32" i="35" s="1"/>
  <c r="AJ6" i="141"/>
  <c r="AA45" i="35" s="1"/>
  <c r="AA43" i="35" s="1"/>
  <c r="AA42" i="35" s="1"/>
  <c r="AA41" i="35" s="1"/>
  <c r="AJ7" i="141"/>
  <c r="AA50" i="35" s="1"/>
  <c r="AA49" i="35" s="1"/>
  <c r="AJ3" i="141"/>
  <c r="AA16" i="35" s="1"/>
  <c r="T192" i="39"/>
  <c r="U192" i="39"/>
  <c r="G192" i="39"/>
  <c r="AJ4" i="140"/>
  <c r="AK4" i="140"/>
  <c r="AL4" i="140"/>
  <c r="AM4" i="140"/>
  <c r="AJ5" i="140"/>
  <c r="AK5" i="140"/>
  <c r="AL5" i="140"/>
  <c r="AM5" i="140"/>
  <c r="AJ6" i="140"/>
  <c r="AK6" i="140"/>
  <c r="AL6" i="140"/>
  <c r="AM6" i="140"/>
  <c r="AJ7" i="140"/>
  <c r="AK7" i="140"/>
  <c r="AL7" i="140"/>
  <c r="AM7" i="140"/>
  <c r="AJ8" i="140"/>
  <c r="AK8" i="140"/>
  <c r="AL8" i="140"/>
  <c r="AM8" i="140"/>
  <c r="AJ9" i="140"/>
  <c r="AK9" i="140"/>
  <c r="AL9" i="140"/>
  <c r="AM9" i="140"/>
  <c r="AJ10" i="140"/>
  <c r="AK10" i="140"/>
  <c r="AL10" i="140"/>
  <c r="AM10" i="140"/>
  <c r="AJ11" i="140"/>
  <c r="AK11" i="140"/>
  <c r="AL11" i="140"/>
  <c r="AM11" i="140"/>
  <c r="AJ12" i="140"/>
  <c r="AK12" i="140"/>
  <c r="AL12" i="140"/>
  <c r="AM12" i="140"/>
  <c r="AJ13" i="140"/>
  <c r="AK13" i="140"/>
  <c r="AL13" i="140"/>
  <c r="AM13" i="140"/>
  <c r="AJ14" i="140"/>
  <c r="AK14" i="140"/>
  <c r="AL14" i="140"/>
  <c r="AM14" i="140"/>
  <c r="AJ15" i="140"/>
  <c r="AK15" i="140"/>
  <c r="AL15" i="140"/>
  <c r="AM15" i="140"/>
  <c r="AJ16" i="140"/>
  <c r="AK16" i="140"/>
  <c r="AL16" i="140"/>
  <c r="AM16" i="140"/>
  <c r="AJ17" i="140"/>
  <c r="AK17" i="140"/>
  <c r="AL17" i="140"/>
  <c r="AM17" i="140"/>
  <c r="AJ18" i="140"/>
  <c r="AK18" i="140"/>
  <c r="AL18" i="140"/>
  <c r="AM18" i="140"/>
  <c r="AJ19" i="140"/>
  <c r="AK19" i="140"/>
  <c r="AL19" i="140"/>
  <c r="AM19" i="140"/>
  <c r="AJ20" i="140"/>
  <c r="AK20" i="140"/>
  <c r="AL20" i="140"/>
  <c r="AM20" i="140"/>
  <c r="AJ21" i="140"/>
  <c r="AK21" i="140"/>
  <c r="AL21" i="140"/>
  <c r="AM21" i="140"/>
  <c r="AJ22" i="140"/>
  <c r="AK22" i="140"/>
  <c r="AL22" i="140"/>
  <c r="AM22" i="140"/>
  <c r="AJ23" i="140"/>
  <c r="AK23" i="140"/>
  <c r="AL23" i="140"/>
  <c r="AM23" i="140"/>
  <c r="AJ24" i="140"/>
  <c r="AK24" i="140"/>
  <c r="AL24" i="140"/>
  <c r="AM24" i="140"/>
  <c r="AJ25" i="140"/>
  <c r="AK25" i="140"/>
  <c r="AL25" i="140"/>
  <c r="AM25" i="140"/>
  <c r="AJ26" i="140"/>
  <c r="AK26" i="140"/>
  <c r="AL26" i="140"/>
  <c r="AM26" i="140"/>
  <c r="AJ27" i="140"/>
  <c r="AK27" i="140"/>
  <c r="AL27" i="140"/>
  <c r="AM27" i="140"/>
  <c r="AJ28" i="140"/>
  <c r="AK28" i="140"/>
  <c r="AL28" i="140"/>
  <c r="AM28" i="140"/>
  <c r="AJ29" i="140"/>
  <c r="AK29" i="140"/>
  <c r="AL29" i="140"/>
  <c r="AM29" i="140"/>
  <c r="AJ30" i="140"/>
  <c r="AK30" i="140"/>
  <c r="AL30" i="140"/>
  <c r="AM30" i="140"/>
  <c r="AJ31" i="140"/>
  <c r="AK31" i="140"/>
  <c r="AL31" i="140"/>
  <c r="AM31" i="140"/>
  <c r="AJ32" i="140"/>
  <c r="AK32" i="140"/>
  <c r="AL32" i="140"/>
  <c r="AM32" i="140"/>
  <c r="AJ33" i="140"/>
  <c r="AK33" i="140"/>
  <c r="AL33" i="140"/>
  <c r="AM33" i="140"/>
  <c r="AJ34" i="140"/>
  <c r="AK34" i="140"/>
  <c r="AL34" i="140"/>
  <c r="AM34" i="140"/>
  <c r="AJ35" i="140"/>
  <c r="AK35" i="140"/>
  <c r="AL35" i="140"/>
  <c r="AM35" i="140"/>
  <c r="AJ36" i="140"/>
  <c r="AK36" i="140"/>
  <c r="AL36" i="140"/>
  <c r="AM36" i="140"/>
  <c r="AJ37" i="140"/>
  <c r="AK37" i="140"/>
  <c r="AL37" i="140"/>
  <c r="AM37" i="140"/>
  <c r="AJ38" i="140"/>
  <c r="AK38" i="140"/>
  <c r="AL38" i="140"/>
  <c r="AM38" i="140"/>
  <c r="AJ39" i="140"/>
  <c r="AK39" i="140"/>
  <c r="AL39" i="140"/>
  <c r="AM39" i="140"/>
  <c r="AJ40" i="140"/>
  <c r="AK40" i="140"/>
  <c r="AL40" i="140"/>
  <c r="AM40" i="140"/>
  <c r="AJ41" i="140"/>
  <c r="AK41" i="140"/>
  <c r="AL41" i="140"/>
  <c r="AM41" i="140"/>
  <c r="AJ42" i="140"/>
  <c r="AK42" i="140"/>
  <c r="AL42" i="140"/>
  <c r="AM42" i="140"/>
  <c r="AJ43" i="140"/>
  <c r="AK43" i="140"/>
  <c r="AL43" i="140"/>
  <c r="AM43" i="140"/>
  <c r="AJ44" i="140"/>
  <c r="AK44" i="140"/>
  <c r="AL44" i="140"/>
  <c r="AM44" i="140"/>
  <c r="AJ45" i="140"/>
  <c r="AK45" i="140"/>
  <c r="AL45" i="140"/>
  <c r="AM45" i="140"/>
  <c r="AJ46" i="140"/>
  <c r="AK46" i="140"/>
  <c r="AL46" i="140"/>
  <c r="AM46" i="140"/>
  <c r="AJ47" i="140"/>
  <c r="AK47" i="140"/>
  <c r="AL47" i="140"/>
  <c r="AM47" i="140"/>
  <c r="AJ48" i="140"/>
  <c r="AK48" i="140"/>
  <c r="AL48" i="140"/>
  <c r="AM48" i="140"/>
  <c r="AJ49" i="140"/>
  <c r="AK49" i="140"/>
  <c r="AL49" i="140"/>
  <c r="AM49" i="140"/>
  <c r="AJ50" i="140"/>
  <c r="AK50" i="140"/>
  <c r="AL50" i="140"/>
  <c r="AM50" i="140"/>
  <c r="AJ51" i="140"/>
  <c r="AK51" i="140"/>
  <c r="AL51" i="140"/>
  <c r="AM51" i="140"/>
  <c r="AJ52" i="140"/>
  <c r="AK52" i="140"/>
  <c r="AL52" i="140"/>
  <c r="AM52" i="140"/>
  <c r="AJ53" i="140"/>
  <c r="AK53" i="140"/>
  <c r="AL53" i="140"/>
  <c r="AM53" i="140"/>
  <c r="AJ54" i="140"/>
  <c r="AK54" i="140"/>
  <c r="AL54" i="140"/>
  <c r="AM54" i="140"/>
  <c r="AJ55" i="140"/>
  <c r="AK55" i="140"/>
  <c r="AL55" i="140"/>
  <c r="AM55" i="140"/>
  <c r="AJ56" i="140"/>
  <c r="AK56" i="140"/>
  <c r="AL56" i="140"/>
  <c r="AM56" i="140"/>
  <c r="AJ57" i="140"/>
  <c r="AK57" i="140"/>
  <c r="AL57" i="140"/>
  <c r="AM57" i="140"/>
  <c r="AJ58" i="140"/>
  <c r="AK58" i="140"/>
  <c r="AL58" i="140"/>
  <c r="AM58" i="140"/>
  <c r="AJ59" i="140"/>
  <c r="AK59" i="140"/>
  <c r="AL59" i="140"/>
  <c r="AM59" i="140"/>
  <c r="AJ60" i="140"/>
  <c r="AK60" i="140"/>
  <c r="AL60" i="140"/>
  <c r="AM60" i="140"/>
  <c r="AJ61" i="140"/>
  <c r="AK61" i="140"/>
  <c r="AL61" i="140"/>
  <c r="AM61" i="140"/>
  <c r="AJ62" i="140"/>
  <c r="AK62" i="140"/>
  <c r="AL62" i="140"/>
  <c r="AM62" i="140"/>
  <c r="AJ63" i="140"/>
  <c r="AK63" i="140"/>
  <c r="AL63" i="140"/>
  <c r="AM63" i="140"/>
  <c r="AJ64" i="140"/>
  <c r="AK64" i="140"/>
  <c r="AL64" i="140"/>
  <c r="AM64" i="140"/>
  <c r="AJ65" i="140"/>
  <c r="AK65" i="140"/>
  <c r="AL65" i="140"/>
  <c r="AM65" i="140"/>
  <c r="AJ66" i="140"/>
  <c r="AK66" i="140"/>
  <c r="AL66" i="140"/>
  <c r="AM66" i="140"/>
  <c r="AJ67" i="140"/>
  <c r="AK67" i="140"/>
  <c r="AL67" i="140"/>
  <c r="AM67" i="140"/>
  <c r="AJ68" i="140"/>
  <c r="AK68" i="140"/>
  <c r="AL68" i="140"/>
  <c r="AM68" i="140"/>
  <c r="AJ69" i="140"/>
  <c r="AK69" i="140"/>
  <c r="AL69" i="140"/>
  <c r="AM69" i="140"/>
  <c r="AJ70" i="140"/>
  <c r="AK70" i="140"/>
  <c r="AL70" i="140"/>
  <c r="AM70" i="140"/>
  <c r="AJ71" i="140"/>
  <c r="AK71" i="140"/>
  <c r="AL71" i="140"/>
  <c r="AM71" i="140"/>
  <c r="AJ72" i="140"/>
  <c r="AK72" i="140"/>
  <c r="AL72" i="140"/>
  <c r="AM72" i="140"/>
  <c r="AJ73" i="140"/>
  <c r="AK73" i="140"/>
  <c r="AL73" i="140"/>
  <c r="AM73" i="140"/>
  <c r="AJ74" i="140"/>
  <c r="AK74" i="140"/>
  <c r="AL74" i="140"/>
  <c r="AM74" i="140"/>
  <c r="AJ75" i="140"/>
  <c r="AK75" i="140"/>
  <c r="AL75" i="140"/>
  <c r="AM75" i="140"/>
  <c r="AJ76" i="140"/>
  <c r="AK76" i="140"/>
  <c r="AL76" i="140"/>
  <c r="AM76" i="140"/>
  <c r="AJ77" i="140"/>
  <c r="AK77" i="140"/>
  <c r="AL77" i="140"/>
  <c r="AM77" i="140"/>
  <c r="AJ78" i="140"/>
  <c r="AK78" i="140"/>
  <c r="AL78" i="140"/>
  <c r="AM78" i="140"/>
  <c r="AJ79" i="140"/>
  <c r="AK79" i="140"/>
  <c r="AL79" i="140"/>
  <c r="AM79" i="140"/>
  <c r="AJ80" i="140"/>
  <c r="AK80" i="140"/>
  <c r="AL80" i="140"/>
  <c r="AM80" i="140"/>
  <c r="AJ81" i="140"/>
  <c r="AK81" i="140"/>
  <c r="AL81" i="140"/>
  <c r="AM81" i="140"/>
  <c r="AJ82" i="140"/>
  <c r="AK82" i="140"/>
  <c r="AL82" i="140"/>
  <c r="AM82" i="140"/>
  <c r="AJ83" i="140"/>
  <c r="AK83" i="140"/>
  <c r="AL83" i="140"/>
  <c r="AM83" i="140"/>
  <c r="AJ84" i="140"/>
  <c r="AK84" i="140"/>
  <c r="AL84" i="140"/>
  <c r="AM84" i="140"/>
  <c r="AJ85" i="140"/>
  <c r="AK85" i="140"/>
  <c r="AL85" i="140"/>
  <c r="AM85" i="140"/>
  <c r="AJ86" i="140"/>
  <c r="AK86" i="140"/>
  <c r="AL86" i="140"/>
  <c r="AM86" i="140"/>
  <c r="AJ87" i="140"/>
  <c r="AK87" i="140"/>
  <c r="AL87" i="140"/>
  <c r="AM87" i="140"/>
  <c r="AJ88" i="140"/>
  <c r="AK88" i="140"/>
  <c r="AL88" i="140"/>
  <c r="AM88" i="140"/>
  <c r="AJ89" i="140"/>
  <c r="AK89" i="140"/>
  <c r="AL89" i="140"/>
  <c r="AM89" i="140"/>
  <c r="AJ90" i="140"/>
  <c r="AK90" i="140"/>
  <c r="AL90" i="140"/>
  <c r="AM90" i="140"/>
  <c r="AJ91" i="140"/>
  <c r="AK91" i="140"/>
  <c r="AL91" i="140"/>
  <c r="AM91" i="140"/>
  <c r="AJ92" i="140"/>
  <c r="AK92" i="140"/>
  <c r="AL92" i="140"/>
  <c r="AM92" i="140"/>
  <c r="AJ93" i="140"/>
  <c r="AK93" i="140"/>
  <c r="AL93" i="140"/>
  <c r="AM93" i="140"/>
  <c r="AJ94" i="140"/>
  <c r="AK94" i="140"/>
  <c r="AL94" i="140"/>
  <c r="AM94" i="140"/>
  <c r="AJ95" i="140"/>
  <c r="AK95" i="140"/>
  <c r="AL95" i="140"/>
  <c r="AM95" i="140"/>
  <c r="AJ96" i="140"/>
  <c r="AK96" i="140"/>
  <c r="AL96" i="140"/>
  <c r="AM96" i="140"/>
  <c r="AJ97" i="140"/>
  <c r="AK97" i="140"/>
  <c r="AL97" i="140"/>
  <c r="AM97" i="140"/>
  <c r="AJ98" i="140"/>
  <c r="AK98" i="140"/>
  <c r="AL98" i="140"/>
  <c r="AM98" i="140"/>
  <c r="AJ99" i="140"/>
  <c r="AK99" i="140"/>
  <c r="AL99" i="140"/>
  <c r="AM99" i="140"/>
  <c r="AJ100" i="140"/>
  <c r="AK100" i="140"/>
  <c r="AL100" i="140"/>
  <c r="AM100" i="140"/>
  <c r="AJ101" i="140"/>
  <c r="AK101" i="140"/>
  <c r="AL101" i="140"/>
  <c r="AM101" i="140"/>
  <c r="AJ102" i="140"/>
  <c r="AK102" i="140"/>
  <c r="AL102" i="140"/>
  <c r="AM102" i="140"/>
  <c r="AJ103" i="140"/>
  <c r="AK103" i="140"/>
  <c r="AL103" i="140"/>
  <c r="AM103" i="140"/>
  <c r="AJ104" i="140"/>
  <c r="AK104" i="140"/>
  <c r="AL104" i="140"/>
  <c r="AM104" i="140"/>
  <c r="AJ105" i="140"/>
  <c r="AK105" i="140"/>
  <c r="AL105" i="140"/>
  <c r="AM105" i="140"/>
  <c r="AJ106" i="140"/>
  <c r="AK106" i="140"/>
  <c r="AL106" i="140"/>
  <c r="AM106" i="140"/>
  <c r="AJ107" i="140"/>
  <c r="AK107" i="140"/>
  <c r="AL107" i="140"/>
  <c r="AM107" i="140"/>
  <c r="AJ108" i="140"/>
  <c r="AK108" i="140"/>
  <c r="AL108" i="140"/>
  <c r="AM108" i="140"/>
  <c r="AJ109" i="140"/>
  <c r="AK109" i="140"/>
  <c r="AL109" i="140"/>
  <c r="AM109" i="140"/>
  <c r="AJ110" i="140"/>
  <c r="AK110" i="140"/>
  <c r="AL110" i="140"/>
  <c r="AM110" i="140"/>
  <c r="AJ111" i="140"/>
  <c r="AK111" i="140"/>
  <c r="AL111" i="140"/>
  <c r="AM111" i="140"/>
  <c r="AJ112" i="140"/>
  <c r="AK112" i="140"/>
  <c r="AL112" i="140"/>
  <c r="AM112" i="140"/>
  <c r="AJ113" i="140"/>
  <c r="AK113" i="140"/>
  <c r="AL113" i="140"/>
  <c r="AM113" i="140"/>
  <c r="AJ114" i="140"/>
  <c r="AK114" i="140"/>
  <c r="AL114" i="140"/>
  <c r="AM114" i="140"/>
  <c r="AJ115" i="140"/>
  <c r="AK115" i="140"/>
  <c r="AL115" i="140"/>
  <c r="AM115" i="140"/>
  <c r="AJ116" i="140"/>
  <c r="AK116" i="140"/>
  <c r="AL116" i="140"/>
  <c r="AM116" i="140"/>
  <c r="AJ117" i="140"/>
  <c r="AK117" i="140"/>
  <c r="AL117" i="140"/>
  <c r="AM117" i="140"/>
  <c r="AJ118" i="140"/>
  <c r="AK118" i="140"/>
  <c r="AL118" i="140"/>
  <c r="AM118" i="140"/>
  <c r="AJ119" i="140"/>
  <c r="AK119" i="140"/>
  <c r="AL119" i="140"/>
  <c r="AM119" i="140"/>
  <c r="AJ120" i="140"/>
  <c r="AK120" i="140"/>
  <c r="AL120" i="140"/>
  <c r="AM120" i="140"/>
  <c r="AJ121" i="140"/>
  <c r="AK121" i="140"/>
  <c r="AL121" i="140"/>
  <c r="AM121" i="140"/>
  <c r="AJ122" i="140"/>
  <c r="AK122" i="140"/>
  <c r="AL122" i="140"/>
  <c r="AM122" i="140"/>
  <c r="AJ123" i="140"/>
  <c r="AK123" i="140"/>
  <c r="AL123" i="140"/>
  <c r="AM123" i="140"/>
  <c r="AJ124" i="140"/>
  <c r="AK124" i="140"/>
  <c r="AL124" i="140"/>
  <c r="AM124" i="140"/>
  <c r="AJ125" i="140"/>
  <c r="AK125" i="140"/>
  <c r="AL125" i="140"/>
  <c r="AM125" i="140"/>
  <c r="AJ126" i="140"/>
  <c r="AK126" i="140"/>
  <c r="AL126" i="140"/>
  <c r="AM126" i="140"/>
  <c r="AJ127" i="140"/>
  <c r="AK127" i="140"/>
  <c r="AL127" i="140"/>
  <c r="AM127" i="140"/>
  <c r="AJ128" i="140"/>
  <c r="AK128" i="140"/>
  <c r="AL128" i="140"/>
  <c r="AM128" i="140"/>
  <c r="AJ129" i="140"/>
  <c r="AK129" i="140"/>
  <c r="AL129" i="140"/>
  <c r="AM129" i="140"/>
  <c r="AJ130" i="140"/>
  <c r="AK130" i="140"/>
  <c r="AL130" i="140"/>
  <c r="AM130" i="140"/>
  <c r="AJ131" i="140"/>
  <c r="AK131" i="140"/>
  <c r="AL131" i="140"/>
  <c r="AM131" i="140"/>
  <c r="AJ132" i="140"/>
  <c r="AK132" i="140"/>
  <c r="AL132" i="140"/>
  <c r="AM132" i="140"/>
  <c r="AJ133" i="140"/>
  <c r="AK133" i="140"/>
  <c r="AL133" i="140"/>
  <c r="AM133" i="140"/>
  <c r="AJ134" i="140"/>
  <c r="AK134" i="140"/>
  <c r="AL134" i="140"/>
  <c r="AM134" i="140"/>
  <c r="AJ135" i="140"/>
  <c r="AK135" i="140"/>
  <c r="AL135" i="140"/>
  <c r="AM135" i="140"/>
  <c r="AJ136" i="140"/>
  <c r="AK136" i="140"/>
  <c r="AL136" i="140"/>
  <c r="AM136" i="140"/>
  <c r="AJ137" i="140"/>
  <c r="AK137" i="140"/>
  <c r="AL137" i="140"/>
  <c r="AM137" i="140"/>
  <c r="AJ138" i="140"/>
  <c r="AK138" i="140"/>
  <c r="AL138" i="140"/>
  <c r="AM138" i="140"/>
  <c r="AJ139" i="140"/>
  <c r="AK139" i="140"/>
  <c r="AL139" i="140"/>
  <c r="AM139" i="140"/>
  <c r="AJ140" i="140"/>
  <c r="AK140" i="140"/>
  <c r="AL140" i="140"/>
  <c r="AM140" i="140"/>
  <c r="AJ141" i="140"/>
  <c r="AK141" i="140"/>
  <c r="AL141" i="140"/>
  <c r="AM141" i="140"/>
  <c r="AJ142" i="140"/>
  <c r="AK142" i="140"/>
  <c r="AL142" i="140"/>
  <c r="AM142" i="140"/>
  <c r="AJ143" i="140"/>
  <c r="AK143" i="140"/>
  <c r="AL143" i="140"/>
  <c r="AM143" i="140"/>
  <c r="AJ144" i="140"/>
  <c r="AK144" i="140"/>
  <c r="AL144" i="140"/>
  <c r="AM144" i="140"/>
  <c r="AJ145" i="140"/>
  <c r="AK145" i="140"/>
  <c r="AL145" i="140"/>
  <c r="AM145" i="140"/>
  <c r="AJ146" i="140"/>
  <c r="AK146" i="140"/>
  <c r="AL146" i="140"/>
  <c r="AM146" i="140"/>
  <c r="AJ147" i="140"/>
  <c r="AK147" i="140"/>
  <c r="AL147" i="140"/>
  <c r="AM147" i="140"/>
  <c r="AJ148" i="140"/>
  <c r="AK148" i="140"/>
  <c r="AL148" i="140"/>
  <c r="AM148" i="140"/>
  <c r="AJ149" i="140"/>
  <c r="AK149" i="140"/>
  <c r="AL149" i="140"/>
  <c r="AM149" i="140"/>
  <c r="AJ150" i="140"/>
  <c r="AK150" i="140"/>
  <c r="AL150" i="140"/>
  <c r="AM150" i="140"/>
  <c r="AJ151" i="140"/>
  <c r="AK151" i="140"/>
  <c r="AL151" i="140"/>
  <c r="AM151" i="140"/>
  <c r="AJ152" i="140"/>
  <c r="AK152" i="140"/>
  <c r="AL152" i="140"/>
  <c r="AM152" i="140"/>
  <c r="AK3" i="140"/>
  <c r="AL3" i="140"/>
  <c r="AM3" i="140"/>
  <c r="AJ3" i="140"/>
  <c r="AC3" i="140"/>
  <c r="AC4" i="140"/>
  <c r="AC5" i="140"/>
  <c r="AA11" i="4" s="1"/>
  <c r="AC6" i="140"/>
  <c r="AC7" i="140"/>
  <c r="AA13" i="4" s="1"/>
  <c r="AC8" i="140"/>
  <c r="AC9" i="140"/>
  <c r="AC10" i="140"/>
  <c r="AA17" i="4" s="1"/>
  <c r="AC11" i="140"/>
  <c r="AA18" i="4" s="1"/>
  <c r="AC12" i="140"/>
  <c r="AC13" i="140"/>
  <c r="AC14" i="140"/>
  <c r="AC15" i="140"/>
  <c r="AC16" i="140"/>
  <c r="AC17" i="140"/>
  <c r="AA26" i="4" s="1"/>
  <c r="AC18" i="140"/>
  <c r="AA27" i="4" s="1"/>
  <c r="AC19" i="140"/>
  <c r="AA28" i="4" s="1"/>
  <c r="AC20" i="140"/>
  <c r="AC21" i="140"/>
  <c r="AC22" i="140"/>
  <c r="AC23" i="140"/>
  <c r="AA33" i="4" s="1"/>
  <c r="AC24" i="140"/>
  <c r="AC25" i="140"/>
  <c r="AC26" i="140"/>
  <c r="AA39" i="4" s="1"/>
  <c r="AC27" i="140"/>
  <c r="AA41" i="4" s="1"/>
  <c r="AC28" i="140"/>
  <c r="AC29" i="140"/>
  <c r="AA43" i="4" s="1"/>
  <c r="AC30" i="140"/>
  <c r="AC31" i="140"/>
  <c r="AA45" i="4" s="1"/>
  <c r="AC32" i="140"/>
  <c r="AC33" i="140"/>
  <c r="AC34" i="140"/>
  <c r="AA49" i="4" s="1"/>
  <c r="AC35" i="140"/>
  <c r="AA50" i="4" s="1"/>
  <c r="AC36" i="140"/>
  <c r="AC37" i="140"/>
  <c r="AC38" i="140"/>
  <c r="AC39" i="140"/>
  <c r="AC40" i="140"/>
  <c r="AC41" i="140"/>
  <c r="AC42" i="140"/>
  <c r="AC43" i="140"/>
  <c r="AC44" i="140"/>
  <c r="AC45" i="140"/>
  <c r="AC46" i="140"/>
  <c r="AC47" i="140"/>
  <c r="AA65" i="4" s="1"/>
  <c r="AC48" i="140"/>
  <c r="AC49" i="140"/>
  <c r="AC50" i="140"/>
  <c r="AC51" i="140"/>
  <c r="AA72" i="4" s="1"/>
  <c r="AC52" i="140"/>
  <c r="AC53" i="140"/>
  <c r="AA74" i="4" s="1"/>
  <c r="AC54" i="140"/>
  <c r="AC55" i="140"/>
  <c r="AA76" i="4" s="1"/>
  <c r="AC56" i="140"/>
  <c r="AC57" i="140"/>
  <c r="AC58" i="140"/>
  <c r="AC59" i="140"/>
  <c r="AC60" i="140"/>
  <c r="AC61" i="140"/>
  <c r="AC62" i="140"/>
  <c r="AC63" i="140"/>
  <c r="AA96" i="4" s="1"/>
  <c r="AC64" i="140"/>
  <c r="AC65" i="140"/>
  <c r="AA98" i="4" s="1"/>
  <c r="AC66" i="140"/>
  <c r="AA102" i="4" s="1"/>
  <c r="AC67" i="140"/>
  <c r="AA103" i="4" s="1"/>
  <c r="AC68" i="140"/>
  <c r="AC69" i="140"/>
  <c r="AC70" i="140"/>
  <c r="AC71" i="140"/>
  <c r="AA111" i="4" s="1"/>
  <c r="AC72" i="140"/>
  <c r="AC73" i="140"/>
  <c r="AA113" i="4" s="1"/>
  <c r="AC74" i="140"/>
  <c r="AC75" i="140"/>
  <c r="AA117" i="4" s="1"/>
  <c r="AC76" i="140"/>
  <c r="AC77" i="140"/>
  <c r="AA120" i="4" s="1"/>
  <c r="AC78" i="140"/>
  <c r="AC79" i="140"/>
  <c r="AA123" i="4" s="1"/>
  <c r="AC80" i="140"/>
  <c r="AC81" i="140"/>
  <c r="AC82" i="140"/>
  <c r="AC83" i="140"/>
  <c r="AC84" i="140"/>
  <c r="AC85" i="140"/>
  <c r="AA130" i="4" s="1"/>
  <c r="AC86" i="140"/>
  <c r="AC87" i="140"/>
  <c r="AA132" i="4" s="1"/>
  <c r="AC88" i="140"/>
  <c r="AC89" i="140"/>
  <c r="AC90" i="140"/>
  <c r="AC91" i="140"/>
  <c r="AA139" i="4" s="1"/>
  <c r="AC92" i="140"/>
  <c r="AC93" i="140"/>
  <c r="AC94" i="140"/>
  <c r="AC95" i="140"/>
  <c r="AA144" i="4" s="1"/>
  <c r="AC96" i="140"/>
  <c r="AC97" i="140"/>
  <c r="AA156" i="4" s="1"/>
  <c r="AC98" i="140"/>
  <c r="AC99" i="140"/>
  <c r="AA165" i="4" s="1"/>
  <c r="AC100" i="140"/>
  <c r="AC101" i="140"/>
  <c r="AC102" i="140"/>
  <c r="F53" i="4"/>
  <c r="T4" i="143"/>
  <c r="U4" i="143"/>
  <c r="V4" i="143"/>
  <c r="T5" i="143"/>
  <c r="U5" i="143"/>
  <c r="V5" i="143"/>
  <c r="T6" i="143"/>
  <c r="U6" i="143"/>
  <c r="V6" i="143"/>
  <c r="U3" i="143"/>
  <c r="V3" i="143"/>
  <c r="T3" i="143"/>
  <c r="Z27" i="37"/>
  <c r="U27" i="37" s="1"/>
  <c r="V27" i="37" s="1"/>
  <c r="Q3" i="142"/>
  <c r="Z4" i="142"/>
  <c r="AA4" i="142"/>
  <c r="AB4" i="142"/>
  <c r="Z5" i="142"/>
  <c r="AA5" i="142"/>
  <c r="AB5" i="142"/>
  <c r="Z6" i="142"/>
  <c r="AA6" i="142"/>
  <c r="AB6" i="142"/>
  <c r="Z7" i="142"/>
  <c r="AA7" i="142"/>
  <c r="AB7" i="142"/>
  <c r="Z8" i="142"/>
  <c r="AA8" i="142"/>
  <c r="AB8" i="142"/>
  <c r="Z9" i="142"/>
  <c r="AA9" i="142"/>
  <c r="AB9" i="142"/>
  <c r="Z10" i="142"/>
  <c r="AA10" i="142"/>
  <c r="AB10" i="142"/>
  <c r="Z11" i="142"/>
  <c r="AA11" i="142"/>
  <c r="AB11" i="142"/>
  <c r="Z12" i="142"/>
  <c r="AA12" i="142"/>
  <c r="AB12" i="142"/>
  <c r="Z13" i="142"/>
  <c r="AA13" i="142"/>
  <c r="AB13" i="142"/>
  <c r="Z14" i="142"/>
  <c r="AA14" i="142"/>
  <c r="AB14" i="142"/>
  <c r="Z15" i="142"/>
  <c r="AA15" i="142"/>
  <c r="AB15" i="142"/>
  <c r="Z16" i="142"/>
  <c r="AA16" i="142"/>
  <c r="AB16" i="142"/>
  <c r="Z17" i="142"/>
  <c r="AA17" i="142"/>
  <c r="AB17" i="142"/>
  <c r="Z18" i="142"/>
  <c r="AA18" i="142"/>
  <c r="AB18" i="142"/>
  <c r="Z19" i="142"/>
  <c r="AA19" i="142"/>
  <c r="AB19" i="142"/>
  <c r="Z20" i="142"/>
  <c r="AA20" i="142"/>
  <c r="AB20" i="142"/>
  <c r="Z21" i="142"/>
  <c r="AA21" i="142"/>
  <c r="AB21" i="142"/>
  <c r="Z22" i="142"/>
  <c r="AA22" i="142"/>
  <c r="AB22" i="142"/>
  <c r="Z23" i="142"/>
  <c r="AA23" i="142"/>
  <c r="AB23" i="142"/>
  <c r="Z24" i="142"/>
  <c r="AA24" i="142"/>
  <c r="AB24" i="142"/>
  <c r="Z25" i="142"/>
  <c r="AA25" i="142"/>
  <c r="AB25" i="142"/>
  <c r="Z26" i="142"/>
  <c r="AA26" i="142"/>
  <c r="AB26" i="142"/>
  <c r="Z27" i="142"/>
  <c r="AA27" i="142"/>
  <c r="AB27" i="142"/>
  <c r="Z28" i="142"/>
  <c r="AA28" i="142"/>
  <c r="AB28" i="142"/>
  <c r="Z29" i="142"/>
  <c r="AA29" i="142"/>
  <c r="AB29" i="142"/>
  <c r="Z30" i="142"/>
  <c r="AA30" i="142"/>
  <c r="AB30" i="142"/>
  <c r="Z31" i="142"/>
  <c r="AA31" i="142"/>
  <c r="AB31" i="142"/>
  <c r="Z32" i="142"/>
  <c r="AA32" i="142"/>
  <c r="AB32" i="142"/>
  <c r="Z33" i="142"/>
  <c r="AA33" i="142"/>
  <c r="AB33" i="142"/>
  <c r="Z34" i="142"/>
  <c r="AA34" i="142"/>
  <c r="AB34" i="142"/>
  <c r="Z35" i="142"/>
  <c r="AA35" i="142"/>
  <c r="AB35" i="142"/>
  <c r="Z36" i="142"/>
  <c r="AA36" i="142"/>
  <c r="AB36" i="142"/>
  <c r="Z37" i="142"/>
  <c r="AA37" i="142"/>
  <c r="AB37" i="142"/>
  <c r="Z38" i="142"/>
  <c r="AA38" i="142"/>
  <c r="AB38" i="142"/>
  <c r="Z39" i="142"/>
  <c r="AA39" i="142"/>
  <c r="AB39" i="142"/>
  <c r="Z40" i="142"/>
  <c r="AA40" i="142"/>
  <c r="AB40" i="142"/>
  <c r="Z41" i="142"/>
  <c r="AA41" i="142"/>
  <c r="AB41" i="142"/>
  <c r="Z42" i="142"/>
  <c r="AA42" i="142"/>
  <c r="AB42" i="142"/>
  <c r="Z43" i="142"/>
  <c r="AA43" i="142"/>
  <c r="AB43" i="142"/>
  <c r="Z44" i="142"/>
  <c r="AA44" i="142"/>
  <c r="AB44" i="142"/>
  <c r="Z45" i="142"/>
  <c r="AA45" i="142"/>
  <c r="AB45" i="142"/>
  <c r="Z46" i="142"/>
  <c r="AA46" i="142"/>
  <c r="AB46" i="142"/>
  <c r="Z47" i="142"/>
  <c r="AA47" i="142"/>
  <c r="AB47" i="142"/>
  <c r="Z48" i="142"/>
  <c r="AA48" i="142"/>
  <c r="AB48" i="142"/>
  <c r="Z49" i="142"/>
  <c r="AA49" i="142"/>
  <c r="AB49" i="142"/>
  <c r="Z50" i="142"/>
  <c r="AA50" i="142"/>
  <c r="AB50" i="142"/>
  <c r="Z51" i="142"/>
  <c r="AA51" i="142"/>
  <c r="AB51" i="142"/>
  <c r="Z52" i="142"/>
  <c r="AA52" i="142"/>
  <c r="AB52" i="142"/>
  <c r="Z53" i="142"/>
  <c r="AA53" i="142"/>
  <c r="AB53" i="142"/>
  <c r="AA3" i="142"/>
  <c r="AB3" i="142"/>
  <c r="Z3" i="142"/>
  <c r="Q4" i="142"/>
  <c r="Q5" i="142"/>
  <c r="Z18" i="37" s="1"/>
  <c r="U18" i="37" s="1"/>
  <c r="V18" i="37" s="1"/>
  <c r="Q6" i="142"/>
  <c r="Z19" i="37" s="1"/>
  <c r="U19" i="37" s="1"/>
  <c r="V19" i="37" s="1"/>
  <c r="Q7" i="142"/>
  <c r="Q8" i="142"/>
  <c r="Z36" i="37" s="1"/>
  <c r="Q9" i="142"/>
  <c r="Z42" i="37" s="1"/>
  <c r="Q10" i="142"/>
  <c r="Z46" i="37" s="1"/>
  <c r="U46" i="37" s="1"/>
  <c r="V46" i="37" s="1"/>
  <c r="N23" i="35"/>
  <c r="O23" i="35" s="1"/>
  <c r="Z35" i="35"/>
  <c r="Z34" i="35" s="1"/>
  <c r="AB3" i="141"/>
  <c r="AA4" i="141"/>
  <c r="AB4" i="141"/>
  <c r="AC4" i="141"/>
  <c r="AA5" i="141"/>
  <c r="AB5" i="141"/>
  <c r="AC5" i="141"/>
  <c r="AA6" i="141"/>
  <c r="AB6" i="141"/>
  <c r="AC6" i="141"/>
  <c r="AA7" i="141"/>
  <c r="N17" i="35" s="1"/>
  <c r="O17" i="35" s="1"/>
  <c r="AB7" i="141"/>
  <c r="AC7" i="141"/>
  <c r="AA8" i="141"/>
  <c r="AB8" i="141"/>
  <c r="AC8" i="141"/>
  <c r="AA9" i="141"/>
  <c r="AB9" i="141"/>
  <c r="AC9" i="141"/>
  <c r="AA10" i="141"/>
  <c r="AB10" i="141"/>
  <c r="AC10" i="141"/>
  <c r="AA11" i="141"/>
  <c r="AB11" i="141"/>
  <c r="AC11" i="141"/>
  <c r="AA12" i="141"/>
  <c r="AB12" i="141"/>
  <c r="AC12" i="141"/>
  <c r="AA13" i="141"/>
  <c r="AB13" i="141"/>
  <c r="AC13" i="141"/>
  <c r="AA14" i="141"/>
  <c r="AB14" i="141"/>
  <c r="AC14" i="141"/>
  <c r="AA15" i="141"/>
  <c r="AB15" i="141"/>
  <c r="AC15" i="141"/>
  <c r="AA16" i="141"/>
  <c r="AB16" i="141"/>
  <c r="AC16" i="141"/>
  <c r="AA17" i="141"/>
  <c r="AB17" i="141"/>
  <c r="AC17" i="141"/>
  <c r="AA18" i="141"/>
  <c r="AB18" i="141"/>
  <c r="AC18" i="141"/>
  <c r="AA19" i="141"/>
  <c r="AB19" i="141"/>
  <c r="AC19" i="141"/>
  <c r="AA20" i="141"/>
  <c r="AB20" i="141"/>
  <c r="AC20" i="141"/>
  <c r="AA21" i="141"/>
  <c r="AB21" i="141"/>
  <c r="AC21" i="141"/>
  <c r="AA22" i="141"/>
  <c r="AB22" i="141"/>
  <c r="AC22" i="141"/>
  <c r="AA23" i="141"/>
  <c r="AB23" i="141"/>
  <c r="AC23" i="141"/>
  <c r="AA24" i="141"/>
  <c r="AB24" i="141"/>
  <c r="AC24" i="141"/>
  <c r="AA25" i="141"/>
  <c r="AB25" i="141"/>
  <c r="AC25" i="141"/>
  <c r="AA26" i="141"/>
  <c r="AB26" i="141"/>
  <c r="AC26" i="141"/>
  <c r="AA27" i="141"/>
  <c r="AB27" i="141"/>
  <c r="AC27" i="141"/>
  <c r="AA28" i="141"/>
  <c r="AB28" i="141"/>
  <c r="AC28" i="141"/>
  <c r="AA29" i="141"/>
  <c r="AB29" i="141"/>
  <c r="AC29" i="141"/>
  <c r="AA30" i="141"/>
  <c r="AB30" i="141"/>
  <c r="AC30" i="141"/>
  <c r="AA31" i="141"/>
  <c r="AB31" i="141"/>
  <c r="AC31" i="141"/>
  <c r="AA32" i="141"/>
  <c r="AB32" i="141"/>
  <c r="AC32" i="141"/>
  <c r="AA33" i="141"/>
  <c r="AB33" i="141"/>
  <c r="AC33" i="141"/>
  <c r="AA34" i="141"/>
  <c r="AB34" i="141"/>
  <c r="AC34" i="141"/>
  <c r="AA35" i="141"/>
  <c r="AB35" i="141"/>
  <c r="AC35" i="141"/>
  <c r="AA36" i="141"/>
  <c r="AB36" i="141"/>
  <c r="AC36" i="141"/>
  <c r="AA37" i="141"/>
  <c r="AB37" i="141"/>
  <c r="AC37" i="141"/>
  <c r="AA38" i="141"/>
  <c r="AB38" i="141"/>
  <c r="AC38" i="141"/>
  <c r="AA39" i="141"/>
  <c r="AB39" i="141"/>
  <c r="AC39" i="141"/>
  <c r="AA40" i="141"/>
  <c r="AB40" i="141"/>
  <c r="AC40" i="141"/>
  <c r="AA41" i="141"/>
  <c r="AB41" i="141"/>
  <c r="AC41" i="141"/>
  <c r="AA42" i="141"/>
  <c r="AB42" i="141"/>
  <c r="AC42" i="141"/>
  <c r="AA43" i="141"/>
  <c r="AB43" i="141"/>
  <c r="AC43" i="141"/>
  <c r="AA44" i="141"/>
  <c r="AB44" i="141"/>
  <c r="AC44" i="141"/>
  <c r="AA45" i="141"/>
  <c r="AB45" i="141"/>
  <c r="AC45" i="141"/>
  <c r="AA46" i="141"/>
  <c r="AB46" i="141"/>
  <c r="AC46" i="141"/>
  <c r="AA47" i="141"/>
  <c r="AB47" i="141"/>
  <c r="AC47" i="141"/>
  <c r="AC3" i="141"/>
  <c r="AA3" i="141"/>
  <c r="R4" i="141"/>
  <c r="Z14" i="35" s="1"/>
  <c r="R5" i="141"/>
  <c r="Z24" i="35" s="1"/>
  <c r="R6" i="141"/>
  <c r="Z20" i="35" s="1"/>
  <c r="R7" i="141"/>
  <c r="Z28" i="35" s="1"/>
  <c r="R8" i="141"/>
  <c r="Z33" i="35" s="1"/>
  <c r="R9" i="141"/>
  <c r="Z45" i="35" s="1"/>
  <c r="R3" i="141"/>
  <c r="Z16" i="35" s="1"/>
  <c r="F83" i="39"/>
  <c r="F82" i="39"/>
  <c r="F84" i="39"/>
  <c r="H82" i="39"/>
  <c r="H83" i="39"/>
  <c r="U4" i="140"/>
  <c r="V4" i="140"/>
  <c r="W4" i="140"/>
  <c r="X4" i="140"/>
  <c r="U5" i="140"/>
  <c r="V5" i="140"/>
  <c r="W5" i="140"/>
  <c r="X5" i="140"/>
  <c r="U6" i="140"/>
  <c r="V6" i="140"/>
  <c r="W6" i="140"/>
  <c r="X6" i="140"/>
  <c r="U7" i="140"/>
  <c r="V7" i="140"/>
  <c r="W7" i="140"/>
  <c r="X7" i="140"/>
  <c r="U8" i="140"/>
  <c r="V8" i="140"/>
  <c r="W8" i="140"/>
  <c r="X8" i="140"/>
  <c r="U9" i="140"/>
  <c r="V9" i="140"/>
  <c r="W9" i="140"/>
  <c r="X9" i="140"/>
  <c r="U10" i="140"/>
  <c r="V10" i="140"/>
  <c r="W10" i="140"/>
  <c r="X10" i="140"/>
  <c r="U11" i="140"/>
  <c r="V11" i="140"/>
  <c r="W11" i="140"/>
  <c r="X11" i="140"/>
  <c r="U12" i="140"/>
  <c r="V12" i="140"/>
  <c r="W12" i="140"/>
  <c r="X12" i="140"/>
  <c r="U13" i="140"/>
  <c r="V13" i="140"/>
  <c r="W13" i="140"/>
  <c r="X13" i="140"/>
  <c r="U14" i="140"/>
  <c r="V14" i="140"/>
  <c r="W14" i="140"/>
  <c r="X14" i="140"/>
  <c r="U15" i="140"/>
  <c r="V15" i="140"/>
  <c r="W15" i="140"/>
  <c r="X15" i="140"/>
  <c r="U16" i="140"/>
  <c r="V16" i="140"/>
  <c r="W16" i="140"/>
  <c r="X16" i="140"/>
  <c r="U17" i="140"/>
  <c r="V17" i="140"/>
  <c r="W17" i="140"/>
  <c r="X17" i="140"/>
  <c r="U18" i="140"/>
  <c r="V18" i="140"/>
  <c r="W18" i="140"/>
  <c r="X18" i="140"/>
  <c r="U19" i="140"/>
  <c r="V19" i="140"/>
  <c r="W19" i="140"/>
  <c r="X19" i="140"/>
  <c r="U20" i="140"/>
  <c r="V20" i="140"/>
  <c r="W20" i="140"/>
  <c r="X20" i="140"/>
  <c r="U21" i="140"/>
  <c r="V21" i="140"/>
  <c r="W21" i="140"/>
  <c r="X21" i="140"/>
  <c r="U22" i="140"/>
  <c r="V22" i="140"/>
  <c r="W22" i="140"/>
  <c r="X22" i="140"/>
  <c r="U23" i="140"/>
  <c r="V23" i="140"/>
  <c r="W23" i="140"/>
  <c r="X23" i="140"/>
  <c r="U24" i="140"/>
  <c r="V24" i="140"/>
  <c r="W24" i="140"/>
  <c r="X24" i="140"/>
  <c r="U25" i="140"/>
  <c r="V25" i="140"/>
  <c r="W25" i="140"/>
  <c r="X25" i="140"/>
  <c r="U26" i="140"/>
  <c r="V26" i="140"/>
  <c r="W26" i="140"/>
  <c r="X26" i="140"/>
  <c r="U27" i="140"/>
  <c r="V27" i="140"/>
  <c r="W27" i="140"/>
  <c r="X27" i="140"/>
  <c r="U28" i="140"/>
  <c r="V28" i="140"/>
  <c r="W28" i="140"/>
  <c r="X28" i="140"/>
  <c r="U29" i="140"/>
  <c r="V29" i="140"/>
  <c r="W29" i="140"/>
  <c r="X29" i="140"/>
  <c r="U30" i="140"/>
  <c r="V30" i="140"/>
  <c r="W30" i="140"/>
  <c r="X30" i="140"/>
  <c r="U31" i="140"/>
  <c r="V31" i="140"/>
  <c r="W31" i="140"/>
  <c r="X31" i="140"/>
  <c r="U32" i="140"/>
  <c r="V32" i="140"/>
  <c r="W32" i="140"/>
  <c r="X32" i="140"/>
  <c r="U33" i="140"/>
  <c r="V33" i="140"/>
  <c r="W33" i="140"/>
  <c r="X33" i="140"/>
  <c r="U34" i="140"/>
  <c r="V34" i="140"/>
  <c r="W34" i="140"/>
  <c r="X34" i="140"/>
  <c r="U35" i="140"/>
  <c r="V35" i="140"/>
  <c r="W35" i="140"/>
  <c r="X35" i="140"/>
  <c r="U36" i="140"/>
  <c r="V36" i="140"/>
  <c r="W36" i="140"/>
  <c r="X36" i="140"/>
  <c r="U37" i="140"/>
  <c r="V37" i="140"/>
  <c r="W37" i="140"/>
  <c r="X37" i="140"/>
  <c r="U38" i="140"/>
  <c r="V38" i="140"/>
  <c r="W38" i="140"/>
  <c r="X38" i="140"/>
  <c r="U39" i="140"/>
  <c r="V39" i="140"/>
  <c r="W39" i="140"/>
  <c r="X39" i="140"/>
  <c r="U40" i="140"/>
  <c r="V40" i="140"/>
  <c r="W40" i="140"/>
  <c r="X40" i="140"/>
  <c r="U41" i="140"/>
  <c r="V41" i="140"/>
  <c r="W41" i="140"/>
  <c r="X41" i="140"/>
  <c r="U42" i="140"/>
  <c r="V42" i="140"/>
  <c r="W42" i="140"/>
  <c r="X42" i="140"/>
  <c r="U43" i="140"/>
  <c r="V43" i="140"/>
  <c r="W43" i="140"/>
  <c r="X43" i="140"/>
  <c r="U44" i="140"/>
  <c r="V44" i="140"/>
  <c r="W44" i="140"/>
  <c r="X44" i="140"/>
  <c r="U45" i="140"/>
  <c r="V45" i="140"/>
  <c r="W45" i="140"/>
  <c r="X45" i="140"/>
  <c r="U46" i="140"/>
  <c r="V46" i="140"/>
  <c r="W46" i="140"/>
  <c r="X46" i="140"/>
  <c r="U47" i="140"/>
  <c r="V47" i="140"/>
  <c r="W47" i="140"/>
  <c r="X47" i="140"/>
  <c r="U48" i="140"/>
  <c r="V48" i="140"/>
  <c r="W48" i="140"/>
  <c r="X48" i="140"/>
  <c r="U49" i="140"/>
  <c r="V49" i="140"/>
  <c r="W49" i="140"/>
  <c r="X49" i="140"/>
  <c r="U50" i="140"/>
  <c r="V50" i="140"/>
  <c r="W50" i="140"/>
  <c r="X50" i="140"/>
  <c r="U51" i="140"/>
  <c r="V51" i="140"/>
  <c r="W51" i="140"/>
  <c r="X51" i="140"/>
  <c r="U52" i="140"/>
  <c r="V52" i="140"/>
  <c r="W52" i="140"/>
  <c r="X52" i="140"/>
  <c r="U53" i="140"/>
  <c r="V53" i="140"/>
  <c r="W53" i="140"/>
  <c r="X53" i="140"/>
  <c r="U54" i="140"/>
  <c r="V54" i="140"/>
  <c r="W54" i="140"/>
  <c r="X54" i="140"/>
  <c r="U55" i="140"/>
  <c r="V55" i="140"/>
  <c r="W55" i="140"/>
  <c r="X55" i="140"/>
  <c r="U56" i="140"/>
  <c r="V56" i="140"/>
  <c r="W56" i="140"/>
  <c r="X56" i="140"/>
  <c r="U57" i="140"/>
  <c r="V57" i="140"/>
  <c r="W57" i="140"/>
  <c r="X57" i="140"/>
  <c r="U58" i="140"/>
  <c r="V58" i="140"/>
  <c r="W58" i="140"/>
  <c r="X58" i="140"/>
  <c r="U59" i="140"/>
  <c r="V59" i="140"/>
  <c r="W59" i="140"/>
  <c r="X59" i="140"/>
  <c r="U60" i="140"/>
  <c r="V60" i="140"/>
  <c r="W60" i="140"/>
  <c r="X60" i="140"/>
  <c r="U61" i="140"/>
  <c r="V61" i="140"/>
  <c r="W61" i="140"/>
  <c r="X61" i="140"/>
  <c r="U62" i="140"/>
  <c r="V62" i="140"/>
  <c r="W62" i="140"/>
  <c r="X62" i="140"/>
  <c r="U63" i="140"/>
  <c r="V63" i="140"/>
  <c r="W63" i="140"/>
  <c r="X63" i="140"/>
  <c r="U64" i="140"/>
  <c r="V64" i="140"/>
  <c r="W64" i="140"/>
  <c r="X64" i="140"/>
  <c r="U65" i="140"/>
  <c r="V65" i="140"/>
  <c r="W65" i="140"/>
  <c r="X65" i="140"/>
  <c r="U66" i="140"/>
  <c r="V66" i="140"/>
  <c r="W66" i="140"/>
  <c r="X66" i="140"/>
  <c r="U67" i="140"/>
  <c r="V67" i="140"/>
  <c r="W67" i="140"/>
  <c r="X67" i="140"/>
  <c r="U68" i="140"/>
  <c r="V68" i="140"/>
  <c r="W68" i="140"/>
  <c r="X68" i="140"/>
  <c r="U69" i="140"/>
  <c r="V69" i="140"/>
  <c r="W69" i="140"/>
  <c r="X69" i="140"/>
  <c r="U70" i="140"/>
  <c r="V70" i="140"/>
  <c r="W70" i="140"/>
  <c r="X70" i="140"/>
  <c r="U71" i="140"/>
  <c r="V71" i="140"/>
  <c r="W71" i="140"/>
  <c r="X71" i="140"/>
  <c r="U72" i="140"/>
  <c r="V72" i="140"/>
  <c r="W72" i="140"/>
  <c r="X72" i="140"/>
  <c r="U73" i="140"/>
  <c r="V73" i="140"/>
  <c r="W73" i="140"/>
  <c r="X73" i="140"/>
  <c r="U74" i="140"/>
  <c r="V74" i="140"/>
  <c r="W74" i="140"/>
  <c r="X74" i="140"/>
  <c r="U75" i="140"/>
  <c r="V75" i="140"/>
  <c r="W75" i="140"/>
  <c r="X75" i="140"/>
  <c r="U76" i="140"/>
  <c r="V76" i="140"/>
  <c r="W76" i="140"/>
  <c r="X76" i="140"/>
  <c r="U77" i="140"/>
  <c r="V77" i="140"/>
  <c r="W77" i="140"/>
  <c r="X77" i="140"/>
  <c r="U78" i="140"/>
  <c r="V78" i="140"/>
  <c r="W78" i="140"/>
  <c r="X78" i="140"/>
  <c r="U79" i="140"/>
  <c r="V79" i="140"/>
  <c r="W79" i="140"/>
  <c r="X79" i="140"/>
  <c r="U80" i="140"/>
  <c r="V80" i="140"/>
  <c r="W80" i="140"/>
  <c r="X80" i="140"/>
  <c r="U81" i="140"/>
  <c r="V81" i="140"/>
  <c r="W81" i="140"/>
  <c r="X81" i="140"/>
  <c r="U82" i="140"/>
  <c r="V82" i="140"/>
  <c r="W82" i="140"/>
  <c r="X82" i="140"/>
  <c r="U83" i="140"/>
  <c r="V83" i="140"/>
  <c r="W83" i="140"/>
  <c r="X83" i="140"/>
  <c r="U84" i="140"/>
  <c r="V84" i="140"/>
  <c r="W84" i="140"/>
  <c r="X84" i="140"/>
  <c r="U85" i="140"/>
  <c r="V85" i="140"/>
  <c r="W85" i="140"/>
  <c r="X85" i="140"/>
  <c r="U86" i="140"/>
  <c r="V86" i="140"/>
  <c r="W86" i="140"/>
  <c r="X86" i="140"/>
  <c r="U87" i="140"/>
  <c r="V87" i="140"/>
  <c r="W87" i="140"/>
  <c r="X87" i="140"/>
  <c r="U88" i="140"/>
  <c r="V88" i="140"/>
  <c r="W88" i="140"/>
  <c r="X88" i="140"/>
  <c r="U89" i="140"/>
  <c r="V89" i="140"/>
  <c r="W89" i="140"/>
  <c r="X89" i="140"/>
  <c r="U90" i="140"/>
  <c r="V90" i="140"/>
  <c r="W90" i="140"/>
  <c r="X90" i="140"/>
  <c r="U91" i="140"/>
  <c r="V91" i="140"/>
  <c r="W91" i="140"/>
  <c r="X91" i="140"/>
  <c r="U92" i="140"/>
  <c r="V92" i="140"/>
  <c r="W92" i="140"/>
  <c r="X92" i="140"/>
  <c r="U93" i="140"/>
  <c r="V93" i="140"/>
  <c r="W93" i="140"/>
  <c r="X93" i="140"/>
  <c r="U94" i="140"/>
  <c r="V94" i="140"/>
  <c r="W94" i="140"/>
  <c r="X94" i="140"/>
  <c r="U95" i="140"/>
  <c r="V95" i="140"/>
  <c r="W95" i="140"/>
  <c r="X95" i="140"/>
  <c r="U96" i="140"/>
  <c r="V96" i="140"/>
  <c r="W96" i="140"/>
  <c r="X96" i="140"/>
  <c r="U97" i="140"/>
  <c r="V97" i="140"/>
  <c r="W97" i="140"/>
  <c r="X97" i="140"/>
  <c r="U98" i="140"/>
  <c r="V98" i="140"/>
  <c r="W98" i="140"/>
  <c r="X98" i="140"/>
  <c r="U99" i="140"/>
  <c r="V99" i="140"/>
  <c r="W99" i="140"/>
  <c r="X99" i="140"/>
  <c r="U100" i="140"/>
  <c r="V100" i="140"/>
  <c r="W100" i="140"/>
  <c r="X100" i="140"/>
  <c r="U101" i="140"/>
  <c r="V101" i="140"/>
  <c r="W101" i="140"/>
  <c r="X101" i="140"/>
  <c r="U102" i="140"/>
  <c r="V102" i="140"/>
  <c r="W102" i="140"/>
  <c r="X102" i="140"/>
  <c r="U103" i="140"/>
  <c r="V103" i="140"/>
  <c r="W103" i="140"/>
  <c r="X103" i="140"/>
  <c r="U104" i="140"/>
  <c r="V104" i="140"/>
  <c r="W104" i="140"/>
  <c r="X104" i="140"/>
  <c r="U105" i="140"/>
  <c r="V105" i="140"/>
  <c r="W105" i="140"/>
  <c r="X105" i="140"/>
  <c r="U106" i="140"/>
  <c r="V106" i="140"/>
  <c r="W106" i="140"/>
  <c r="X106" i="140"/>
  <c r="U107" i="140"/>
  <c r="V107" i="140"/>
  <c r="W107" i="140"/>
  <c r="X107" i="140"/>
  <c r="U108" i="140"/>
  <c r="V108" i="140"/>
  <c r="W108" i="140"/>
  <c r="X108" i="140"/>
  <c r="U109" i="140"/>
  <c r="V109" i="140"/>
  <c r="W109" i="140"/>
  <c r="X109" i="140"/>
  <c r="U110" i="140"/>
  <c r="V110" i="140"/>
  <c r="W110" i="140"/>
  <c r="X110" i="140"/>
  <c r="U111" i="140"/>
  <c r="V111" i="140"/>
  <c r="W111" i="140"/>
  <c r="X111" i="140"/>
  <c r="U112" i="140"/>
  <c r="V112" i="140"/>
  <c r="W112" i="140"/>
  <c r="X112" i="140"/>
  <c r="U113" i="140"/>
  <c r="V113" i="140"/>
  <c r="W113" i="140"/>
  <c r="X113" i="140"/>
  <c r="U114" i="140"/>
  <c r="V114" i="140"/>
  <c r="W114" i="140"/>
  <c r="X114" i="140"/>
  <c r="U115" i="140"/>
  <c r="V115" i="140"/>
  <c r="W115" i="140"/>
  <c r="X115" i="140"/>
  <c r="U116" i="140"/>
  <c r="V116" i="140"/>
  <c r="W116" i="140"/>
  <c r="X116" i="140"/>
  <c r="U117" i="140"/>
  <c r="V117" i="140"/>
  <c r="W117" i="140"/>
  <c r="X117" i="140"/>
  <c r="U118" i="140"/>
  <c r="V118" i="140"/>
  <c r="W118" i="140"/>
  <c r="X118" i="140"/>
  <c r="U119" i="140"/>
  <c r="V119" i="140"/>
  <c r="W119" i="140"/>
  <c r="X119" i="140"/>
  <c r="U120" i="140"/>
  <c r="V120" i="140"/>
  <c r="W120" i="140"/>
  <c r="X120" i="140"/>
  <c r="U121" i="140"/>
  <c r="V121" i="140"/>
  <c r="W121" i="140"/>
  <c r="X121" i="140"/>
  <c r="U122" i="140"/>
  <c r="V122" i="140"/>
  <c r="W122" i="140"/>
  <c r="X122" i="140"/>
  <c r="U123" i="140"/>
  <c r="V123" i="140"/>
  <c r="W123" i="140"/>
  <c r="X123" i="140"/>
  <c r="U124" i="140"/>
  <c r="V124" i="140"/>
  <c r="W124" i="140"/>
  <c r="X124" i="140"/>
  <c r="U125" i="140"/>
  <c r="V125" i="140"/>
  <c r="W125" i="140"/>
  <c r="X125" i="140"/>
  <c r="U126" i="140"/>
  <c r="V126" i="140"/>
  <c r="W126" i="140"/>
  <c r="X126" i="140"/>
  <c r="U127" i="140"/>
  <c r="V127" i="140"/>
  <c r="W127" i="140"/>
  <c r="X127" i="140"/>
  <c r="U128" i="140"/>
  <c r="V128" i="140"/>
  <c r="W128" i="140"/>
  <c r="X128" i="140"/>
  <c r="U129" i="140"/>
  <c r="V129" i="140"/>
  <c r="W129" i="140"/>
  <c r="X129" i="140"/>
  <c r="U130" i="140"/>
  <c r="V130" i="140"/>
  <c r="W130" i="140"/>
  <c r="X130" i="140"/>
  <c r="U131" i="140"/>
  <c r="V131" i="140"/>
  <c r="W131" i="140"/>
  <c r="X131" i="140"/>
  <c r="U132" i="140"/>
  <c r="V132" i="140"/>
  <c r="W132" i="140"/>
  <c r="X132" i="140"/>
  <c r="U133" i="140"/>
  <c r="V133" i="140"/>
  <c r="W133" i="140"/>
  <c r="X133" i="140"/>
  <c r="U134" i="140"/>
  <c r="V134" i="140"/>
  <c r="W134" i="140"/>
  <c r="X134" i="140"/>
  <c r="U135" i="140"/>
  <c r="V135" i="140"/>
  <c r="W135" i="140"/>
  <c r="X135" i="140"/>
  <c r="U136" i="140"/>
  <c r="V136" i="140"/>
  <c r="W136" i="140"/>
  <c r="X136" i="140"/>
  <c r="U137" i="140"/>
  <c r="V137" i="140"/>
  <c r="W137" i="140"/>
  <c r="X137" i="140"/>
  <c r="U138" i="140"/>
  <c r="V138" i="140"/>
  <c r="W138" i="140"/>
  <c r="X138" i="140"/>
  <c r="U139" i="140"/>
  <c r="V139" i="140"/>
  <c r="W139" i="140"/>
  <c r="X139" i="140"/>
  <c r="U140" i="140"/>
  <c r="V140" i="140"/>
  <c r="W140" i="140"/>
  <c r="X140" i="140"/>
  <c r="U141" i="140"/>
  <c r="V141" i="140"/>
  <c r="W141" i="140"/>
  <c r="X141" i="140"/>
  <c r="U142" i="140"/>
  <c r="V142" i="140"/>
  <c r="W142" i="140"/>
  <c r="X142" i="140"/>
  <c r="U143" i="140"/>
  <c r="V143" i="140"/>
  <c r="W143" i="140"/>
  <c r="X143" i="140"/>
  <c r="U144" i="140"/>
  <c r="V144" i="140"/>
  <c r="W144" i="140"/>
  <c r="X144" i="140"/>
  <c r="U145" i="140"/>
  <c r="V145" i="140"/>
  <c r="W145" i="140"/>
  <c r="X145" i="140"/>
  <c r="U146" i="140"/>
  <c r="V146" i="140"/>
  <c r="W146" i="140"/>
  <c r="X146" i="140"/>
  <c r="U147" i="140"/>
  <c r="V147" i="140"/>
  <c r="W147" i="140"/>
  <c r="X147" i="140"/>
  <c r="V3" i="140"/>
  <c r="W3" i="140"/>
  <c r="X3" i="140"/>
  <c r="U3" i="140"/>
  <c r="N4" i="140"/>
  <c r="Z10" i="4" s="1"/>
  <c r="N5" i="140"/>
  <c r="N6" i="140"/>
  <c r="Z12" i="4" s="1"/>
  <c r="N7" i="140"/>
  <c r="N8" i="140"/>
  <c r="Z14" i="4" s="1"/>
  <c r="N9" i="140"/>
  <c r="Z16" i="4" s="1"/>
  <c r="N10" i="140"/>
  <c r="Z17" i="4" s="1"/>
  <c r="N11" i="140"/>
  <c r="N12" i="140"/>
  <c r="Z19" i="4" s="1"/>
  <c r="N13" i="140"/>
  <c r="N14" i="140"/>
  <c r="Z22" i="4" s="1"/>
  <c r="N15" i="140"/>
  <c r="N16" i="140"/>
  <c r="Z27" i="4" s="1"/>
  <c r="N17" i="140"/>
  <c r="Z32" i="4" s="1"/>
  <c r="N18" i="140"/>
  <c r="Z33" i="4" s="1"/>
  <c r="N19" i="140"/>
  <c r="N20" i="140"/>
  <c r="Z41" i="4" s="1"/>
  <c r="N21" i="140"/>
  <c r="N22" i="140"/>
  <c r="Z43" i="4" s="1"/>
  <c r="N23" i="140"/>
  <c r="N24" i="140"/>
  <c r="Z45" i="4" s="1"/>
  <c r="N25" i="140"/>
  <c r="Z46" i="4" s="1"/>
  <c r="N26" i="140"/>
  <c r="Z48" i="4" s="1"/>
  <c r="N27" i="140"/>
  <c r="N28" i="140"/>
  <c r="Z50" i="4" s="1"/>
  <c r="N29" i="140"/>
  <c r="N30" i="140"/>
  <c r="Z56" i="4" s="1"/>
  <c r="N31" i="140"/>
  <c r="N32" i="140"/>
  <c r="Z63" i="4" s="1"/>
  <c r="N33" i="140"/>
  <c r="Z64" i="4" s="1"/>
  <c r="N34" i="140"/>
  <c r="Z65" i="4" s="1"/>
  <c r="N35" i="140"/>
  <c r="N36" i="140"/>
  <c r="Z72" i="4" s="1"/>
  <c r="N37" i="140"/>
  <c r="N38" i="140"/>
  <c r="Z74" i="4" s="1"/>
  <c r="N39" i="140"/>
  <c r="N40" i="140"/>
  <c r="Z76" i="4" s="1"/>
  <c r="N41" i="140"/>
  <c r="Z79" i="4" s="1"/>
  <c r="N42" i="140"/>
  <c r="Z82" i="4" s="1"/>
  <c r="N43" i="140"/>
  <c r="N44" i="140"/>
  <c r="Z85" i="4" s="1"/>
  <c r="N45" i="140"/>
  <c r="N46" i="140"/>
  <c r="Z89" i="4" s="1"/>
  <c r="N47" i="140"/>
  <c r="N48" i="140"/>
  <c r="Z97" i="4" s="1"/>
  <c r="N49" i="140"/>
  <c r="Z98" i="4" s="1"/>
  <c r="N50" i="140"/>
  <c r="Z100" i="4" s="1"/>
  <c r="N51" i="140"/>
  <c r="N52" i="140"/>
  <c r="Z102" i="4" s="1"/>
  <c r="N53" i="140"/>
  <c r="N54" i="140"/>
  <c r="Z104" i="4" s="1"/>
  <c r="N55" i="140"/>
  <c r="N56" i="140"/>
  <c r="Z107" i="4" s="1"/>
  <c r="N57" i="140"/>
  <c r="Z110" i="4" s="1"/>
  <c r="N58" i="140"/>
  <c r="Z111" i="4" s="1"/>
  <c r="N59" i="140"/>
  <c r="N60" i="140"/>
  <c r="Z113" i="4" s="1"/>
  <c r="N61" i="140"/>
  <c r="N62" i="140"/>
  <c r="Z119" i="4" s="1"/>
  <c r="N63" i="140"/>
  <c r="N64" i="140"/>
  <c r="Z121" i="4" s="1"/>
  <c r="N65" i="140"/>
  <c r="Z123" i="4" s="1"/>
  <c r="N66" i="140"/>
  <c r="Z124" i="4" s="1"/>
  <c r="N67" i="140"/>
  <c r="N68" i="140"/>
  <c r="Z127" i="4" s="1"/>
  <c r="N69" i="140"/>
  <c r="N70" i="140"/>
  <c r="Z129" i="4" s="1"/>
  <c r="N71" i="140"/>
  <c r="N72" i="140"/>
  <c r="Z131" i="4" s="1"/>
  <c r="N73" i="140"/>
  <c r="Z132" i="4" s="1"/>
  <c r="N74" i="140"/>
  <c r="Z133" i="4" s="1"/>
  <c r="N75" i="140"/>
  <c r="N76" i="140"/>
  <c r="Z135" i="4" s="1"/>
  <c r="N77" i="140"/>
  <c r="N78" i="140"/>
  <c r="Z142" i="4" s="1"/>
  <c r="N79" i="140"/>
  <c r="N80" i="140"/>
  <c r="Z145" i="4" s="1"/>
  <c r="N81" i="140"/>
  <c r="Z148" i="4" s="1"/>
  <c r="N82" i="140"/>
  <c r="Z156" i="4" s="1"/>
  <c r="N83" i="140"/>
  <c r="N84" i="140"/>
  <c r="Z165" i="4" s="1"/>
  <c r="N85" i="140"/>
  <c r="N86" i="140"/>
  <c r="Z167" i="4" s="1"/>
  <c r="N87" i="140"/>
  <c r="N88" i="140"/>
  <c r="Z173" i="4" s="1"/>
  <c r="N89" i="140"/>
  <c r="Z174" i="4" s="1"/>
  <c r="N90" i="140"/>
  <c r="Z184" i="4" s="1"/>
  <c r="N91" i="140"/>
  <c r="N92" i="140"/>
  <c r="Z186" i="4" s="1"/>
  <c r="N3" i="140"/>
  <c r="Z9" i="4" s="1"/>
  <c r="AD9" i="35" l="1"/>
  <c r="AD55" i="35"/>
  <c r="AF9" i="35"/>
  <c r="AF55" i="35"/>
  <c r="AG9" i="35"/>
  <c r="AG55" i="35"/>
  <c r="AH9" i="35"/>
  <c r="AH55" i="35"/>
  <c r="AE9" i="35"/>
  <c r="AE55" i="35"/>
  <c r="Z43" i="35"/>
  <c r="Z42" i="35" s="1"/>
  <c r="Z41" i="35" s="1"/>
  <c r="U41" i="35" s="1"/>
  <c r="Z25" i="35"/>
  <c r="U25" i="35" s="1"/>
  <c r="W9" i="35"/>
  <c r="W55" i="35"/>
  <c r="AF8" i="54"/>
  <c r="T48" i="54" s="1"/>
  <c r="U48" i="54" s="1"/>
  <c r="AF67" i="54"/>
  <c r="AD55" i="37"/>
  <c r="AC55" i="37"/>
  <c r="AB55" i="37"/>
  <c r="AG55" i="37"/>
  <c r="AF55" i="37"/>
  <c r="AE55" i="37"/>
  <c r="AH55" i="37"/>
  <c r="Z34" i="37"/>
  <c r="U36" i="37"/>
  <c r="V36" i="37" s="1"/>
  <c r="Z39" i="37"/>
  <c r="U42" i="37"/>
  <c r="V42" i="37" s="1"/>
  <c r="T165" i="4"/>
  <c r="T124" i="4"/>
  <c r="T87" i="4"/>
  <c r="T45" i="4"/>
  <c r="T106" i="4"/>
  <c r="T13" i="4"/>
  <c r="T82" i="4"/>
  <c r="T88" i="4"/>
  <c r="T135" i="4"/>
  <c r="T94" i="4"/>
  <c r="T29" i="4"/>
  <c r="T186" i="4"/>
  <c r="T174" i="4"/>
  <c r="T169" i="4"/>
  <c r="T164" i="4"/>
  <c r="T154" i="4"/>
  <c r="T145" i="4"/>
  <c r="T140" i="4"/>
  <c r="T134" i="4"/>
  <c r="T129" i="4"/>
  <c r="T123" i="4"/>
  <c r="T115" i="4"/>
  <c r="T109" i="4"/>
  <c r="T104" i="4"/>
  <c r="T99" i="4"/>
  <c r="T92" i="4"/>
  <c r="T86" i="4"/>
  <c r="T80" i="4"/>
  <c r="T73" i="4"/>
  <c r="T68" i="4"/>
  <c r="T63" i="4"/>
  <c r="T57" i="4"/>
  <c r="T50" i="4"/>
  <c r="T44" i="4"/>
  <c r="T39" i="4"/>
  <c r="T34" i="4"/>
  <c r="T28" i="4"/>
  <c r="T21" i="4"/>
  <c r="T16" i="4"/>
  <c r="T11" i="4"/>
  <c r="T131" i="4"/>
  <c r="T170" i="4"/>
  <c r="T141" i="4"/>
  <c r="T105" i="4"/>
  <c r="T69" i="4"/>
  <c r="T155" i="4"/>
  <c r="T130" i="4"/>
  <c r="T117" i="4"/>
  <c r="T110" i="4"/>
  <c r="T100" i="4"/>
  <c r="T74" i="4"/>
  <c r="T64" i="4"/>
  <c r="T40" i="4"/>
  <c r="T12" i="4"/>
  <c r="T149" i="4"/>
  <c r="T111" i="4"/>
  <c r="T70" i="4"/>
  <c r="T30" i="4"/>
  <c r="T17" i="4"/>
  <c r="T171" i="4"/>
  <c r="T52" i="4"/>
  <c r="T81" i="4"/>
  <c r="T158" i="4"/>
  <c r="T65" i="4"/>
  <c r="T22" i="4"/>
  <c r="T182" i="4"/>
  <c r="T166" i="4"/>
  <c r="T136" i="4"/>
  <c r="T125" i="4"/>
  <c r="T119" i="4"/>
  <c r="T96" i="4"/>
  <c r="T75" i="4"/>
  <c r="T59" i="4"/>
  <c r="T46" i="4"/>
  <c r="T41" i="4"/>
  <c r="T25" i="4"/>
  <c r="T35" i="4"/>
  <c r="T148" i="4"/>
  <c r="T51" i="4"/>
  <c r="T139" i="4"/>
  <c r="T15" i="4"/>
  <c r="T9" i="4"/>
  <c r="T156" i="4"/>
  <c r="T101" i="4"/>
  <c r="T36" i="4"/>
  <c r="T181" i="4"/>
  <c r="T58" i="4"/>
  <c r="T185" i="4"/>
  <c r="T173" i="4"/>
  <c r="T168" i="4"/>
  <c r="T153" i="4"/>
  <c r="T144" i="4"/>
  <c r="T133" i="4"/>
  <c r="T128" i="4"/>
  <c r="T121" i="4"/>
  <c r="T113" i="4"/>
  <c r="T108" i="4"/>
  <c r="T103" i="4"/>
  <c r="T98" i="4"/>
  <c r="T90" i="4"/>
  <c r="T85" i="4"/>
  <c r="T79" i="4"/>
  <c r="T72" i="4"/>
  <c r="T67" i="4"/>
  <c r="T61" i="4"/>
  <c r="T56" i="4"/>
  <c r="T49" i="4"/>
  <c r="T43" i="4"/>
  <c r="T38" i="4"/>
  <c r="T33" i="4"/>
  <c r="T27" i="4"/>
  <c r="T20" i="4"/>
  <c r="T10" i="4"/>
  <c r="T184" i="4"/>
  <c r="T172" i="4"/>
  <c r="T167" i="4"/>
  <c r="T157" i="4"/>
  <c r="T152" i="4"/>
  <c r="T143" i="4"/>
  <c r="T137" i="4"/>
  <c r="T132" i="4"/>
  <c r="T127" i="4"/>
  <c r="T120" i="4"/>
  <c r="T112" i="4"/>
  <c r="T107" i="4"/>
  <c r="T102" i="4"/>
  <c r="T97" i="4"/>
  <c r="T89" i="4"/>
  <c r="T84" i="4"/>
  <c r="T76" i="4"/>
  <c r="T71" i="4"/>
  <c r="T66" i="4"/>
  <c r="T60" i="4"/>
  <c r="T53" i="4"/>
  <c r="T48" i="4"/>
  <c r="T42" i="4"/>
  <c r="T37" i="4"/>
  <c r="T32" i="4"/>
  <c r="T26" i="4"/>
  <c r="T19" i="4"/>
  <c r="T14" i="4"/>
  <c r="T142" i="4"/>
  <c r="T18" i="4"/>
  <c r="AB8" i="4"/>
  <c r="M213" i="39"/>
  <c r="I236" i="39"/>
  <c r="I212" i="39" s="1"/>
  <c r="V192" i="39"/>
  <c r="M238" i="39"/>
  <c r="L236" i="39"/>
  <c r="M243" i="39"/>
  <c r="M255" i="39"/>
  <c r="K226" i="39"/>
  <c r="S226" i="39"/>
  <c r="T54" i="54"/>
  <c r="U54" i="54" s="1"/>
  <c r="T49" i="54"/>
  <c r="U49" i="54" s="1"/>
  <c r="T47" i="54"/>
  <c r="U47" i="54" s="1"/>
  <c r="AB10" i="37"/>
  <c r="AD10" i="37"/>
  <c r="CM16" i="142" s="1"/>
  <c r="AE10" i="37"/>
  <c r="AH10" i="37"/>
  <c r="AC10" i="37"/>
  <c r="Z19" i="35"/>
  <c r="U19" i="35" s="1"/>
  <c r="Z12" i="35"/>
  <c r="Z11" i="35" s="1"/>
  <c r="AA12" i="35"/>
  <c r="AA11" i="35" s="1"/>
  <c r="AA10" i="35" s="1"/>
  <c r="AC10" i="35"/>
  <c r="AA16" i="37"/>
  <c r="AA14" i="37" s="1"/>
  <c r="AA12" i="37" s="1"/>
  <c r="AA11" i="37" s="1"/>
  <c r="N170" i="39"/>
  <c r="O170" i="39" s="1"/>
  <c r="R276" i="39"/>
  <c r="P8" i="54"/>
  <c r="P276" i="39" s="1"/>
  <c r="P278" i="39" s="1"/>
  <c r="P284" i="39" s="1"/>
  <c r="N10" i="54"/>
  <c r="N186" i="39"/>
  <c r="O186" i="39" s="1"/>
  <c r="N204" i="39"/>
  <c r="L193" i="39"/>
  <c r="M193" i="39" s="1"/>
  <c r="N213" i="39"/>
  <c r="O213" i="39" s="1"/>
  <c r="N238" i="39"/>
  <c r="O238" i="39" s="1"/>
  <c r="N210" i="39"/>
  <c r="O210" i="39" s="1"/>
  <c r="N243" i="39"/>
  <c r="O243" i="39" s="1"/>
  <c r="N260" i="39"/>
  <c r="O260" i="39" s="1"/>
  <c r="N188" i="39"/>
  <c r="O188" i="39" s="1"/>
  <c r="N191" i="39"/>
  <c r="O191" i="39" s="1"/>
  <c r="N183" i="39"/>
  <c r="N196" i="39"/>
  <c r="O196" i="39" s="1"/>
  <c r="N11" i="4"/>
  <c r="O11" i="4" s="1"/>
  <c r="N25" i="4"/>
  <c r="O25" i="4" s="1"/>
  <c r="I10" i="4"/>
  <c r="N63" i="4"/>
  <c r="O63" i="4" s="1"/>
  <c r="N32" i="4"/>
  <c r="O32" i="4" s="1"/>
  <c r="N73" i="4"/>
  <c r="O73" i="4" s="1"/>
  <c r="N42" i="4"/>
  <c r="O42" i="4" s="1"/>
  <c r="N37" i="4"/>
  <c r="O37" i="4" s="1"/>
  <c r="N28" i="4"/>
  <c r="O28" i="4" s="1"/>
  <c r="AC9" i="4"/>
  <c r="AC8" i="4" s="1"/>
  <c r="I273" i="39"/>
  <c r="L10" i="4"/>
  <c r="Z32" i="35"/>
  <c r="N22" i="35"/>
  <c r="O22" i="35" s="1"/>
  <c r="AU58" i="142"/>
  <c r="AS58" i="142"/>
  <c r="AA22" i="37"/>
  <c r="AA21" i="37" s="1"/>
  <c r="AA34" i="37"/>
  <c r="AT58" i="142"/>
  <c r="Z16" i="37"/>
  <c r="Z14" i="37" s="1"/>
  <c r="Z12" i="37" s="1"/>
  <c r="Z11" i="37" s="1"/>
  <c r="AA39" i="37"/>
  <c r="Q11" i="142"/>
  <c r="N15" i="35"/>
  <c r="O15" i="35" s="1"/>
  <c r="N24" i="35"/>
  <c r="O24" i="35" s="1"/>
  <c r="AL153" i="140"/>
  <c r="AM153" i="140"/>
  <c r="AK153" i="140"/>
  <c r="AJ153" i="140"/>
  <c r="Z168" i="4"/>
  <c r="Z144" i="4"/>
  <c r="Z130" i="4"/>
  <c r="Z120" i="4"/>
  <c r="Z106" i="4"/>
  <c r="Z96" i="4"/>
  <c r="Z75" i="4"/>
  <c r="Z58" i="4"/>
  <c r="Z44" i="4"/>
  <c r="Z25" i="4"/>
  <c r="Z13" i="4"/>
  <c r="AA112" i="4"/>
  <c r="AA79" i="4"/>
  <c r="Z166" i="4"/>
  <c r="Z8" i="4" s="1"/>
  <c r="Z139" i="4"/>
  <c r="Z128" i="4"/>
  <c r="Z115" i="4"/>
  <c r="Z103" i="4"/>
  <c r="Z88" i="4"/>
  <c r="Z73" i="4"/>
  <c r="Z53" i="4"/>
  <c r="Z42" i="4"/>
  <c r="Z20" i="4"/>
  <c r="Z11" i="4"/>
  <c r="AA186" i="4"/>
  <c r="AA131" i="4"/>
  <c r="AA121" i="4"/>
  <c r="AA88" i="4"/>
  <c r="AA75" i="4"/>
  <c r="AA64" i="4"/>
  <c r="AA44" i="4"/>
  <c r="AA32" i="4"/>
  <c r="AA21" i="4"/>
  <c r="AA12" i="4"/>
  <c r="Z185" i="4"/>
  <c r="Z164" i="4"/>
  <c r="Z134" i="4"/>
  <c r="Z125" i="4"/>
  <c r="Z112" i="4"/>
  <c r="Z101" i="4"/>
  <c r="Z84" i="4"/>
  <c r="Z66" i="4"/>
  <c r="Z49" i="4"/>
  <c r="Z35" i="4"/>
  <c r="Z18" i="4"/>
  <c r="AA129" i="4"/>
  <c r="AA61" i="4"/>
  <c r="AA42" i="4"/>
  <c r="L82" i="39"/>
  <c r="I82" i="39"/>
  <c r="I83" i="39"/>
  <c r="AA97" i="4"/>
  <c r="AA22" i="4"/>
  <c r="AA25" i="4"/>
  <c r="AA115" i="4"/>
  <c r="AA29" i="4"/>
  <c r="AA119" i="4"/>
  <c r="AA35" i="4"/>
  <c r="AA127" i="4"/>
  <c r="AA48" i="4"/>
  <c r="AA134" i="4"/>
  <c r="AA58" i="4"/>
  <c r="AA142" i="4"/>
  <c r="AA68" i="4"/>
  <c r="AA164" i="4"/>
  <c r="AA10" i="4"/>
  <c r="AA80" i="4"/>
  <c r="AA184" i="4"/>
  <c r="AA60" i="4"/>
  <c r="AA82" i="4"/>
  <c r="AA128" i="4"/>
  <c r="AA16" i="4"/>
  <c r="AA30" i="4"/>
  <c r="AA37" i="4"/>
  <c r="AA53" i="4"/>
  <c r="AA59" i="4"/>
  <c r="AA70" i="4"/>
  <c r="AA81" i="4"/>
  <c r="AA106" i="4"/>
  <c r="AA135" i="4"/>
  <c r="AA52" i="4"/>
  <c r="AA9" i="4"/>
  <c r="AA46" i="4"/>
  <c r="AA51" i="4"/>
  <c r="AA57" i="4"/>
  <c r="AA84" i="4"/>
  <c r="AA104" i="4"/>
  <c r="AA125" i="4"/>
  <c r="AA133" i="4"/>
  <c r="AA141" i="4"/>
  <c r="AA14" i="4"/>
  <c r="AA20" i="4"/>
  <c r="AA63" i="4"/>
  <c r="AA85" i="4"/>
  <c r="AA124" i="4"/>
  <c r="AA140" i="4"/>
  <c r="AA185" i="4"/>
  <c r="AA105" i="4"/>
  <c r="AA19" i="4"/>
  <c r="AA66" i="4"/>
  <c r="AA73" i="4"/>
  <c r="AA145" i="4"/>
  <c r="N20" i="35"/>
  <c r="O20" i="35" s="1"/>
  <c r="G196" i="39"/>
  <c r="U32" i="35" l="1"/>
  <c r="U194" i="39" s="1"/>
  <c r="AC9" i="35"/>
  <c r="AC55" i="35"/>
  <c r="AA9" i="35"/>
  <c r="AA55" i="35"/>
  <c r="Z18" i="35"/>
  <c r="U18" i="35" s="1"/>
  <c r="T51" i="54"/>
  <c r="U51" i="54" s="1"/>
  <c r="T41" i="54"/>
  <c r="U41" i="54" s="1"/>
  <c r="T46" i="54"/>
  <c r="U46" i="54" s="1"/>
  <c r="T44" i="54"/>
  <c r="U44" i="54" s="1"/>
  <c r="T45" i="54"/>
  <c r="U45" i="54" s="1"/>
  <c r="T57" i="54"/>
  <c r="U57" i="54" s="1"/>
  <c r="T42" i="54"/>
  <c r="U42" i="54" s="1"/>
  <c r="T63" i="54"/>
  <c r="U63" i="54" s="1"/>
  <c r="T50" i="54"/>
  <c r="U50" i="54" s="1"/>
  <c r="T55" i="54"/>
  <c r="U55" i="54" s="1"/>
  <c r="T56" i="54"/>
  <c r="U56" i="54" s="1"/>
  <c r="T43" i="54"/>
  <c r="U43" i="54" s="1"/>
  <c r="Z33" i="37"/>
  <c r="Z32" i="37" s="1"/>
  <c r="Z10" i="37" s="1"/>
  <c r="M236" i="39"/>
  <c r="M10" i="4"/>
  <c r="AA8" i="4"/>
  <c r="L212" i="39"/>
  <c r="M212" i="39" s="1"/>
  <c r="I18" i="35"/>
  <c r="M82" i="39"/>
  <c r="Z10" i="35"/>
  <c r="R9" i="54"/>
  <c r="N12" i="35"/>
  <c r="O12" i="35" s="1"/>
  <c r="J8" i="54"/>
  <c r="N257" i="39"/>
  <c r="O257" i="39" s="1"/>
  <c r="N259" i="39"/>
  <c r="O259" i="39" s="1"/>
  <c r="N194" i="39"/>
  <c r="O194" i="39" s="1"/>
  <c r="N190" i="39"/>
  <c r="N41" i="4"/>
  <c r="O41" i="4" s="1"/>
  <c r="N72" i="4"/>
  <c r="O72" i="4" s="1"/>
  <c r="N10" i="4"/>
  <c r="O10" i="4" s="1"/>
  <c r="L9" i="4"/>
  <c r="M9" i="4" s="1"/>
  <c r="AA33" i="37"/>
  <c r="AA32" i="37" s="1"/>
  <c r="AA10" i="37" s="1"/>
  <c r="L83" i="39"/>
  <c r="M83" i="39" s="1"/>
  <c r="X35" i="35"/>
  <c r="U35" i="35" s="1"/>
  <c r="F4" i="143"/>
  <c r="H254" i="39" s="1"/>
  <c r="F5" i="143"/>
  <c r="F6" i="143"/>
  <c r="F3" i="143"/>
  <c r="T52" i="54"/>
  <c r="T59" i="54"/>
  <c r="U31" i="37"/>
  <c r="U26" i="37"/>
  <c r="V26" i="37" s="1"/>
  <c r="H4" i="142"/>
  <c r="I4" i="142"/>
  <c r="J4" i="142"/>
  <c r="H5" i="142"/>
  <c r="I5" i="142"/>
  <c r="J5" i="142"/>
  <c r="H6" i="142"/>
  <c r="I6" i="142"/>
  <c r="J6" i="142"/>
  <c r="H7" i="142"/>
  <c r="I7" i="142"/>
  <c r="J7" i="142"/>
  <c r="H8" i="142"/>
  <c r="I8" i="142"/>
  <c r="J8" i="142"/>
  <c r="H9" i="142"/>
  <c r="I9" i="142"/>
  <c r="J9" i="142"/>
  <c r="H10" i="142"/>
  <c r="I10" i="142"/>
  <c r="J10" i="142"/>
  <c r="H11" i="142"/>
  <c r="I11" i="142"/>
  <c r="J11" i="142"/>
  <c r="H12" i="142"/>
  <c r="I12" i="142"/>
  <c r="J12" i="142"/>
  <c r="H13" i="142"/>
  <c r="I13" i="142"/>
  <c r="J13" i="142"/>
  <c r="H14" i="142"/>
  <c r="I14" i="142"/>
  <c r="J14" i="142"/>
  <c r="H15" i="142"/>
  <c r="I15" i="142"/>
  <c r="J15" i="142"/>
  <c r="H16" i="142"/>
  <c r="I16" i="142"/>
  <c r="J16" i="142"/>
  <c r="H17" i="142"/>
  <c r="I17" i="142"/>
  <c r="J17" i="142"/>
  <c r="H18" i="142"/>
  <c r="I18" i="142"/>
  <c r="J18" i="142"/>
  <c r="H19" i="142"/>
  <c r="I19" i="142"/>
  <c r="J19" i="142"/>
  <c r="H20" i="142"/>
  <c r="I20" i="142"/>
  <c r="J20" i="142"/>
  <c r="H21" i="142"/>
  <c r="I21" i="142"/>
  <c r="J21" i="142"/>
  <c r="H22" i="142"/>
  <c r="I22" i="142"/>
  <c r="J22" i="142"/>
  <c r="H23" i="142"/>
  <c r="I23" i="142"/>
  <c r="J23" i="142"/>
  <c r="H24" i="142"/>
  <c r="I24" i="142"/>
  <c r="J24" i="142"/>
  <c r="H25" i="142"/>
  <c r="I25" i="142"/>
  <c r="J25" i="142"/>
  <c r="H26" i="142"/>
  <c r="I30" i="37" s="1"/>
  <c r="I26" i="142"/>
  <c r="J26" i="142"/>
  <c r="H27" i="142"/>
  <c r="I27" i="142"/>
  <c r="J27" i="142"/>
  <c r="H28" i="142"/>
  <c r="I28" i="142"/>
  <c r="J28" i="142"/>
  <c r="H29" i="142"/>
  <c r="I29" i="142"/>
  <c r="J29" i="142"/>
  <c r="H30" i="142"/>
  <c r="I30" i="142"/>
  <c r="J30" i="142"/>
  <c r="H31" i="142"/>
  <c r="I31" i="142"/>
  <c r="J31" i="142"/>
  <c r="X37" i="37" s="1"/>
  <c r="X34" i="37" s="1"/>
  <c r="H32" i="142"/>
  <c r="I32" i="142"/>
  <c r="J32" i="142"/>
  <c r="H33" i="142"/>
  <c r="I33" i="142"/>
  <c r="J33" i="142"/>
  <c r="H34" i="142"/>
  <c r="I34" i="142"/>
  <c r="J34" i="142"/>
  <c r="X40" i="37" s="1"/>
  <c r="X39" i="37" s="1"/>
  <c r="H35" i="142"/>
  <c r="I35" i="142"/>
  <c r="J35" i="142"/>
  <c r="H36" i="142"/>
  <c r="I36" i="142"/>
  <c r="J36" i="142"/>
  <c r="H37" i="142"/>
  <c r="I37" i="142"/>
  <c r="J37" i="142"/>
  <c r="H38" i="142"/>
  <c r="I38" i="142"/>
  <c r="J38" i="142"/>
  <c r="H39" i="142"/>
  <c r="I39" i="142"/>
  <c r="J39" i="142"/>
  <c r="H40" i="142"/>
  <c r="H250" i="39" s="1"/>
  <c r="I40" i="142"/>
  <c r="J40" i="142"/>
  <c r="H41" i="142"/>
  <c r="I41" i="142"/>
  <c r="J41" i="142"/>
  <c r="H42" i="142"/>
  <c r="I42" i="142"/>
  <c r="J42" i="142"/>
  <c r="H43" i="142"/>
  <c r="I43" i="142"/>
  <c r="J43" i="142"/>
  <c r="H44" i="142"/>
  <c r="I44" i="142"/>
  <c r="J44" i="142"/>
  <c r="H45" i="142"/>
  <c r="I45" i="142"/>
  <c r="J45" i="142"/>
  <c r="H46" i="142"/>
  <c r="I46" i="142"/>
  <c r="J46" i="142"/>
  <c r="I3" i="142"/>
  <c r="J3" i="142"/>
  <c r="H3" i="142"/>
  <c r="G194" i="39"/>
  <c r="L35" i="35"/>
  <c r="X43" i="35"/>
  <c r="U43" i="35" s="1"/>
  <c r="H4" i="141"/>
  <c r="I4" i="141"/>
  <c r="J4" i="141"/>
  <c r="H5" i="141"/>
  <c r="I5" i="141"/>
  <c r="J5" i="141"/>
  <c r="H6" i="141"/>
  <c r="I6" i="141"/>
  <c r="J6" i="141"/>
  <c r="H7" i="141"/>
  <c r="I7" i="141"/>
  <c r="J7" i="141"/>
  <c r="H8" i="141"/>
  <c r="I8" i="141"/>
  <c r="X14" i="35" s="1"/>
  <c r="J8" i="141"/>
  <c r="H9" i="141"/>
  <c r="I9" i="141"/>
  <c r="X16" i="35" s="1"/>
  <c r="J9" i="141"/>
  <c r="H10" i="141"/>
  <c r="I10" i="141"/>
  <c r="J10" i="141"/>
  <c r="H11" i="141"/>
  <c r="I11" i="141"/>
  <c r="J11" i="141"/>
  <c r="H12" i="141"/>
  <c r="I12" i="141"/>
  <c r="J12" i="141"/>
  <c r="H13" i="141"/>
  <c r="I13" i="141"/>
  <c r="J13" i="141"/>
  <c r="H14" i="141"/>
  <c r="I14" i="141"/>
  <c r="J14" i="141"/>
  <c r="H15" i="141"/>
  <c r="I15" i="141"/>
  <c r="J15" i="141"/>
  <c r="H16" i="141"/>
  <c r="I16" i="141"/>
  <c r="J16" i="141"/>
  <c r="H17" i="141"/>
  <c r="I17" i="141"/>
  <c r="J17" i="141"/>
  <c r="H18" i="141"/>
  <c r="I18" i="141"/>
  <c r="J18" i="141"/>
  <c r="H19" i="141"/>
  <c r="I19" i="141"/>
  <c r="J19" i="141"/>
  <c r="H20" i="141"/>
  <c r="I20" i="141"/>
  <c r="J20" i="141"/>
  <c r="H21" i="141"/>
  <c r="I21" i="141"/>
  <c r="J21" i="141"/>
  <c r="H22" i="141"/>
  <c r="I22" i="141"/>
  <c r="J22" i="141"/>
  <c r="H23" i="141"/>
  <c r="I23" i="141"/>
  <c r="J23" i="141"/>
  <c r="H24" i="141"/>
  <c r="I24" i="141"/>
  <c r="J24" i="141"/>
  <c r="H25" i="141"/>
  <c r="I25" i="141"/>
  <c r="J25" i="141"/>
  <c r="H26" i="141"/>
  <c r="I26" i="141"/>
  <c r="J26" i="141"/>
  <c r="H27" i="141"/>
  <c r="I27" i="141"/>
  <c r="J27" i="141"/>
  <c r="L32" i="35" s="1"/>
  <c r="H28" i="141"/>
  <c r="I28" i="141"/>
  <c r="J28" i="141"/>
  <c r="H29" i="141"/>
  <c r="I29" i="141"/>
  <c r="J29" i="141"/>
  <c r="H30" i="141"/>
  <c r="I30" i="141"/>
  <c r="J30" i="141"/>
  <c r="H31" i="141"/>
  <c r="I31" i="141"/>
  <c r="J31" i="141"/>
  <c r="H32" i="141"/>
  <c r="I32" i="141"/>
  <c r="J32" i="141"/>
  <c r="H33" i="141"/>
  <c r="I33" i="141"/>
  <c r="J33" i="141"/>
  <c r="H34" i="141"/>
  <c r="I34" i="141"/>
  <c r="J34" i="141"/>
  <c r="H35" i="141"/>
  <c r="I35" i="141"/>
  <c r="J35" i="141"/>
  <c r="H36" i="141"/>
  <c r="I36" i="141"/>
  <c r="J36" i="141"/>
  <c r="H37" i="141"/>
  <c r="I37" i="141"/>
  <c r="J37" i="141"/>
  <c r="H38" i="141"/>
  <c r="I38" i="141"/>
  <c r="J38" i="141"/>
  <c r="H39" i="141"/>
  <c r="T49" i="35" s="1"/>
  <c r="I39" i="141"/>
  <c r="J39" i="141"/>
  <c r="H40" i="141"/>
  <c r="I40" i="141"/>
  <c r="J40" i="141"/>
  <c r="H41" i="141"/>
  <c r="I41" i="141"/>
  <c r="J41" i="141"/>
  <c r="H42" i="141"/>
  <c r="I42" i="141"/>
  <c r="J42" i="141"/>
  <c r="H43" i="141"/>
  <c r="I43" i="141"/>
  <c r="J43" i="141"/>
  <c r="H44" i="141"/>
  <c r="I44" i="141"/>
  <c r="J44" i="141"/>
  <c r="I3" i="141"/>
  <c r="J3" i="141"/>
  <c r="H3" i="141"/>
  <c r="F4" i="140"/>
  <c r="G4" i="140"/>
  <c r="H4" i="140"/>
  <c r="I4" i="140"/>
  <c r="F5" i="140"/>
  <c r="G5" i="140"/>
  <c r="H5" i="140"/>
  <c r="I5" i="140"/>
  <c r="F6" i="140"/>
  <c r="G6" i="140"/>
  <c r="H6" i="140"/>
  <c r="I6" i="140"/>
  <c r="F7" i="140"/>
  <c r="G7" i="140"/>
  <c r="H7" i="140"/>
  <c r="I7" i="140"/>
  <c r="F8" i="140"/>
  <c r="G8" i="140"/>
  <c r="H8" i="140"/>
  <c r="I8" i="140"/>
  <c r="F9" i="140"/>
  <c r="G9" i="140"/>
  <c r="H9" i="140"/>
  <c r="I9" i="140"/>
  <c r="F10" i="140"/>
  <c r="G10" i="140"/>
  <c r="H10" i="140"/>
  <c r="I10" i="140"/>
  <c r="F11" i="140"/>
  <c r="G11" i="140"/>
  <c r="H11" i="140"/>
  <c r="I11" i="140"/>
  <c r="F12" i="140"/>
  <c r="G12" i="140"/>
  <c r="H12" i="140"/>
  <c r="I12" i="140"/>
  <c r="F13" i="140"/>
  <c r="G13" i="140"/>
  <c r="H13" i="140"/>
  <c r="I13" i="140"/>
  <c r="F14" i="140"/>
  <c r="G14" i="140"/>
  <c r="H14" i="140"/>
  <c r="I14" i="140"/>
  <c r="F15" i="140"/>
  <c r="G15" i="140"/>
  <c r="H15" i="140"/>
  <c r="I15" i="140"/>
  <c r="F16" i="140"/>
  <c r="G16" i="140"/>
  <c r="H16" i="140"/>
  <c r="I16" i="140"/>
  <c r="F17" i="140"/>
  <c r="G17" i="140"/>
  <c r="H17" i="140"/>
  <c r="I17" i="140"/>
  <c r="F18" i="140"/>
  <c r="G18" i="140"/>
  <c r="H18" i="140"/>
  <c r="I18" i="140"/>
  <c r="F19" i="140"/>
  <c r="G19" i="140"/>
  <c r="H19" i="140"/>
  <c r="I19" i="140"/>
  <c r="F20" i="140"/>
  <c r="G20" i="140"/>
  <c r="H20" i="140"/>
  <c r="I20" i="140"/>
  <c r="F21" i="140"/>
  <c r="G21" i="140"/>
  <c r="H21" i="140"/>
  <c r="I21" i="140"/>
  <c r="F22" i="140"/>
  <c r="G22" i="140"/>
  <c r="H22" i="140"/>
  <c r="I22" i="140"/>
  <c r="F23" i="140"/>
  <c r="G23" i="140"/>
  <c r="H23" i="140"/>
  <c r="I23" i="140"/>
  <c r="F24" i="140"/>
  <c r="G24" i="140"/>
  <c r="H24" i="140"/>
  <c r="I24" i="140"/>
  <c r="F25" i="140"/>
  <c r="G25" i="140"/>
  <c r="H25" i="140"/>
  <c r="I25" i="140"/>
  <c r="F26" i="140"/>
  <c r="G26" i="140"/>
  <c r="H26" i="140"/>
  <c r="I26" i="140"/>
  <c r="F27" i="140"/>
  <c r="G27" i="140"/>
  <c r="H27" i="140"/>
  <c r="I27" i="140"/>
  <c r="F28" i="140"/>
  <c r="G28" i="140"/>
  <c r="H28" i="140"/>
  <c r="I28" i="140"/>
  <c r="F29" i="140"/>
  <c r="G29" i="140"/>
  <c r="H29" i="140"/>
  <c r="I29" i="140"/>
  <c r="F30" i="140"/>
  <c r="G30" i="140"/>
  <c r="H30" i="140"/>
  <c r="I30" i="140"/>
  <c r="F31" i="140"/>
  <c r="G31" i="140"/>
  <c r="H31" i="140"/>
  <c r="I31" i="140"/>
  <c r="F32" i="140"/>
  <c r="G32" i="140"/>
  <c r="H32" i="140"/>
  <c r="I32" i="140"/>
  <c r="F33" i="140"/>
  <c r="G33" i="140"/>
  <c r="H33" i="140"/>
  <c r="I33" i="140"/>
  <c r="F34" i="140"/>
  <c r="G34" i="140"/>
  <c r="H34" i="140"/>
  <c r="I34" i="140"/>
  <c r="F35" i="140"/>
  <c r="G35" i="140"/>
  <c r="H35" i="140"/>
  <c r="I35" i="140"/>
  <c r="F36" i="140"/>
  <c r="G36" i="140"/>
  <c r="H36" i="140"/>
  <c r="I36" i="140"/>
  <c r="F37" i="140"/>
  <c r="G37" i="140"/>
  <c r="H37" i="140"/>
  <c r="I37" i="140"/>
  <c r="F38" i="140"/>
  <c r="G38" i="140"/>
  <c r="H38" i="140"/>
  <c r="I38" i="140"/>
  <c r="F39" i="140"/>
  <c r="G39" i="140"/>
  <c r="H39" i="140"/>
  <c r="I39" i="140"/>
  <c r="F40" i="140"/>
  <c r="G40" i="140"/>
  <c r="H40" i="140"/>
  <c r="I40" i="140"/>
  <c r="F41" i="140"/>
  <c r="G41" i="140"/>
  <c r="H41" i="140"/>
  <c r="I41" i="140"/>
  <c r="F42" i="140"/>
  <c r="G42" i="140"/>
  <c r="H42" i="140"/>
  <c r="I42" i="140"/>
  <c r="F43" i="140"/>
  <c r="G43" i="140"/>
  <c r="H43" i="140"/>
  <c r="I43" i="140"/>
  <c r="F44" i="140"/>
  <c r="G44" i="140"/>
  <c r="X56" i="4" s="1"/>
  <c r="U56" i="4" s="1"/>
  <c r="V56" i="4" s="1"/>
  <c r="H44" i="140"/>
  <c r="I44" i="140"/>
  <c r="F45" i="140"/>
  <c r="G45" i="140"/>
  <c r="H45" i="140"/>
  <c r="I45" i="140"/>
  <c r="F46" i="140"/>
  <c r="G46" i="140"/>
  <c r="H46" i="140"/>
  <c r="I46" i="140"/>
  <c r="F47" i="140"/>
  <c r="G47" i="140"/>
  <c r="H47" i="140"/>
  <c r="I47" i="140"/>
  <c r="F48" i="140"/>
  <c r="G48" i="140"/>
  <c r="H48" i="140"/>
  <c r="I48" i="140"/>
  <c r="F49" i="140"/>
  <c r="G49" i="140"/>
  <c r="H49" i="140"/>
  <c r="I49" i="140"/>
  <c r="F50" i="140"/>
  <c r="G50" i="140"/>
  <c r="H50" i="140"/>
  <c r="I50" i="140"/>
  <c r="F51" i="140"/>
  <c r="G51" i="140"/>
  <c r="H51" i="140"/>
  <c r="I51" i="140"/>
  <c r="F52" i="140"/>
  <c r="G52" i="140"/>
  <c r="H52" i="140"/>
  <c r="I52" i="140"/>
  <c r="F53" i="140"/>
  <c r="G53" i="140"/>
  <c r="H53" i="140"/>
  <c r="I53" i="140"/>
  <c r="F54" i="140"/>
  <c r="G54" i="140"/>
  <c r="H54" i="140"/>
  <c r="I54" i="140"/>
  <c r="F55" i="140"/>
  <c r="G55" i="140"/>
  <c r="H55" i="140"/>
  <c r="I55" i="140"/>
  <c r="F56" i="140"/>
  <c r="G56" i="140"/>
  <c r="H56" i="140"/>
  <c r="I56" i="140"/>
  <c r="F57" i="140"/>
  <c r="G57" i="140"/>
  <c r="H57" i="140"/>
  <c r="I57" i="140"/>
  <c r="F58" i="140"/>
  <c r="G58" i="140"/>
  <c r="H58" i="140"/>
  <c r="I58" i="140"/>
  <c r="F59" i="140"/>
  <c r="G59" i="140"/>
  <c r="H59" i="140"/>
  <c r="I59" i="140"/>
  <c r="F60" i="140"/>
  <c r="G60" i="140"/>
  <c r="H60" i="140"/>
  <c r="I60" i="140"/>
  <c r="F61" i="140"/>
  <c r="G61" i="140"/>
  <c r="H61" i="140"/>
  <c r="I61" i="140"/>
  <c r="F62" i="140"/>
  <c r="G62" i="140"/>
  <c r="H62" i="140"/>
  <c r="I62" i="140"/>
  <c r="F63" i="140"/>
  <c r="G63" i="140"/>
  <c r="H63" i="140"/>
  <c r="I63" i="140"/>
  <c r="F64" i="140"/>
  <c r="G64" i="140"/>
  <c r="H64" i="140"/>
  <c r="I64" i="140"/>
  <c r="F65" i="140"/>
  <c r="G65" i="140"/>
  <c r="H65" i="140"/>
  <c r="I65" i="140"/>
  <c r="F66" i="140"/>
  <c r="G66" i="140"/>
  <c r="H66" i="140"/>
  <c r="I66" i="140"/>
  <c r="F67" i="140"/>
  <c r="G67" i="140"/>
  <c r="H67" i="140"/>
  <c r="I67" i="140"/>
  <c r="F68" i="140"/>
  <c r="G68" i="140"/>
  <c r="H68" i="140"/>
  <c r="I68" i="140"/>
  <c r="F69" i="140"/>
  <c r="G69" i="140"/>
  <c r="H69" i="140"/>
  <c r="I69" i="140"/>
  <c r="F70" i="140"/>
  <c r="G70" i="140"/>
  <c r="H70" i="140"/>
  <c r="I70" i="140"/>
  <c r="F71" i="140"/>
  <c r="G71" i="140"/>
  <c r="H71" i="140"/>
  <c r="I71" i="140"/>
  <c r="F72" i="140"/>
  <c r="G72" i="140"/>
  <c r="H72" i="140"/>
  <c r="I72" i="140"/>
  <c r="F73" i="140"/>
  <c r="G73" i="140"/>
  <c r="H73" i="140"/>
  <c r="I73" i="140"/>
  <c r="F74" i="140"/>
  <c r="G74" i="140"/>
  <c r="H74" i="140"/>
  <c r="I74" i="140"/>
  <c r="F75" i="140"/>
  <c r="G75" i="140"/>
  <c r="H75" i="140"/>
  <c r="I75" i="140"/>
  <c r="F76" i="140"/>
  <c r="G76" i="140"/>
  <c r="H76" i="140"/>
  <c r="I76" i="140"/>
  <c r="F77" i="140"/>
  <c r="G77" i="140"/>
  <c r="H77" i="140"/>
  <c r="I77" i="140"/>
  <c r="F78" i="140"/>
  <c r="G78" i="140"/>
  <c r="H78" i="140"/>
  <c r="I78" i="140"/>
  <c r="F79" i="140"/>
  <c r="G79" i="140"/>
  <c r="H79" i="140"/>
  <c r="I79" i="140"/>
  <c r="F80" i="140"/>
  <c r="G80" i="140"/>
  <c r="H80" i="140"/>
  <c r="I80" i="140"/>
  <c r="F81" i="140"/>
  <c r="G81" i="140"/>
  <c r="H81" i="140"/>
  <c r="I81" i="140"/>
  <c r="F82" i="140"/>
  <c r="G82" i="140"/>
  <c r="H82" i="140"/>
  <c r="I82" i="140"/>
  <c r="F83" i="140"/>
  <c r="G83" i="140"/>
  <c r="H83" i="140"/>
  <c r="I83" i="140"/>
  <c r="F84" i="140"/>
  <c r="G84" i="140"/>
  <c r="H84" i="140"/>
  <c r="I84" i="140"/>
  <c r="F85" i="140"/>
  <c r="G85" i="140"/>
  <c r="H85" i="140"/>
  <c r="I85" i="140"/>
  <c r="F86" i="140"/>
  <c r="G86" i="140"/>
  <c r="H86" i="140"/>
  <c r="I86" i="140"/>
  <c r="F87" i="140"/>
  <c r="G87" i="140"/>
  <c r="H87" i="140"/>
  <c r="I87" i="140"/>
  <c r="F88" i="140"/>
  <c r="G88" i="140"/>
  <c r="H88" i="140"/>
  <c r="I88" i="140"/>
  <c r="F89" i="140"/>
  <c r="G89" i="140"/>
  <c r="H89" i="140"/>
  <c r="I89" i="140"/>
  <c r="F90" i="140"/>
  <c r="G90" i="140"/>
  <c r="H90" i="140"/>
  <c r="I90" i="140"/>
  <c r="F91" i="140"/>
  <c r="G91" i="140"/>
  <c r="H91" i="140"/>
  <c r="I91" i="140"/>
  <c r="F92" i="140"/>
  <c r="G92" i="140"/>
  <c r="H92" i="140"/>
  <c r="I92" i="140"/>
  <c r="F93" i="140"/>
  <c r="G93" i="140"/>
  <c r="H93" i="140"/>
  <c r="I93" i="140"/>
  <c r="F94" i="140"/>
  <c r="G94" i="140"/>
  <c r="H94" i="140"/>
  <c r="I94" i="140"/>
  <c r="F95" i="140"/>
  <c r="G95" i="140"/>
  <c r="H95" i="140"/>
  <c r="I95" i="140"/>
  <c r="F96" i="140"/>
  <c r="G96" i="140"/>
  <c r="H96" i="140"/>
  <c r="I96" i="140"/>
  <c r="F97" i="140"/>
  <c r="G97" i="140"/>
  <c r="H97" i="140"/>
  <c r="I97" i="140"/>
  <c r="F98" i="140"/>
  <c r="G98" i="140"/>
  <c r="H98" i="140"/>
  <c r="I98" i="140"/>
  <c r="F99" i="140"/>
  <c r="G99" i="140"/>
  <c r="H99" i="140"/>
  <c r="I99" i="140"/>
  <c r="F100" i="140"/>
  <c r="G100" i="140"/>
  <c r="H100" i="140"/>
  <c r="I100" i="140"/>
  <c r="F101" i="140"/>
  <c r="G101" i="140"/>
  <c r="H101" i="140"/>
  <c r="I101" i="140"/>
  <c r="F102" i="140"/>
  <c r="G102" i="140"/>
  <c r="H102" i="140"/>
  <c r="I102" i="140"/>
  <c r="F103" i="140"/>
  <c r="G103" i="140"/>
  <c r="H103" i="140"/>
  <c r="I103" i="140"/>
  <c r="F104" i="140"/>
  <c r="G104" i="140"/>
  <c r="H104" i="140"/>
  <c r="I104" i="140"/>
  <c r="F105" i="140"/>
  <c r="G105" i="140"/>
  <c r="H105" i="140"/>
  <c r="I105" i="140"/>
  <c r="F106" i="140"/>
  <c r="G106" i="140"/>
  <c r="H106" i="140"/>
  <c r="I106" i="140"/>
  <c r="F107" i="140"/>
  <c r="G107" i="140"/>
  <c r="H107" i="140"/>
  <c r="I107" i="140"/>
  <c r="F108" i="140"/>
  <c r="G108" i="140"/>
  <c r="H108" i="140"/>
  <c r="I108" i="140"/>
  <c r="F109" i="140"/>
  <c r="G109" i="140"/>
  <c r="H109" i="140"/>
  <c r="I109" i="140"/>
  <c r="F110" i="140"/>
  <c r="G110" i="140"/>
  <c r="H110" i="140"/>
  <c r="I110" i="140"/>
  <c r="F111" i="140"/>
  <c r="G111" i="140"/>
  <c r="H111" i="140"/>
  <c r="I111" i="140"/>
  <c r="F112" i="140"/>
  <c r="G112" i="140"/>
  <c r="H112" i="140"/>
  <c r="I112" i="140"/>
  <c r="F113" i="140"/>
  <c r="G113" i="140"/>
  <c r="H113" i="140"/>
  <c r="I113" i="140"/>
  <c r="F114" i="140"/>
  <c r="G114" i="140"/>
  <c r="H114" i="140"/>
  <c r="I114" i="140"/>
  <c r="F115" i="140"/>
  <c r="G115" i="140"/>
  <c r="H115" i="140"/>
  <c r="I115" i="140"/>
  <c r="F116" i="140"/>
  <c r="G116" i="140"/>
  <c r="H116" i="140"/>
  <c r="I116" i="140"/>
  <c r="F117" i="140"/>
  <c r="G117" i="140"/>
  <c r="H117" i="140"/>
  <c r="I117" i="140"/>
  <c r="F118" i="140"/>
  <c r="G118" i="140"/>
  <c r="H118" i="140"/>
  <c r="I118" i="140"/>
  <c r="F119" i="140"/>
  <c r="G119" i="140"/>
  <c r="H119" i="140"/>
  <c r="I119" i="140"/>
  <c r="F120" i="140"/>
  <c r="G120" i="140"/>
  <c r="H120" i="140"/>
  <c r="I120" i="140"/>
  <c r="F121" i="140"/>
  <c r="G121" i="140"/>
  <c r="H121" i="140"/>
  <c r="I121" i="140"/>
  <c r="F122" i="140"/>
  <c r="G122" i="140"/>
  <c r="H122" i="140"/>
  <c r="I122" i="140"/>
  <c r="F123" i="140"/>
  <c r="G123" i="140"/>
  <c r="H123" i="140"/>
  <c r="I123" i="140"/>
  <c r="F124" i="140"/>
  <c r="G124" i="140"/>
  <c r="H124" i="140"/>
  <c r="I124" i="140"/>
  <c r="F125" i="140"/>
  <c r="G125" i="140"/>
  <c r="H125" i="140"/>
  <c r="I125" i="140"/>
  <c r="F126" i="140"/>
  <c r="G126" i="140"/>
  <c r="X158" i="4" s="1"/>
  <c r="H126" i="140"/>
  <c r="I126" i="140"/>
  <c r="F127" i="140"/>
  <c r="G127" i="140"/>
  <c r="H127" i="140"/>
  <c r="I127" i="140"/>
  <c r="F128" i="140"/>
  <c r="G128" i="140"/>
  <c r="H128" i="140"/>
  <c r="I128" i="140"/>
  <c r="F129" i="140"/>
  <c r="G129" i="140"/>
  <c r="H129" i="140"/>
  <c r="I129" i="140"/>
  <c r="F130" i="140"/>
  <c r="G130" i="140"/>
  <c r="H130" i="140"/>
  <c r="I130" i="140"/>
  <c r="F131" i="140"/>
  <c r="G131" i="140"/>
  <c r="H131" i="140"/>
  <c r="I131" i="140"/>
  <c r="F132" i="140"/>
  <c r="G132" i="140"/>
  <c r="H132" i="140"/>
  <c r="I132" i="140"/>
  <c r="F133" i="140"/>
  <c r="G133" i="140"/>
  <c r="H133" i="140"/>
  <c r="I133" i="140"/>
  <c r="F134" i="140"/>
  <c r="G134" i="140"/>
  <c r="H134" i="140"/>
  <c r="I134" i="140"/>
  <c r="F135" i="140"/>
  <c r="G135" i="140"/>
  <c r="H135" i="140"/>
  <c r="I135" i="140"/>
  <c r="F136" i="140"/>
  <c r="G136" i="140"/>
  <c r="H136" i="140"/>
  <c r="I136" i="140"/>
  <c r="F137" i="140"/>
  <c r="G137" i="140"/>
  <c r="H137" i="140"/>
  <c r="I137" i="140"/>
  <c r="F138" i="140"/>
  <c r="G138" i="140"/>
  <c r="H138" i="140"/>
  <c r="I138" i="140"/>
  <c r="F139" i="140"/>
  <c r="G139" i="140"/>
  <c r="H139" i="140"/>
  <c r="I139" i="140"/>
  <c r="F140" i="140"/>
  <c r="G140" i="140"/>
  <c r="H140" i="140"/>
  <c r="I140" i="140"/>
  <c r="F141" i="140"/>
  <c r="G141" i="140"/>
  <c r="H141" i="140"/>
  <c r="I141" i="140"/>
  <c r="F142" i="140"/>
  <c r="G142" i="140"/>
  <c r="H142" i="140"/>
  <c r="I142" i="140"/>
  <c r="F143" i="140"/>
  <c r="G143" i="140"/>
  <c r="H143" i="140"/>
  <c r="I143" i="140"/>
  <c r="F144" i="140"/>
  <c r="G144" i="140"/>
  <c r="H144" i="140"/>
  <c r="I144" i="140"/>
  <c r="G3" i="140"/>
  <c r="H3" i="140"/>
  <c r="I3" i="140"/>
  <c r="F3" i="140"/>
  <c r="F62" i="4"/>
  <c r="F128" i="39"/>
  <c r="F92" i="39"/>
  <c r="I128" i="39"/>
  <c r="L80" i="39"/>
  <c r="M80" i="39" s="1"/>
  <c r="L128" i="39"/>
  <c r="Z9" i="35" l="1"/>
  <c r="Z55" i="35"/>
  <c r="K30" i="37"/>
  <c r="M30" i="37"/>
  <c r="U211" i="39"/>
  <c r="U210" i="39" s="1"/>
  <c r="V210" i="39" s="1"/>
  <c r="V31" i="37"/>
  <c r="Z55" i="37"/>
  <c r="AA55" i="37"/>
  <c r="L192" i="4"/>
  <c r="M128" i="39"/>
  <c r="X33" i="37"/>
  <c r="X32" i="37" s="1"/>
  <c r="L8" i="4"/>
  <c r="M8" i="4" s="1"/>
  <c r="U30" i="37"/>
  <c r="V30" i="37" s="1"/>
  <c r="U37" i="37"/>
  <c r="U40" i="37"/>
  <c r="U51" i="37"/>
  <c r="N40" i="35"/>
  <c r="O40" i="35" s="1"/>
  <c r="N39" i="35"/>
  <c r="O39" i="35" s="1"/>
  <c r="H32" i="35"/>
  <c r="N38" i="35"/>
  <c r="O38" i="35" s="1"/>
  <c r="N37" i="35"/>
  <c r="O37" i="35" s="1"/>
  <c r="H256" i="39"/>
  <c r="X12" i="35"/>
  <c r="U12" i="35" s="1"/>
  <c r="X34" i="35"/>
  <c r="U34" i="35" s="1"/>
  <c r="X112" i="4"/>
  <c r="X64" i="4"/>
  <c r="T199" i="39"/>
  <c r="T155" i="39"/>
  <c r="V155" i="39" s="1"/>
  <c r="X185" i="4"/>
  <c r="X142" i="4"/>
  <c r="X44" i="4"/>
  <c r="X168" i="4"/>
  <c r="X96" i="4"/>
  <c r="T154" i="39"/>
  <c r="T151" i="39" s="1"/>
  <c r="X124" i="4"/>
  <c r="X72" i="4"/>
  <c r="X27" i="4"/>
  <c r="U27" i="4" s="1"/>
  <c r="V27" i="4" s="1"/>
  <c r="X170" i="4"/>
  <c r="X155" i="4"/>
  <c r="X104" i="4"/>
  <c r="T195" i="39"/>
  <c r="X144" i="4"/>
  <c r="X85" i="4"/>
  <c r="X36" i="4"/>
  <c r="X53" i="4"/>
  <c r="X133" i="4"/>
  <c r="T92" i="39"/>
  <c r="N39" i="37"/>
  <c r="O39" i="37" s="1"/>
  <c r="T128" i="39"/>
  <c r="T64" i="39"/>
  <c r="R8" i="54"/>
  <c r="N30" i="37"/>
  <c r="O30" i="37" s="1"/>
  <c r="R159" i="39"/>
  <c r="N193" i="39"/>
  <c r="O193" i="39" s="1"/>
  <c r="N255" i="39"/>
  <c r="O255" i="39" s="1"/>
  <c r="J250" i="39"/>
  <c r="Q250" i="39" s="1"/>
  <c r="J249" i="39"/>
  <c r="Q249" i="39" s="1"/>
  <c r="J248" i="39"/>
  <c r="Q248" i="39" s="1"/>
  <c r="J247" i="39"/>
  <c r="Q247" i="39" s="1"/>
  <c r="J246" i="39"/>
  <c r="Q246" i="39" s="1"/>
  <c r="J245" i="39"/>
  <c r="Q245" i="39" s="1"/>
  <c r="J242" i="39"/>
  <c r="Q242" i="39" s="1"/>
  <c r="J240" i="39"/>
  <c r="Q240" i="39" s="1"/>
  <c r="J239" i="39"/>
  <c r="Q239" i="39" s="1"/>
  <c r="J186" i="39"/>
  <c r="Q186" i="39" s="1"/>
  <c r="P159" i="39"/>
  <c r="H72" i="37"/>
  <c r="N160" i="39"/>
  <c r="N9" i="4"/>
  <c r="O9" i="4" s="1"/>
  <c r="N82" i="39"/>
  <c r="O82" i="39" s="1"/>
  <c r="X16" i="37"/>
  <c r="X14" i="37" s="1"/>
  <c r="X12" i="37" s="1"/>
  <c r="Z23" i="37"/>
  <c r="Z22" i="37" s="1"/>
  <c r="Z21" i="37" s="1"/>
  <c r="Q12" i="142" s="1"/>
  <c r="X23" i="37"/>
  <c r="N83" i="39"/>
  <c r="O83" i="39" s="1"/>
  <c r="H237" i="39"/>
  <c r="H251" i="39"/>
  <c r="H239" i="39"/>
  <c r="H244" i="39"/>
  <c r="H196" i="39"/>
  <c r="H252" i="39"/>
  <c r="H253" i="39"/>
  <c r="X50" i="35"/>
  <c r="H258" i="39"/>
  <c r="H257" i="39"/>
  <c r="H25" i="35"/>
  <c r="H259" i="39"/>
  <c r="G145" i="140"/>
  <c r="I35" i="35"/>
  <c r="M35" i="35" s="1"/>
  <c r="L19" i="35"/>
  <c r="M19" i="35" s="1"/>
  <c r="F145" i="140"/>
  <c r="I145" i="140"/>
  <c r="X139" i="4"/>
  <c r="H145" i="140"/>
  <c r="X182" i="4"/>
  <c r="X174" i="4"/>
  <c r="X172" i="4"/>
  <c r="X164" i="4"/>
  <c r="X157" i="4"/>
  <c r="X153" i="4"/>
  <c r="X149" i="4"/>
  <c r="X17" i="4"/>
  <c r="U17" i="4" s="1"/>
  <c r="V17" i="4" s="1"/>
  <c r="X9" i="4"/>
  <c r="X187" i="4"/>
  <c r="X188" i="4"/>
  <c r="X186" i="4"/>
  <c r="X184" i="4"/>
  <c r="X181" i="4"/>
  <c r="X171" i="4"/>
  <c r="X169" i="4"/>
  <c r="X167" i="4"/>
  <c r="X165" i="4"/>
  <c r="X156" i="4"/>
  <c r="X154" i="4"/>
  <c r="X152" i="4"/>
  <c r="X145" i="4"/>
  <c r="X125" i="4"/>
  <c r="X58" i="4"/>
  <c r="X35" i="4"/>
  <c r="H92" i="39"/>
  <c r="X52" i="4"/>
  <c r="X135" i="4"/>
  <c r="X68" i="4"/>
  <c r="X79" i="4"/>
  <c r="X166" i="4"/>
  <c r="X140" i="4"/>
  <c r="X137" i="4"/>
  <c r="X131" i="4"/>
  <c r="X121" i="4"/>
  <c r="X89" i="4"/>
  <c r="X82" i="4"/>
  <c r="X74" i="4"/>
  <c r="X70" i="4"/>
  <c r="X10" i="4"/>
  <c r="X129" i="4"/>
  <c r="X127" i="4"/>
  <c r="X119" i="4"/>
  <c r="X108" i="4"/>
  <c r="X106" i="4"/>
  <c r="X102" i="4"/>
  <c r="X100" i="4"/>
  <c r="X92" i="4"/>
  <c r="X76" i="4"/>
  <c r="X66" i="4"/>
  <c r="X59" i="4"/>
  <c r="X49" i="4"/>
  <c r="X42" i="4"/>
  <c r="X40" i="4"/>
  <c r="X38" i="4"/>
  <c r="X34" i="4"/>
  <c r="X32" i="4"/>
  <c r="X25" i="4"/>
  <c r="U25" i="4" s="1"/>
  <c r="V25" i="4" s="1"/>
  <c r="X21" i="4"/>
  <c r="U21" i="4" s="1"/>
  <c r="V21" i="4" s="1"/>
  <c r="X19" i="4"/>
  <c r="U19" i="4" s="1"/>
  <c r="V19" i="4" s="1"/>
  <c r="X11" i="4"/>
  <c r="X143" i="4"/>
  <c r="X141" i="4"/>
  <c r="X136" i="4"/>
  <c r="X134" i="4"/>
  <c r="X132" i="4"/>
  <c r="X130" i="4"/>
  <c r="X128" i="4"/>
  <c r="X123" i="4"/>
  <c r="X120" i="4"/>
  <c r="X117" i="4"/>
  <c r="X113" i="4"/>
  <c r="X111" i="4"/>
  <c r="X109" i="4"/>
  <c r="X105" i="4"/>
  <c r="X103" i="4"/>
  <c r="X101" i="4"/>
  <c r="X99" i="4"/>
  <c r="X97" i="4"/>
  <c r="X94" i="4"/>
  <c r="X90" i="4"/>
  <c r="X88" i="4"/>
  <c r="X86" i="4"/>
  <c r="X84" i="4"/>
  <c r="X75" i="4"/>
  <c r="X73" i="4"/>
  <c r="X71" i="4"/>
  <c r="X69" i="4"/>
  <c r="X67" i="4"/>
  <c r="X65" i="4"/>
  <c r="X63" i="4"/>
  <c r="X60" i="4"/>
  <c r="X50" i="4"/>
  <c r="X48" i="4"/>
  <c r="X45" i="4"/>
  <c r="X41" i="4"/>
  <c r="X39" i="4"/>
  <c r="X37" i="4"/>
  <c r="X33" i="4"/>
  <c r="X30" i="4"/>
  <c r="U30" i="4" s="1"/>
  <c r="V30" i="4" s="1"/>
  <c r="X28" i="4"/>
  <c r="U28" i="4" s="1"/>
  <c r="V28" i="4" s="1"/>
  <c r="X26" i="4"/>
  <c r="U26" i="4" s="1"/>
  <c r="V26" i="4" s="1"/>
  <c r="X22" i="4"/>
  <c r="U22" i="4" s="1"/>
  <c r="V22" i="4" s="1"/>
  <c r="X20" i="4"/>
  <c r="U20" i="4" s="1"/>
  <c r="V20" i="4" s="1"/>
  <c r="X18" i="4"/>
  <c r="U18" i="4" s="1"/>
  <c r="V18" i="4" s="1"/>
  <c r="X16" i="4"/>
  <c r="U16" i="4" s="1"/>
  <c r="V16" i="4" s="1"/>
  <c r="X14" i="4"/>
  <c r="U14" i="4" s="1"/>
  <c r="V14" i="4" s="1"/>
  <c r="X12" i="4"/>
  <c r="U12" i="4" s="1"/>
  <c r="V12" i="4" s="1"/>
  <c r="X15" i="4"/>
  <c r="U15" i="4" s="1"/>
  <c r="V15" i="4" s="1"/>
  <c r="X98" i="4"/>
  <c r="X173" i="4"/>
  <c r="X115" i="4"/>
  <c r="X110" i="4"/>
  <c r="X87" i="4"/>
  <c r="X61" i="4"/>
  <c r="X57" i="4"/>
  <c r="X51" i="4"/>
  <c r="X46" i="4"/>
  <c r="X29" i="4"/>
  <c r="U29" i="4" s="1"/>
  <c r="V29" i="4" s="1"/>
  <c r="X13" i="4"/>
  <c r="U13" i="4" s="1"/>
  <c r="V13" i="4" s="1"/>
  <c r="X43" i="4"/>
  <c r="X107" i="4"/>
  <c r="I34" i="37"/>
  <c r="L34" i="35"/>
  <c r="L92" i="39"/>
  <c r="L14" i="37"/>
  <c r="V211" i="39" l="1"/>
  <c r="U34" i="37"/>
  <c r="V34" i="37" s="1"/>
  <c r="V37" i="37"/>
  <c r="K34" i="37"/>
  <c r="M34" i="37"/>
  <c r="U39" i="37"/>
  <c r="V39" i="37" s="1"/>
  <c r="V40" i="37"/>
  <c r="N192" i="4"/>
  <c r="M192" i="4"/>
  <c r="T8" i="4"/>
  <c r="T192" i="4"/>
  <c r="X8" i="4"/>
  <c r="T200" i="39"/>
  <c r="V200" i="39" s="1"/>
  <c r="T32" i="35"/>
  <c r="T12" i="35"/>
  <c r="V12" i="35" s="1"/>
  <c r="T203" i="39"/>
  <c r="V203" i="39" s="1"/>
  <c r="T201" i="39"/>
  <c r="V201" i="39" s="1"/>
  <c r="T202" i="39"/>
  <c r="V202" i="39" s="1"/>
  <c r="T19" i="35"/>
  <c r="V19" i="35" s="1"/>
  <c r="T43" i="35"/>
  <c r="K242" i="39"/>
  <c r="S242" i="39"/>
  <c r="K186" i="39"/>
  <c r="S186" i="39"/>
  <c r="K239" i="39"/>
  <c r="S239" i="39"/>
  <c r="K240" i="39"/>
  <c r="S240" i="39"/>
  <c r="K245" i="39"/>
  <c r="S245" i="39"/>
  <c r="K246" i="39"/>
  <c r="S246" i="39"/>
  <c r="K247" i="39"/>
  <c r="S247" i="39"/>
  <c r="K248" i="39"/>
  <c r="S248" i="39"/>
  <c r="K249" i="39"/>
  <c r="S249" i="39"/>
  <c r="K250" i="39"/>
  <c r="S250" i="39"/>
  <c r="L12" i="37"/>
  <c r="N8" i="4"/>
  <c r="O8" i="4" s="1"/>
  <c r="U23" i="37"/>
  <c r="V23" i="37" s="1"/>
  <c r="X22" i="37"/>
  <c r="X21" i="37" s="1"/>
  <c r="X11" i="37" s="1"/>
  <c r="X55" i="37" s="1"/>
  <c r="J14" i="37"/>
  <c r="S14" i="37" s="1"/>
  <c r="U16" i="37"/>
  <c r="V16" i="37" s="1"/>
  <c r="T35" i="35"/>
  <c r="T25" i="35"/>
  <c r="V25" i="35" s="1"/>
  <c r="N201" i="39"/>
  <c r="O201" i="39" s="1"/>
  <c r="N202" i="39"/>
  <c r="O202" i="39" s="1"/>
  <c r="H194" i="39"/>
  <c r="N200" i="39"/>
  <c r="O200" i="39" s="1"/>
  <c r="H19" i="35"/>
  <c r="H18" i="35" s="1"/>
  <c r="X11" i="35"/>
  <c r="U11" i="35" s="1"/>
  <c r="L18" i="35"/>
  <c r="M18" i="35" s="1"/>
  <c r="X49" i="35"/>
  <c r="U49" i="35" s="1"/>
  <c r="H200" i="39"/>
  <c r="L273" i="39"/>
  <c r="H67" i="37"/>
  <c r="L187" i="39"/>
  <c r="H30" i="37"/>
  <c r="H201" i="39"/>
  <c r="H202" i="39"/>
  <c r="H203" i="39"/>
  <c r="H199" i="39"/>
  <c r="N199" i="39"/>
  <c r="O199" i="39" s="1"/>
  <c r="J244" i="39"/>
  <c r="Q244" i="39" s="1"/>
  <c r="J241" i="39"/>
  <c r="Q241" i="39" s="1"/>
  <c r="N27" i="37"/>
  <c r="O27" i="37" s="1"/>
  <c r="N34" i="37"/>
  <c r="O34" i="37" s="1"/>
  <c r="N19" i="35"/>
  <c r="O19" i="35" s="1"/>
  <c r="H273" i="39"/>
  <c r="H12" i="35"/>
  <c r="H34" i="37"/>
  <c r="I21" i="37"/>
  <c r="H21" i="37"/>
  <c r="I32" i="35"/>
  <c r="M32" i="35" s="1"/>
  <c r="H35" i="35"/>
  <c r="N35" i="35"/>
  <c r="O35" i="35" s="1"/>
  <c r="L11" i="35"/>
  <c r="L160" i="39"/>
  <c r="AJ154" i="140"/>
  <c r="L155" i="39"/>
  <c r="I155" i="39"/>
  <c r="I92" i="39"/>
  <c r="M92" i="39" s="1"/>
  <c r="H155" i="39"/>
  <c r="H195" i="39"/>
  <c r="N128" i="39"/>
  <c r="O128" i="39" s="1"/>
  <c r="L118" i="39"/>
  <c r="L25" i="39"/>
  <c r="L56" i="39"/>
  <c r="I266" i="39"/>
  <c r="K266" i="39" s="1"/>
  <c r="I264" i="39"/>
  <c r="T160" i="39" l="1"/>
  <c r="T198" i="39"/>
  <c r="V35" i="35"/>
  <c r="T194" i="39"/>
  <c r="V194" i="39" s="1"/>
  <c r="V32" i="35"/>
  <c r="T42" i="35"/>
  <c r="T41" i="35" s="1"/>
  <c r="V41" i="35" s="1"/>
  <c r="V43" i="35"/>
  <c r="H65" i="37"/>
  <c r="K21" i="37"/>
  <c r="M21" i="37"/>
  <c r="Q14" i="37"/>
  <c r="X10" i="37"/>
  <c r="J33" i="37" s="1"/>
  <c r="S33" i="37" s="1"/>
  <c r="U148" i="4"/>
  <c r="V148" i="4" s="1"/>
  <c r="J188" i="4"/>
  <c r="J185" i="4"/>
  <c r="J186" i="4"/>
  <c r="J187" i="4"/>
  <c r="O192" i="4"/>
  <c r="H11" i="35"/>
  <c r="H10" i="35" s="1"/>
  <c r="T18" i="35"/>
  <c r="V18" i="35" s="1"/>
  <c r="T11" i="35"/>
  <c r="V11" i="35" s="1"/>
  <c r="M155" i="39"/>
  <c r="M264" i="39"/>
  <c r="O264" i="39"/>
  <c r="K241" i="39"/>
  <c r="S241" i="39"/>
  <c r="K244" i="39"/>
  <c r="S244" i="39"/>
  <c r="L11" i="37"/>
  <c r="J158" i="4"/>
  <c r="S158" i="4" s="1"/>
  <c r="U158" i="4"/>
  <c r="V158" i="4" s="1"/>
  <c r="U22" i="37"/>
  <c r="V22" i="37" s="1"/>
  <c r="J12" i="37"/>
  <c r="S12" i="37" s="1"/>
  <c r="T34" i="35"/>
  <c r="V34" i="35" s="1"/>
  <c r="L10" i="35"/>
  <c r="U160" i="39"/>
  <c r="X10" i="35"/>
  <c r="H210" i="39"/>
  <c r="U186" i="4"/>
  <c r="V186" i="4" s="1"/>
  <c r="U166" i="4"/>
  <c r="V166" i="4" s="1"/>
  <c r="U137" i="4"/>
  <c r="V137" i="4" s="1"/>
  <c r="U115" i="4"/>
  <c r="V115" i="4" s="1"/>
  <c r="U94" i="4"/>
  <c r="V94" i="4" s="1"/>
  <c r="U66" i="4"/>
  <c r="V66" i="4" s="1"/>
  <c r="U45" i="4"/>
  <c r="V45" i="4" s="1"/>
  <c r="J183" i="4"/>
  <c r="S183" i="4" s="1"/>
  <c r="J163" i="4"/>
  <c r="S163" i="4" s="1"/>
  <c r="J143" i="4"/>
  <c r="S143" i="4" s="1"/>
  <c r="J123" i="4"/>
  <c r="S123" i="4" s="1"/>
  <c r="J103" i="4"/>
  <c r="S103" i="4" s="1"/>
  <c r="J83" i="4"/>
  <c r="S83" i="4" s="1"/>
  <c r="J63" i="4"/>
  <c r="S63" i="4" s="1"/>
  <c r="J43" i="4"/>
  <c r="S43" i="4" s="1"/>
  <c r="J23" i="4"/>
  <c r="S23" i="4" s="1"/>
  <c r="U112" i="4"/>
  <c r="V112" i="4" s="1"/>
  <c r="U62" i="4"/>
  <c r="V62" i="4" s="1"/>
  <c r="J120" i="4"/>
  <c r="S120" i="4" s="1"/>
  <c r="J60" i="4"/>
  <c r="S60" i="4" s="1"/>
  <c r="U90" i="4"/>
  <c r="V90" i="4" s="1"/>
  <c r="J179" i="4"/>
  <c r="S179" i="4" s="1"/>
  <c r="J139" i="4"/>
  <c r="S139" i="4" s="1"/>
  <c r="J59" i="4"/>
  <c r="S59" i="4" s="1"/>
  <c r="U89" i="4"/>
  <c r="V89" i="4" s="1"/>
  <c r="J138" i="4"/>
  <c r="S138" i="4" s="1"/>
  <c r="J78" i="4"/>
  <c r="S78" i="4" s="1"/>
  <c r="J18" i="4"/>
  <c r="S18" i="4" s="1"/>
  <c r="U182" i="4"/>
  <c r="V182" i="4" s="1"/>
  <c r="U131" i="4"/>
  <c r="V131" i="4" s="1"/>
  <c r="U59" i="4"/>
  <c r="V59" i="4" s="1"/>
  <c r="J117" i="4"/>
  <c r="S117" i="4" s="1"/>
  <c r="J57" i="4"/>
  <c r="S57" i="4" s="1"/>
  <c r="J109" i="4"/>
  <c r="S109" i="4" s="1"/>
  <c r="U142" i="4"/>
  <c r="V142" i="4" s="1"/>
  <c r="J48" i="4"/>
  <c r="S48" i="4" s="1"/>
  <c r="U69" i="4"/>
  <c r="V69" i="4" s="1"/>
  <c r="U116" i="4"/>
  <c r="V116" i="4" s="1"/>
  <c r="J44" i="4"/>
  <c r="S44" i="4" s="1"/>
  <c r="U185" i="4"/>
  <c r="V185" i="4" s="1"/>
  <c r="U165" i="4"/>
  <c r="V165" i="4" s="1"/>
  <c r="U136" i="4"/>
  <c r="V136" i="4" s="1"/>
  <c r="U114" i="4"/>
  <c r="V114" i="4" s="1"/>
  <c r="U93" i="4"/>
  <c r="V93" i="4" s="1"/>
  <c r="U65" i="4"/>
  <c r="V65" i="4" s="1"/>
  <c r="U44" i="4"/>
  <c r="V44" i="4" s="1"/>
  <c r="J182" i="4"/>
  <c r="S182" i="4" s="1"/>
  <c r="J142" i="4"/>
  <c r="S142" i="4" s="1"/>
  <c r="J122" i="4"/>
  <c r="S122" i="4" s="1"/>
  <c r="J102" i="4"/>
  <c r="S102" i="4" s="1"/>
  <c r="J82" i="4"/>
  <c r="S82" i="4" s="1"/>
  <c r="J62" i="4"/>
  <c r="S62" i="4" s="1"/>
  <c r="J42" i="4"/>
  <c r="S42" i="4" s="1"/>
  <c r="J22" i="4"/>
  <c r="S22" i="4" s="1"/>
  <c r="U91" i="4"/>
  <c r="V91" i="4" s="1"/>
  <c r="J180" i="4"/>
  <c r="S180" i="4" s="1"/>
  <c r="J140" i="4"/>
  <c r="S140" i="4" s="1"/>
  <c r="J80" i="4"/>
  <c r="S80" i="4" s="1"/>
  <c r="J20" i="4"/>
  <c r="S20" i="4" s="1"/>
  <c r="U111" i="4"/>
  <c r="V111" i="4" s="1"/>
  <c r="U40" i="4"/>
  <c r="V40" i="4" s="1"/>
  <c r="J99" i="4"/>
  <c r="S99" i="4" s="1"/>
  <c r="J79" i="4"/>
  <c r="S79" i="4" s="1"/>
  <c r="U183" i="4"/>
  <c r="V183" i="4" s="1"/>
  <c r="U132" i="4"/>
  <c r="V132" i="4" s="1"/>
  <c r="U60" i="4"/>
  <c r="V60" i="4" s="1"/>
  <c r="J118" i="4"/>
  <c r="S118" i="4" s="1"/>
  <c r="J58" i="4"/>
  <c r="S58" i="4" s="1"/>
  <c r="U155" i="4"/>
  <c r="V155" i="4" s="1"/>
  <c r="U87" i="4"/>
  <c r="V87" i="4" s="1"/>
  <c r="J176" i="4"/>
  <c r="S176" i="4" s="1"/>
  <c r="J137" i="4"/>
  <c r="S137" i="4" s="1"/>
  <c r="J77" i="4"/>
  <c r="S77" i="4" s="1"/>
  <c r="J69" i="4"/>
  <c r="S69" i="4" s="1"/>
  <c r="U99" i="4"/>
  <c r="V99" i="4" s="1"/>
  <c r="J68" i="4"/>
  <c r="S68" i="4" s="1"/>
  <c r="U170" i="4"/>
  <c r="V170" i="4" s="1"/>
  <c r="U71" i="4"/>
  <c r="V71" i="4" s="1"/>
  <c r="J87" i="4"/>
  <c r="S87" i="4" s="1"/>
  <c r="U70" i="4"/>
  <c r="V70" i="4" s="1"/>
  <c r="J146" i="4"/>
  <c r="S146" i="4" s="1"/>
  <c r="J46" i="4"/>
  <c r="S46" i="4" s="1"/>
  <c r="J85" i="4"/>
  <c r="S85" i="4" s="1"/>
  <c r="J64" i="4"/>
  <c r="S64" i="4" s="1"/>
  <c r="U135" i="4"/>
  <c r="V135" i="4" s="1"/>
  <c r="U113" i="4"/>
  <c r="V113" i="4" s="1"/>
  <c r="U92" i="4"/>
  <c r="V92" i="4" s="1"/>
  <c r="U64" i="4"/>
  <c r="V64" i="4" s="1"/>
  <c r="U43" i="4"/>
  <c r="V43" i="4" s="1"/>
  <c r="J181" i="4"/>
  <c r="S181" i="4" s="1"/>
  <c r="J141" i="4"/>
  <c r="S141" i="4" s="1"/>
  <c r="J121" i="4"/>
  <c r="S121" i="4" s="1"/>
  <c r="J101" i="4"/>
  <c r="S101" i="4" s="1"/>
  <c r="J81" i="4"/>
  <c r="S81" i="4" s="1"/>
  <c r="J61" i="4"/>
  <c r="S61" i="4" s="1"/>
  <c r="J41" i="4"/>
  <c r="S41" i="4" s="1"/>
  <c r="J21" i="4"/>
  <c r="S21" i="4" s="1"/>
  <c r="U134" i="4"/>
  <c r="V134" i="4" s="1"/>
  <c r="U41" i="4"/>
  <c r="V41" i="4" s="1"/>
  <c r="J100" i="4"/>
  <c r="S100" i="4" s="1"/>
  <c r="J40" i="4"/>
  <c r="S40" i="4" s="1"/>
  <c r="U133" i="4"/>
  <c r="V133" i="4" s="1"/>
  <c r="U61" i="4"/>
  <c r="V61" i="4" s="1"/>
  <c r="J119" i="4"/>
  <c r="S119" i="4" s="1"/>
  <c r="J39" i="4"/>
  <c r="S39" i="4" s="1"/>
  <c r="J19" i="4"/>
  <c r="S19" i="4" s="1"/>
  <c r="U110" i="4"/>
  <c r="V110" i="4" s="1"/>
  <c r="U39" i="4"/>
  <c r="V39" i="4" s="1"/>
  <c r="J177" i="4"/>
  <c r="S177" i="4" s="1"/>
  <c r="J98" i="4"/>
  <c r="S98" i="4" s="1"/>
  <c r="J38" i="4"/>
  <c r="S38" i="4" s="1"/>
  <c r="U109" i="4"/>
  <c r="V109" i="4" s="1"/>
  <c r="U38" i="4"/>
  <c r="V38" i="4" s="1"/>
  <c r="J162" i="4"/>
  <c r="S162" i="4" s="1"/>
  <c r="J97" i="4"/>
  <c r="S97" i="4" s="1"/>
  <c r="J37" i="4"/>
  <c r="S37" i="4" s="1"/>
  <c r="U172" i="4"/>
  <c r="V172" i="4" s="1"/>
  <c r="J29" i="4"/>
  <c r="S29" i="4" s="1"/>
  <c r="U171" i="4"/>
  <c r="V171" i="4" s="1"/>
  <c r="U74" i="4"/>
  <c r="V74" i="4" s="1"/>
  <c r="J128" i="4"/>
  <c r="S128" i="4" s="1"/>
  <c r="U141" i="4"/>
  <c r="V141" i="4" s="1"/>
  <c r="J147" i="4"/>
  <c r="S147" i="4" s="1"/>
  <c r="J47" i="4"/>
  <c r="S47" i="4" s="1"/>
  <c r="U48" i="4"/>
  <c r="V48" i="4" s="1"/>
  <c r="J126" i="4"/>
  <c r="S126" i="4" s="1"/>
  <c r="J26" i="4"/>
  <c r="S26" i="4" s="1"/>
  <c r="U47" i="4"/>
  <c r="V47" i="4" s="1"/>
  <c r="J125" i="4"/>
  <c r="S125" i="4" s="1"/>
  <c r="J25" i="4"/>
  <c r="S25" i="4" s="1"/>
  <c r="U187" i="4"/>
  <c r="V187" i="4" s="1"/>
  <c r="J144" i="4"/>
  <c r="S144" i="4" s="1"/>
  <c r="U181" i="4"/>
  <c r="V181" i="4" s="1"/>
  <c r="U162" i="4"/>
  <c r="V162" i="4" s="1"/>
  <c r="U154" i="4"/>
  <c r="V154" i="4" s="1"/>
  <c r="U130" i="4"/>
  <c r="V130" i="4" s="1"/>
  <c r="U108" i="4"/>
  <c r="V108" i="4" s="1"/>
  <c r="U86" i="4"/>
  <c r="V86" i="4" s="1"/>
  <c r="U58" i="4"/>
  <c r="V58" i="4" s="1"/>
  <c r="U36" i="4"/>
  <c r="V36" i="4" s="1"/>
  <c r="J175" i="4"/>
  <c r="S175" i="4" s="1"/>
  <c r="J156" i="4"/>
  <c r="S156" i="4" s="1"/>
  <c r="J136" i="4"/>
  <c r="S136" i="4" s="1"/>
  <c r="J116" i="4"/>
  <c r="S116" i="4" s="1"/>
  <c r="J96" i="4"/>
  <c r="S96" i="4" s="1"/>
  <c r="J76" i="4"/>
  <c r="S76" i="4" s="1"/>
  <c r="J56" i="4"/>
  <c r="S56" i="4" s="1"/>
  <c r="J36" i="4"/>
  <c r="S36" i="4" s="1"/>
  <c r="U180" i="4"/>
  <c r="V180" i="4" s="1"/>
  <c r="U153" i="4"/>
  <c r="V153" i="4" s="1"/>
  <c r="U129" i="4"/>
  <c r="V129" i="4" s="1"/>
  <c r="U107" i="4"/>
  <c r="V107" i="4" s="1"/>
  <c r="U85" i="4"/>
  <c r="V85" i="4" s="1"/>
  <c r="U57" i="4"/>
  <c r="V57" i="4" s="1"/>
  <c r="U35" i="4"/>
  <c r="V35" i="4" s="1"/>
  <c r="J174" i="4"/>
  <c r="S174" i="4" s="1"/>
  <c r="J161" i="4"/>
  <c r="S161" i="4" s="1"/>
  <c r="J155" i="4"/>
  <c r="S155" i="4" s="1"/>
  <c r="J135" i="4"/>
  <c r="S135" i="4" s="1"/>
  <c r="J115" i="4"/>
  <c r="S115" i="4" s="1"/>
  <c r="J95" i="4"/>
  <c r="S95" i="4" s="1"/>
  <c r="J75" i="4"/>
  <c r="S75" i="4" s="1"/>
  <c r="J55" i="4"/>
  <c r="S55" i="4" s="1"/>
  <c r="J35" i="4"/>
  <c r="S35" i="4" s="1"/>
  <c r="J131" i="4"/>
  <c r="S131" i="4" s="1"/>
  <c r="U174" i="4"/>
  <c r="V174" i="4" s="1"/>
  <c r="U124" i="4"/>
  <c r="V124" i="4" s="1"/>
  <c r="U52" i="4"/>
  <c r="V52" i="4" s="1"/>
  <c r="J110" i="4"/>
  <c r="S110" i="4" s="1"/>
  <c r="J50" i="4"/>
  <c r="S50" i="4" s="1"/>
  <c r="U123" i="4"/>
  <c r="V123" i="4" s="1"/>
  <c r="U51" i="4"/>
  <c r="V51" i="4" s="1"/>
  <c r="J149" i="4"/>
  <c r="S149" i="4" s="1"/>
  <c r="J89" i="4"/>
  <c r="S89" i="4" s="1"/>
  <c r="J167" i="4"/>
  <c r="J88" i="4"/>
  <c r="S88" i="4" s="1"/>
  <c r="U120" i="4"/>
  <c r="V120" i="4" s="1"/>
  <c r="J166" i="4"/>
  <c r="J107" i="4"/>
  <c r="S107" i="4" s="1"/>
  <c r="U189" i="4"/>
  <c r="V189" i="4" s="1"/>
  <c r="U97" i="4"/>
  <c r="V97" i="4" s="1"/>
  <c r="J165" i="4"/>
  <c r="S165" i="4" s="1"/>
  <c r="J86" i="4"/>
  <c r="S86" i="4" s="1"/>
  <c r="U117" i="4"/>
  <c r="V117" i="4" s="1"/>
  <c r="J157" i="4"/>
  <c r="S157" i="4" s="1"/>
  <c r="J45" i="4"/>
  <c r="S45" i="4" s="1"/>
  <c r="U167" i="4"/>
  <c r="V167" i="4" s="1"/>
  <c r="U67" i="4"/>
  <c r="V67" i="4" s="1"/>
  <c r="J124" i="4"/>
  <c r="S124" i="4" s="1"/>
  <c r="U179" i="4"/>
  <c r="V179" i="4" s="1"/>
  <c r="U161" i="4"/>
  <c r="V161" i="4" s="1"/>
  <c r="U152" i="4"/>
  <c r="V152" i="4" s="1"/>
  <c r="U128" i="4"/>
  <c r="V128" i="4" s="1"/>
  <c r="U106" i="4"/>
  <c r="V106" i="4" s="1"/>
  <c r="U84" i="4"/>
  <c r="V84" i="4" s="1"/>
  <c r="U34" i="4"/>
  <c r="V34" i="4" s="1"/>
  <c r="J173" i="4"/>
  <c r="S173" i="4" s="1"/>
  <c r="J160" i="4"/>
  <c r="S160" i="4" s="1"/>
  <c r="J154" i="4"/>
  <c r="S154" i="4" s="1"/>
  <c r="J134" i="4"/>
  <c r="S134" i="4" s="1"/>
  <c r="J114" i="4"/>
  <c r="S114" i="4" s="1"/>
  <c r="J94" i="4"/>
  <c r="S94" i="4" s="1"/>
  <c r="J74" i="4"/>
  <c r="S74" i="4" s="1"/>
  <c r="J54" i="4"/>
  <c r="S54" i="4" s="1"/>
  <c r="J34" i="4"/>
  <c r="S34" i="4" s="1"/>
  <c r="U177" i="4"/>
  <c r="V177" i="4" s="1"/>
  <c r="U104" i="4"/>
  <c r="V104" i="4" s="1"/>
  <c r="U54" i="4"/>
  <c r="V54" i="4" s="1"/>
  <c r="J178" i="4"/>
  <c r="S178" i="4" s="1"/>
  <c r="J152" i="4"/>
  <c r="S152" i="4" s="1"/>
  <c r="J92" i="4"/>
  <c r="S92" i="4" s="1"/>
  <c r="J52" i="4"/>
  <c r="S52" i="4" s="1"/>
  <c r="U176" i="4"/>
  <c r="V176" i="4" s="1"/>
  <c r="U125" i="4"/>
  <c r="V125" i="4" s="1"/>
  <c r="U77" i="4"/>
  <c r="V77" i="4" s="1"/>
  <c r="J159" i="4"/>
  <c r="S159" i="4" s="1"/>
  <c r="J111" i="4"/>
  <c r="S111" i="4" s="1"/>
  <c r="J71" i="4"/>
  <c r="S71" i="4" s="1"/>
  <c r="J31" i="4"/>
  <c r="S31" i="4" s="1"/>
  <c r="U101" i="4"/>
  <c r="V101" i="4" s="1"/>
  <c r="J90" i="4"/>
  <c r="S90" i="4" s="1"/>
  <c r="J30" i="4"/>
  <c r="S30" i="4" s="1"/>
  <c r="U159" i="4"/>
  <c r="V159" i="4" s="1"/>
  <c r="U100" i="4"/>
  <c r="V100" i="4" s="1"/>
  <c r="J49" i="4"/>
  <c r="S49" i="4" s="1"/>
  <c r="U164" i="4"/>
  <c r="V164" i="4" s="1"/>
  <c r="U121" i="4"/>
  <c r="V121" i="4" s="1"/>
  <c r="J148" i="4"/>
  <c r="S148" i="4" s="1"/>
  <c r="U49" i="4"/>
  <c r="V49" i="4" s="1"/>
  <c r="J127" i="4"/>
  <c r="S127" i="4" s="1"/>
  <c r="J27" i="4"/>
  <c r="S27" i="4" s="1"/>
  <c r="U140" i="4"/>
  <c r="V140" i="4" s="1"/>
  <c r="J106" i="4"/>
  <c r="S106" i="4" s="1"/>
  <c r="U188" i="4"/>
  <c r="U139" i="4"/>
  <c r="V139" i="4" s="1"/>
  <c r="J145" i="4"/>
  <c r="S145" i="4" s="1"/>
  <c r="J65" i="4"/>
  <c r="S65" i="4" s="1"/>
  <c r="U138" i="4"/>
  <c r="V138" i="4" s="1"/>
  <c r="U46" i="4"/>
  <c r="V46" i="4" s="1"/>
  <c r="J104" i="4"/>
  <c r="S104" i="4" s="1"/>
  <c r="U178" i="4"/>
  <c r="V178" i="4" s="1"/>
  <c r="U149" i="4"/>
  <c r="V149" i="4" s="1"/>
  <c r="U127" i="4"/>
  <c r="V127" i="4" s="1"/>
  <c r="U105" i="4"/>
  <c r="V105" i="4" s="1"/>
  <c r="U83" i="4"/>
  <c r="V83" i="4" s="1"/>
  <c r="U55" i="4"/>
  <c r="V55" i="4" s="1"/>
  <c r="U33" i="4"/>
  <c r="V33" i="4" s="1"/>
  <c r="J172" i="4"/>
  <c r="S172" i="4" s="1"/>
  <c r="J153" i="4"/>
  <c r="S153" i="4" s="1"/>
  <c r="J133" i="4"/>
  <c r="S133" i="4" s="1"/>
  <c r="J113" i="4"/>
  <c r="S113" i="4" s="1"/>
  <c r="J93" i="4"/>
  <c r="S93" i="4" s="1"/>
  <c r="J73" i="4"/>
  <c r="S73" i="4" s="1"/>
  <c r="J53" i="4"/>
  <c r="S53" i="4" s="1"/>
  <c r="J33" i="4"/>
  <c r="S33" i="4" s="1"/>
  <c r="U126" i="4"/>
  <c r="V126" i="4" s="1"/>
  <c r="U78" i="4"/>
  <c r="V78" i="4" s="1"/>
  <c r="U31" i="4"/>
  <c r="V31" i="4" s="1"/>
  <c r="J171" i="4"/>
  <c r="S171" i="4" s="1"/>
  <c r="J112" i="4"/>
  <c r="S112" i="4" s="1"/>
  <c r="J72" i="4"/>
  <c r="S72" i="4" s="1"/>
  <c r="J32" i="4"/>
  <c r="S32" i="4" s="1"/>
  <c r="U146" i="4"/>
  <c r="V146" i="4" s="1"/>
  <c r="U103" i="4"/>
  <c r="V103" i="4" s="1"/>
  <c r="U53" i="4"/>
  <c r="V53" i="4" s="1"/>
  <c r="J170" i="4"/>
  <c r="S170" i="4" s="1"/>
  <c r="J151" i="4"/>
  <c r="S151" i="4" s="1"/>
  <c r="J91" i="4"/>
  <c r="S91" i="4" s="1"/>
  <c r="J51" i="4"/>
  <c r="S51" i="4" s="1"/>
  <c r="U145" i="4"/>
  <c r="V145" i="4" s="1"/>
  <c r="U76" i="4"/>
  <c r="V76" i="4" s="1"/>
  <c r="J169" i="4"/>
  <c r="S169" i="4" s="1"/>
  <c r="J130" i="4"/>
  <c r="S130" i="4" s="1"/>
  <c r="J70" i="4"/>
  <c r="S70" i="4" s="1"/>
  <c r="U143" i="4"/>
  <c r="V143" i="4" s="1"/>
  <c r="U75" i="4"/>
  <c r="V75" i="4" s="1"/>
  <c r="J168" i="4"/>
  <c r="S168" i="4" s="1"/>
  <c r="J129" i="4"/>
  <c r="S129" i="4" s="1"/>
  <c r="U50" i="4"/>
  <c r="V50" i="4" s="1"/>
  <c r="J108" i="4"/>
  <c r="S108" i="4" s="1"/>
  <c r="J28" i="4"/>
  <c r="S28" i="4" s="1"/>
  <c r="U98" i="4"/>
  <c r="V98" i="4" s="1"/>
  <c r="J184" i="4"/>
  <c r="J67" i="4"/>
  <c r="S67" i="4" s="1"/>
  <c r="U169" i="4"/>
  <c r="V169" i="4" s="1"/>
  <c r="U118" i="4"/>
  <c r="V118" i="4" s="1"/>
  <c r="J66" i="4"/>
  <c r="S66" i="4" s="1"/>
  <c r="U168" i="4"/>
  <c r="U96" i="4"/>
  <c r="V96" i="4" s="1"/>
  <c r="J164" i="4"/>
  <c r="S164" i="4" s="1"/>
  <c r="J105" i="4"/>
  <c r="S105" i="4" s="1"/>
  <c r="U95" i="4"/>
  <c r="V95" i="4" s="1"/>
  <c r="J84" i="4"/>
  <c r="S84" i="4" s="1"/>
  <c r="J132" i="4"/>
  <c r="S132" i="4" s="1"/>
  <c r="J150" i="4"/>
  <c r="S150" i="4" s="1"/>
  <c r="J24" i="4"/>
  <c r="S24" i="4" s="1"/>
  <c r="J187" i="39"/>
  <c r="Q187" i="39" s="1"/>
  <c r="N184" i="39"/>
  <c r="AL154" i="140"/>
  <c r="N21" i="37"/>
  <c r="O21" i="37" s="1"/>
  <c r="H193" i="39"/>
  <c r="N32" i="35"/>
  <c r="O32" i="35" s="1"/>
  <c r="H160" i="39"/>
  <c r="I160" i="39"/>
  <c r="O160" i="39" s="1"/>
  <c r="I11" i="35"/>
  <c r="K11" i="35" s="1"/>
  <c r="N155" i="39"/>
  <c r="O155" i="39" s="1"/>
  <c r="J160" i="39"/>
  <c r="Q160" i="39" s="1"/>
  <c r="N92" i="39"/>
  <c r="O92" i="39" s="1"/>
  <c r="F120" i="39"/>
  <c r="F119" i="39"/>
  <c r="F67" i="4"/>
  <c r="F66" i="4"/>
  <c r="F65" i="4"/>
  <c r="F54" i="4"/>
  <c r="F55" i="4"/>
  <c r="F24" i="4"/>
  <c r="F23" i="4"/>
  <c r="F22" i="4"/>
  <c r="V168" i="4" l="1"/>
  <c r="U199" i="39"/>
  <c r="V199" i="39" s="1"/>
  <c r="T193" i="39"/>
  <c r="M11" i="35"/>
  <c r="X55" i="35"/>
  <c r="U10" i="35"/>
  <c r="U55" i="35" s="1"/>
  <c r="Q12" i="37"/>
  <c r="Q33" i="37"/>
  <c r="S184" i="4"/>
  <c r="S166" i="4"/>
  <c r="S167" i="4"/>
  <c r="K187" i="4"/>
  <c r="S187" i="4"/>
  <c r="Q187" i="4"/>
  <c r="K186" i="4"/>
  <c r="S186" i="4"/>
  <c r="Q186" i="4"/>
  <c r="K185" i="4"/>
  <c r="S185" i="4"/>
  <c r="Q185" i="4"/>
  <c r="S188" i="4"/>
  <c r="Q188" i="4"/>
  <c r="K184" i="4"/>
  <c r="Q184" i="4"/>
  <c r="K156" i="4"/>
  <c r="Q156" i="4"/>
  <c r="K170" i="4"/>
  <c r="Q170" i="4"/>
  <c r="K67" i="4"/>
  <c r="Q67" i="4"/>
  <c r="K54" i="4"/>
  <c r="Q54" i="4"/>
  <c r="K35" i="4"/>
  <c r="Q35" i="4"/>
  <c r="K116" i="4"/>
  <c r="Q116" i="4"/>
  <c r="K47" i="4"/>
  <c r="Q47" i="4"/>
  <c r="K119" i="4"/>
  <c r="Q119" i="4"/>
  <c r="K64" i="4"/>
  <c r="Q64" i="4"/>
  <c r="K59" i="4"/>
  <c r="Q59" i="4"/>
  <c r="K90" i="4"/>
  <c r="Q90" i="4"/>
  <c r="K114" i="4"/>
  <c r="Q114" i="4"/>
  <c r="K95" i="4"/>
  <c r="Q95" i="4"/>
  <c r="K175" i="4"/>
  <c r="Q175" i="4"/>
  <c r="K128" i="4"/>
  <c r="Q128" i="4"/>
  <c r="K40" i="4"/>
  <c r="Q40" i="4"/>
  <c r="K146" i="4"/>
  <c r="Q146" i="4"/>
  <c r="K139" i="4"/>
  <c r="Q139" i="4"/>
  <c r="K179" i="4"/>
  <c r="Q179" i="4"/>
  <c r="K104" i="4"/>
  <c r="Q104" i="4"/>
  <c r="K154" i="4"/>
  <c r="Q154" i="4"/>
  <c r="K160" i="4"/>
  <c r="Q160" i="4"/>
  <c r="K140" i="4"/>
  <c r="Q140" i="4"/>
  <c r="K24" i="4"/>
  <c r="Q24" i="4"/>
  <c r="K145" i="4"/>
  <c r="Q145" i="4"/>
  <c r="K159" i="4"/>
  <c r="Q159" i="4"/>
  <c r="K88" i="4"/>
  <c r="Q88" i="4"/>
  <c r="K174" i="4"/>
  <c r="Q174" i="4"/>
  <c r="K37" i="4"/>
  <c r="Q37" i="4"/>
  <c r="K41" i="4"/>
  <c r="Q41" i="4"/>
  <c r="K68" i="4"/>
  <c r="Q68" i="4"/>
  <c r="K180" i="4"/>
  <c r="Q180" i="4"/>
  <c r="K48" i="4"/>
  <c r="Q48" i="4"/>
  <c r="K23" i="4"/>
  <c r="Q23" i="4"/>
  <c r="K55" i="4"/>
  <c r="Q55" i="4"/>
  <c r="K94" i="4"/>
  <c r="Q94" i="4"/>
  <c r="K46" i="4"/>
  <c r="Q46" i="4"/>
  <c r="K108" i="4"/>
  <c r="Q108" i="4"/>
  <c r="K135" i="4"/>
  <c r="Q135" i="4"/>
  <c r="K20" i="4"/>
  <c r="Q20" i="4"/>
  <c r="K71" i="4"/>
  <c r="Q71" i="4"/>
  <c r="K80" i="4"/>
  <c r="Q80" i="4"/>
  <c r="K33" i="4"/>
  <c r="Q33" i="4"/>
  <c r="K69" i="4"/>
  <c r="Q69" i="4"/>
  <c r="K22" i="4"/>
  <c r="Q22" i="4"/>
  <c r="K84" i="4"/>
  <c r="Q84" i="4"/>
  <c r="K130" i="4"/>
  <c r="Q130" i="4"/>
  <c r="K73" i="4"/>
  <c r="Q73" i="4"/>
  <c r="K106" i="4"/>
  <c r="Q106" i="4"/>
  <c r="K149" i="4"/>
  <c r="Q149" i="4"/>
  <c r="K101" i="4"/>
  <c r="Q101" i="4"/>
  <c r="K77" i="4"/>
  <c r="Q77" i="4"/>
  <c r="K42" i="4"/>
  <c r="Q42" i="4"/>
  <c r="K57" i="4"/>
  <c r="Q57" i="4"/>
  <c r="K83" i="4"/>
  <c r="Q83" i="4"/>
  <c r="K86" i="4"/>
  <c r="Q86" i="4"/>
  <c r="K79" i="4"/>
  <c r="Q79" i="4"/>
  <c r="K32" i="4"/>
  <c r="Q32" i="4"/>
  <c r="K72" i="4"/>
  <c r="Q72" i="4"/>
  <c r="K44" i="4"/>
  <c r="Q44" i="4"/>
  <c r="K155" i="4"/>
  <c r="Q155" i="4"/>
  <c r="K29" i="4"/>
  <c r="Q29" i="4"/>
  <c r="K173" i="4"/>
  <c r="Q173" i="4"/>
  <c r="Q167" i="4"/>
  <c r="K61" i="4"/>
  <c r="Q61" i="4"/>
  <c r="K70" i="4"/>
  <c r="Q70" i="4"/>
  <c r="K89" i="4"/>
  <c r="Q89" i="4"/>
  <c r="K81" i="4"/>
  <c r="Q81" i="4"/>
  <c r="K109" i="4"/>
  <c r="Q109" i="4"/>
  <c r="K63" i="4"/>
  <c r="Q63" i="4"/>
  <c r="K169" i="4"/>
  <c r="Q169" i="4"/>
  <c r="K93" i="4"/>
  <c r="Q93" i="4"/>
  <c r="K52" i="4"/>
  <c r="Q52" i="4"/>
  <c r="K144" i="4"/>
  <c r="Q144" i="4"/>
  <c r="K121" i="4"/>
  <c r="Q121" i="4"/>
  <c r="K137" i="4"/>
  <c r="Q137" i="4"/>
  <c r="K62" i="4"/>
  <c r="Q62" i="4"/>
  <c r="K117" i="4"/>
  <c r="Q117" i="4"/>
  <c r="K103" i="4"/>
  <c r="Q103" i="4"/>
  <c r="K168" i="4"/>
  <c r="Q168" i="4"/>
  <c r="K150" i="4"/>
  <c r="Q150" i="4"/>
  <c r="K113" i="4"/>
  <c r="Q113" i="4"/>
  <c r="K27" i="4"/>
  <c r="Q27" i="4"/>
  <c r="K92" i="4"/>
  <c r="Q92" i="4"/>
  <c r="K38" i="4"/>
  <c r="Q38" i="4"/>
  <c r="K141" i="4"/>
  <c r="Q141" i="4"/>
  <c r="K176" i="4"/>
  <c r="Q176" i="4"/>
  <c r="K82" i="4"/>
  <c r="Q82" i="4"/>
  <c r="K123" i="4"/>
  <c r="Q123" i="4"/>
  <c r="K147" i="4"/>
  <c r="Q147" i="4"/>
  <c r="K134" i="4"/>
  <c r="Q134" i="4"/>
  <c r="K171" i="4"/>
  <c r="Q171" i="4"/>
  <c r="K120" i="4"/>
  <c r="Q120" i="4"/>
  <c r="K65" i="4"/>
  <c r="Q65" i="4"/>
  <c r="K97" i="4"/>
  <c r="Q97" i="4"/>
  <c r="K43" i="4"/>
  <c r="Q43" i="4"/>
  <c r="K53" i="4"/>
  <c r="Q53" i="4"/>
  <c r="K105" i="4"/>
  <c r="Q105" i="4"/>
  <c r="K127" i="4"/>
  <c r="Q127" i="4"/>
  <c r="K152" i="4"/>
  <c r="Q152" i="4"/>
  <c r="K50" i="4"/>
  <c r="Q50" i="4"/>
  <c r="K25" i="4"/>
  <c r="Q25" i="4"/>
  <c r="K98" i="4"/>
  <c r="Q98" i="4"/>
  <c r="K181" i="4"/>
  <c r="Q181" i="4"/>
  <c r="K102" i="4"/>
  <c r="Q102" i="4"/>
  <c r="K143" i="4"/>
  <c r="Q143" i="4"/>
  <c r="K60" i="4"/>
  <c r="Q60" i="4"/>
  <c r="K31" i="4"/>
  <c r="Q31" i="4"/>
  <c r="K87" i="4"/>
  <c r="Q87" i="4"/>
  <c r="Q166" i="4"/>
  <c r="K161" i="4"/>
  <c r="Q161" i="4"/>
  <c r="K21" i="4"/>
  <c r="Q21" i="4"/>
  <c r="K164" i="4"/>
  <c r="Q164" i="4"/>
  <c r="K178" i="4"/>
  <c r="Q178" i="4"/>
  <c r="K125" i="4"/>
  <c r="Q125" i="4"/>
  <c r="K177" i="4"/>
  <c r="Q177" i="4"/>
  <c r="K122" i="4"/>
  <c r="Q122" i="4"/>
  <c r="K163" i="4"/>
  <c r="Q163" i="4"/>
  <c r="K30" i="4"/>
  <c r="Q30" i="4"/>
  <c r="K99" i="4"/>
  <c r="Q99" i="4"/>
  <c r="K28" i="4"/>
  <c r="Q28" i="4"/>
  <c r="K107" i="4"/>
  <c r="Q107" i="4"/>
  <c r="K153" i="4"/>
  <c r="Q153" i="4"/>
  <c r="K124" i="4"/>
  <c r="Q124" i="4"/>
  <c r="K110" i="4"/>
  <c r="Q110" i="4"/>
  <c r="K91" i="4"/>
  <c r="Q91" i="4"/>
  <c r="Q172" i="4"/>
  <c r="K148" i="4"/>
  <c r="Q148" i="4"/>
  <c r="K36" i="4"/>
  <c r="Q36" i="4"/>
  <c r="K58" i="4"/>
  <c r="Q58" i="4"/>
  <c r="K142" i="4"/>
  <c r="Q142" i="4"/>
  <c r="K18" i="4"/>
  <c r="Q18" i="4"/>
  <c r="K183" i="4"/>
  <c r="Q183" i="4"/>
  <c r="K74" i="4"/>
  <c r="Q74" i="4"/>
  <c r="K85" i="4"/>
  <c r="Q85" i="4"/>
  <c r="K112" i="4"/>
  <c r="Q112" i="4"/>
  <c r="K100" i="4"/>
  <c r="Q100" i="4"/>
  <c r="K129" i="4"/>
  <c r="Q129" i="4"/>
  <c r="K111" i="4"/>
  <c r="Q111" i="4"/>
  <c r="K132" i="4"/>
  <c r="Q132" i="4"/>
  <c r="K162" i="4"/>
  <c r="Q162" i="4"/>
  <c r="K133" i="4"/>
  <c r="Q133" i="4"/>
  <c r="K51" i="4"/>
  <c r="Q51" i="4"/>
  <c r="K66" i="4"/>
  <c r="Q66" i="4"/>
  <c r="K151" i="4"/>
  <c r="Q151" i="4"/>
  <c r="K56" i="4"/>
  <c r="Q56" i="4"/>
  <c r="K26" i="4"/>
  <c r="Q26" i="4"/>
  <c r="K118" i="4"/>
  <c r="Q118" i="4"/>
  <c r="K182" i="4"/>
  <c r="Q182" i="4"/>
  <c r="K78" i="4"/>
  <c r="Q78" i="4"/>
  <c r="K136" i="4"/>
  <c r="Q136" i="4"/>
  <c r="K75" i="4"/>
  <c r="Q75" i="4"/>
  <c r="K45" i="4"/>
  <c r="Q45" i="4"/>
  <c r="K76" i="4"/>
  <c r="Q76" i="4"/>
  <c r="K126" i="4"/>
  <c r="Q126" i="4"/>
  <c r="K19" i="4"/>
  <c r="Q19" i="4"/>
  <c r="K138" i="4"/>
  <c r="Q138" i="4"/>
  <c r="K158" i="4"/>
  <c r="Q158" i="4"/>
  <c r="K165" i="4"/>
  <c r="Q165" i="4"/>
  <c r="K115" i="4"/>
  <c r="Q115" i="4"/>
  <c r="K49" i="4"/>
  <c r="Q49" i="4"/>
  <c r="K34" i="4"/>
  <c r="Q34" i="4"/>
  <c r="K157" i="4"/>
  <c r="Q157" i="4"/>
  <c r="K131" i="4"/>
  <c r="Q131" i="4"/>
  <c r="K96" i="4"/>
  <c r="Q96" i="4"/>
  <c r="K39" i="4"/>
  <c r="Q39" i="4"/>
  <c r="U144" i="4"/>
  <c r="V144" i="4" s="1"/>
  <c r="T10" i="35"/>
  <c r="V160" i="39"/>
  <c r="U159" i="39"/>
  <c r="U196" i="39"/>
  <c r="V196" i="39" s="1"/>
  <c r="U195" i="39"/>
  <c r="U92" i="39"/>
  <c r="V92" i="39" s="1"/>
  <c r="S187" i="39"/>
  <c r="K160" i="39"/>
  <c r="S160" i="39"/>
  <c r="M160" i="39"/>
  <c r="J11" i="37"/>
  <c r="S11" i="37" s="1"/>
  <c r="J26" i="37"/>
  <c r="S26" i="37" s="1"/>
  <c r="J32" i="37"/>
  <c r="S32" i="37" s="1"/>
  <c r="J27" i="37"/>
  <c r="S27" i="37" s="1"/>
  <c r="U21" i="37"/>
  <c r="V21" i="37" s="1"/>
  <c r="J47" i="37"/>
  <c r="S47" i="37" s="1"/>
  <c r="J48" i="37"/>
  <c r="S48" i="37" s="1"/>
  <c r="I10" i="35"/>
  <c r="M10" i="35" s="1"/>
  <c r="X9" i="35"/>
  <c r="J196" i="39"/>
  <c r="Q196" i="39" s="1"/>
  <c r="N11" i="35"/>
  <c r="O11" i="35" s="1"/>
  <c r="I163" i="39"/>
  <c r="O163" i="39" s="1"/>
  <c r="I164" i="39"/>
  <c r="O164" i="39" s="1"/>
  <c r="I165" i="39"/>
  <c r="O165" i="39" s="1"/>
  <c r="I167" i="39"/>
  <c r="O167" i="39" s="1"/>
  <c r="I168" i="39"/>
  <c r="O168" i="39" s="1"/>
  <c r="I169" i="39"/>
  <c r="O169" i="39" s="1"/>
  <c r="I171" i="39"/>
  <c r="O171" i="39" s="1"/>
  <c r="I173" i="39"/>
  <c r="O173" i="39" s="1"/>
  <c r="I174" i="39"/>
  <c r="O174" i="39" s="1"/>
  <c r="I176" i="39"/>
  <c r="O176" i="39" s="1"/>
  <c r="I177" i="39"/>
  <c r="I181" i="39"/>
  <c r="O181" i="39" s="1"/>
  <c r="F16" i="39"/>
  <c r="F15" i="4"/>
  <c r="J40" i="35" l="1"/>
  <c r="J19" i="35"/>
  <c r="J25" i="35"/>
  <c r="J51" i="35"/>
  <c r="J29" i="35"/>
  <c r="J32" i="35"/>
  <c r="J47" i="35"/>
  <c r="J49" i="35"/>
  <c r="J50" i="35"/>
  <c r="J30" i="35"/>
  <c r="J31" i="35"/>
  <c r="J43" i="35"/>
  <c r="J27" i="35"/>
  <c r="J45" i="35"/>
  <c r="J38" i="35"/>
  <c r="J41" i="35"/>
  <c r="J44" i="35"/>
  <c r="J26" i="35"/>
  <c r="J39" i="35"/>
  <c r="J48" i="35"/>
  <c r="J36" i="35"/>
  <c r="J28" i="35"/>
  <c r="J46" i="35"/>
  <c r="J37" i="35"/>
  <c r="V10" i="35"/>
  <c r="T55" i="35"/>
  <c r="V55" i="35" s="1"/>
  <c r="T9" i="35"/>
  <c r="H47" i="141" s="1"/>
  <c r="K48" i="37"/>
  <c r="Q48" i="37"/>
  <c r="K47" i="37"/>
  <c r="Q47" i="37"/>
  <c r="K27" i="37"/>
  <c r="Q27" i="37"/>
  <c r="Q32" i="37"/>
  <c r="Q26" i="37"/>
  <c r="R10" i="37" s="1"/>
  <c r="Q11" i="37"/>
  <c r="U193" i="39"/>
  <c r="V193" i="39" s="1"/>
  <c r="J55" i="37"/>
  <c r="S55" i="37" s="1"/>
  <c r="V195" i="39"/>
  <c r="K177" i="39"/>
  <c r="O177" i="39"/>
  <c r="K196" i="39"/>
  <c r="S196" i="39"/>
  <c r="R210" i="39"/>
  <c r="J10" i="37"/>
  <c r="T16" i="39"/>
  <c r="I161" i="39"/>
  <c r="K38" i="35" l="1"/>
  <c r="S38" i="35"/>
  <c r="Q38" i="35"/>
  <c r="K48" i="35"/>
  <c r="Q48" i="35"/>
  <c r="S48" i="35"/>
  <c r="Q43" i="35"/>
  <c r="S43" i="35"/>
  <c r="Q50" i="35"/>
  <c r="S50" i="35"/>
  <c r="Q49" i="35"/>
  <c r="S49" i="35"/>
  <c r="Q41" i="35"/>
  <c r="S41" i="35"/>
  <c r="K47" i="35"/>
  <c r="Q47" i="35"/>
  <c r="S47" i="35"/>
  <c r="K32" i="35"/>
  <c r="Q32" i="35"/>
  <c r="S32" i="35"/>
  <c r="K30" i="35"/>
  <c r="Q30" i="35"/>
  <c r="S30" i="35"/>
  <c r="J261" i="39"/>
  <c r="Q261" i="39" s="1"/>
  <c r="Q29" i="35"/>
  <c r="K29" i="35"/>
  <c r="S29" i="35"/>
  <c r="K26" i="35"/>
  <c r="S26" i="35"/>
  <c r="Q26" i="35"/>
  <c r="K51" i="35"/>
  <c r="S51" i="35"/>
  <c r="Q51" i="35"/>
  <c r="K27" i="35"/>
  <c r="S27" i="35"/>
  <c r="Q27" i="35"/>
  <c r="K25" i="35"/>
  <c r="Q25" i="35"/>
  <c r="S25" i="35"/>
  <c r="K44" i="35"/>
  <c r="S44" i="35"/>
  <c r="Q44" i="35"/>
  <c r="K31" i="35"/>
  <c r="S31" i="35"/>
  <c r="Q31" i="35"/>
  <c r="K37" i="35"/>
  <c r="S37" i="35"/>
  <c r="Q37" i="35"/>
  <c r="K28" i="35"/>
  <c r="S28" i="35"/>
  <c r="Q28" i="35"/>
  <c r="K19" i="35"/>
  <c r="S19" i="35"/>
  <c r="Q19" i="35"/>
  <c r="K39" i="35"/>
  <c r="Q39" i="35"/>
  <c r="S39" i="35"/>
  <c r="K45" i="35"/>
  <c r="S45" i="35"/>
  <c r="Q45" i="35"/>
  <c r="J265" i="39"/>
  <c r="Q265" i="39" s="1"/>
  <c r="K46" i="35"/>
  <c r="Q46" i="35"/>
  <c r="S46" i="35"/>
  <c r="K36" i="35"/>
  <c r="S36" i="35"/>
  <c r="Q36" i="35"/>
  <c r="K40" i="35"/>
  <c r="S40" i="35"/>
  <c r="Q40" i="35"/>
  <c r="Q55" i="37"/>
  <c r="S261" i="39"/>
  <c r="Q10" i="37"/>
  <c r="S10" i="37"/>
  <c r="R275" i="39"/>
  <c r="IY42" i="142"/>
  <c r="J18" i="35"/>
  <c r="S18" i="35" s="1"/>
  <c r="H82" i="37"/>
  <c r="S265" i="39" l="1"/>
  <c r="K18" i="35"/>
  <c r="Q18" i="35"/>
  <c r="R278" i="39"/>
  <c r="J10" i="35"/>
  <c r="S10" i="35" s="1"/>
  <c r="I26" i="37"/>
  <c r="K26" i="37" s="1"/>
  <c r="I14" i="37"/>
  <c r="R284" i="39" l="1"/>
  <c r="K10" i="35"/>
  <c r="Q10" i="35"/>
  <c r="M14" i="37"/>
  <c r="K14" i="37"/>
  <c r="J55" i="35"/>
  <c r="I12" i="37"/>
  <c r="I187" i="39"/>
  <c r="N14" i="37"/>
  <c r="O14" i="37" s="1"/>
  <c r="I33" i="37"/>
  <c r="K33" i="37" s="1"/>
  <c r="L116" i="39"/>
  <c r="M12" i="37" l="1"/>
  <c r="K12" i="37"/>
  <c r="S55" i="35"/>
  <c r="Q55" i="35"/>
  <c r="M187" i="39"/>
  <c r="K187" i="39"/>
  <c r="I32" i="37"/>
  <c r="K32" i="37" s="1"/>
  <c r="I11" i="37"/>
  <c r="U16" i="39"/>
  <c r="V16" i="39" s="1"/>
  <c r="N187" i="39"/>
  <c r="O187" i="39" s="1"/>
  <c r="L115" i="39"/>
  <c r="M11" i="37" l="1"/>
  <c r="K11" i="37"/>
  <c r="I55" i="37"/>
  <c r="K55" i="37" s="1"/>
  <c r="I190" i="39"/>
  <c r="L120" i="39"/>
  <c r="L117" i="39"/>
  <c r="I263" i="39"/>
  <c r="L119" i="39"/>
  <c r="L114" i="39"/>
  <c r="I209" i="39"/>
  <c r="M209" i="39" l="1"/>
  <c r="O209" i="39"/>
  <c r="M263" i="39"/>
  <c r="O263" i="39"/>
  <c r="M190" i="39"/>
  <c r="O190" i="39"/>
  <c r="I204" i="39"/>
  <c r="M204" i="39" l="1"/>
  <c r="O204" i="39"/>
  <c r="I265" i="39"/>
  <c r="M265" i="39" l="1"/>
  <c r="K265" i="39"/>
  <c r="L184" i="39"/>
  <c r="I34" i="35" l="1"/>
  <c r="M34" i="35" s="1"/>
  <c r="L31" i="54" l="1"/>
  <c r="H9" i="54"/>
  <c r="I9" i="54"/>
  <c r="L9" i="54"/>
  <c r="K9" i="54" l="1"/>
  <c r="M9" i="54"/>
  <c r="R168" i="39"/>
  <c r="R167" i="39"/>
  <c r="R164" i="39"/>
  <c r="R163" i="39"/>
  <c r="R162" i="39"/>
  <c r="S162" i="39" s="1"/>
  <c r="N9" i="54"/>
  <c r="I159" i="39"/>
  <c r="N32" i="54"/>
  <c r="T10" i="54"/>
  <c r="O9" i="54" l="1"/>
  <c r="N203" i="39"/>
  <c r="O203" i="39" s="1"/>
  <c r="AM154" i="140"/>
  <c r="N273" i="39"/>
  <c r="O273" i="39" s="1"/>
  <c r="T9" i="54"/>
  <c r="U9" i="54" s="1"/>
  <c r="T263" i="39"/>
  <c r="T214" i="39"/>
  <c r="T215" i="39"/>
  <c r="T216" i="39"/>
  <c r="T217" i="39"/>
  <c r="T218" i="39"/>
  <c r="T219" i="39"/>
  <c r="T220" i="39"/>
  <c r="T221" i="39"/>
  <c r="T222" i="39"/>
  <c r="T223" i="39"/>
  <c r="T224" i="39"/>
  <c r="T225" i="39"/>
  <c r="T226" i="39"/>
  <c r="T227" i="39"/>
  <c r="T228" i="39"/>
  <c r="T229" i="39"/>
  <c r="T230" i="39"/>
  <c r="T233" i="39"/>
  <c r="T234" i="39"/>
  <c r="T235" i="39"/>
  <c r="T264" i="39"/>
  <c r="H185" i="39"/>
  <c r="G185" i="39"/>
  <c r="V266" i="39"/>
  <c r="H190" i="39" l="1"/>
  <c r="T262" i="39"/>
  <c r="T185" i="39"/>
  <c r="T141" i="39" l="1"/>
  <c r="L61" i="54"/>
  <c r="J189" i="4" l="1"/>
  <c r="S189" i="4" s="1"/>
  <c r="K189" i="4" l="1"/>
  <c r="Q189" i="4"/>
  <c r="J264" i="39"/>
  <c r="Q264" i="39" s="1"/>
  <c r="S264" i="39" l="1"/>
  <c r="K264" i="39"/>
  <c r="T144" i="39"/>
  <c r="F69" i="39"/>
  <c r="I80" i="37" l="1"/>
  <c r="T32" i="54" l="1"/>
  <c r="T62" i="54"/>
  <c r="L26" i="37"/>
  <c r="M26" i="37" s="1"/>
  <c r="N61" i="54"/>
  <c r="G200" i="39"/>
  <c r="T31" i="54" l="1"/>
  <c r="L198" i="39"/>
  <c r="L189" i="39"/>
  <c r="M189" i="39" s="1"/>
  <c r="N26" i="37"/>
  <c r="O26" i="37" s="1"/>
  <c r="U14" i="37"/>
  <c r="H14" i="37"/>
  <c r="L33" i="37"/>
  <c r="M33" i="37" s="1"/>
  <c r="L49" i="35"/>
  <c r="L43" i="35"/>
  <c r="H34" i="35"/>
  <c r="H81" i="37"/>
  <c r="H49" i="35"/>
  <c r="H86" i="37"/>
  <c r="H50" i="37"/>
  <c r="H39" i="37"/>
  <c r="L261" i="39" l="1"/>
  <c r="H70" i="37"/>
  <c r="H12" i="37"/>
  <c r="U12" i="37"/>
  <c r="V14" i="37"/>
  <c r="L197" i="39"/>
  <c r="L32" i="37"/>
  <c r="N18" i="35"/>
  <c r="O18" i="35" s="1"/>
  <c r="N12" i="37"/>
  <c r="O12" i="37" s="1"/>
  <c r="N189" i="39"/>
  <c r="O189" i="39" s="1"/>
  <c r="U33" i="37"/>
  <c r="N33" i="37"/>
  <c r="O33" i="37" s="1"/>
  <c r="L42" i="35"/>
  <c r="I10" i="37"/>
  <c r="K10" i="37" s="1"/>
  <c r="I43" i="35"/>
  <c r="K43" i="35" s="1"/>
  <c r="H43" i="35"/>
  <c r="I49" i="35"/>
  <c r="H33" i="37"/>
  <c r="H26" i="37"/>
  <c r="M43" i="35" l="1"/>
  <c r="N49" i="35"/>
  <c r="H32" i="37"/>
  <c r="H11" i="37"/>
  <c r="U32" i="37"/>
  <c r="V33" i="37"/>
  <c r="L55" i="37"/>
  <c r="M55" i="37" s="1"/>
  <c r="M32" i="37"/>
  <c r="U11" i="37"/>
  <c r="V11" i="37" s="1"/>
  <c r="V12" i="37"/>
  <c r="L10" i="37"/>
  <c r="M10" i="37" s="1"/>
  <c r="N11" i="37"/>
  <c r="O11" i="37" s="1"/>
  <c r="H10" i="37"/>
  <c r="H275" i="39" s="1"/>
  <c r="N10" i="35"/>
  <c r="O10" i="35" s="1"/>
  <c r="N43" i="35"/>
  <c r="O43" i="35" s="1"/>
  <c r="L182" i="39"/>
  <c r="N265" i="39"/>
  <c r="O265" i="39" s="1"/>
  <c r="N32" i="37"/>
  <c r="O32" i="37" s="1"/>
  <c r="L41" i="35"/>
  <c r="I42" i="35"/>
  <c r="M42" i="35" s="1"/>
  <c r="H42" i="35"/>
  <c r="L55" i="35" l="1"/>
  <c r="H55" i="37"/>
  <c r="U55" i="37"/>
  <c r="V55" i="37" s="1"/>
  <c r="V32" i="37"/>
  <c r="N55" i="37"/>
  <c r="O55" i="37" s="1"/>
  <c r="N10" i="37"/>
  <c r="O10" i="37" s="1"/>
  <c r="IK96" i="142"/>
  <c r="IV42" i="142"/>
  <c r="N42" i="35"/>
  <c r="O42" i="35" s="1"/>
  <c r="J251" i="39"/>
  <c r="Q251" i="39" s="1"/>
  <c r="J253" i="39"/>
  <c r="Q253" i="39" s="1"/>
  <c r="J252" i="39"/>
  <c r="Q252" i="39" s="1"/>
  <c r="J194" i="39"/>
  <c r="Q194" i="39" s="1"/>
  <c r="BN65" i="142"/>
  <c r="I41" i="35"/>
  <c r="K41" i="35" s="1"/>
  <c r="T143" i="39"/>
  <c r="T145" i="39"/>
  <c r="T142" i="39"/>
  <c r="H41" i="35"/>
  <c r="H94" i="39"/>
  <c r="H24" i="39"/>
  <c r="H265" i="39"/>
  <c r="M41" i="35" l="1"/>
  <c r="I55" i="35"/>
  <c r="H9" i="35"/>
  <c r="H55" i="35"/>
  <c r="S251" i="39"/>
  <c r="K194" i="39"/>
  <c r="S194" i="39"/>
  <c r="K253" i="39"/>
  <c r="S253" i="39"/>
  <c r="K252" i="39"/>
  <c r="S252" i="39"/>
  <c r="K251" i="39"/>
  <c r="H274" i="39"/>
  <c r="IJ96" i="142"/>
  <c r="IU42" i="142"/>
  <c r="N41" i="35"/>
  <c r="O41" i="35" s="1"/>
  <c r="J210" i="39"/>
  <c r="Q210" i="39" s="1"/>
  <c r="BM65" i="142"/>
  <c r="J275" i="39"/>
  <c r="I9" i="35"/>
  <c r="AR48" i="145" s="1"/>
  <c r="I1048564" i="35" l="1"/>
  <c r="N55" i="35"/>
  <c r="O55" i="35" s="1"/>
  <c r="K55" i="35"/>
  <c r="M55" i="35"/>
  <c r="S275" i="39"/>
  <c r="Q275" i="39"/>
  <c r="K210" i="39"/>
  <c r="S210" i="39"/>
  <c r="U253" i="39"/>
  <c r="G157" i="39"/>
  <c r="F157" i="39"/>
  <c r="F52" i="39"/>
  <c r="U128" i="39" l="1"/>
  <c r="V128" i="39" s="1"/>
  <c r="U64" i="39"/>
  <c r="V64" i="39" s="1"/>
  <c r="J149" i="39"/>
  <c r="Q149" i="39" s="1"/>
  <c r="J188" i="39"/>
  <c r="Q188" i="39" s="1"/>
  <c r="J262" i="39"/>
  <c r="Q262" i="39" s="1"/>
  <c r="J205" i="39"/>
  <c r="Q205" i="39" s="1"/>
  <c r="J263" i="39"/>
  <c r="Q263" i="39" s="1"/>
  <c r="J209" i="39"/>
  <c r="Q209" i="39" s="1"/>
  <c r="J195" i="39"/>
  <c r="Q195" i="39" s="1"/>
  <c r="J208" i="39"/>
  <c r="Q208" i="39" s="1"/>
  <c r="J207" i="39"/>
  <c r="Q207" i="39" s="1"/>
  <c r="J206" i="39"/>
  <c r="Q206" i="39" s="1"/>
  <c r="J192" i="39"/>
  <c r="Q192" i="39" s="1"/>
  <c r="J191" i="39"/>
  <c r="Q191" i="39" s="1"/>
  <c r="J185" i="39"/>
  <c r="Q185" i="39" s="1"/>
  <c r="J183" i="39"/>
  <c r="Q183" i="39" s="1"/>
  <c r="U82" i="4"/>
  <c r="V82" i="4" s="1"/>
  <c r="J124" i="39"/>
  <c r="Q124" i="39" s="1"/>
  <c r="J155" i="39"/>
  <c r="Q155" i="39" s="1"/>
  <c r="J153" i="39"/>
  <c r="Q153" i="39" s="1"/>
  <c r="J152" i="39"/>
  <c r="Q152" i="39" s="1"/>
  <c r="U184" i="4"/>
  <c r="V184" i="4" s="1"/>
  <c r="U185" i="39"/>
  <c r="V185" i="39" s="1"/>
  <c r="U36" i="39"/>
  <c r="U34" i="39"/>
  <c r="U35" i="39"/>
  <c r="J82" i="39"/>
  <c r="Q82" i="39" s="1"/>
  <c r="J83" i="39"/>
  <c r="Q83" i="39" s="1"/>
  <c r="J11" i="4"/>
  <c r="S11" i="4" s="1"/>
  <c r="H207" i="39"/>
  <c r="G207" i="39"/>
  <c r="T207" i="39"/>
  <c r="T208" i="39"/>
  <c r="K11" i="4" l="1"/>
  <c r="Q11" i="4"/>
  <c r="S263" i="39"/>
  <c r="S205" i="39"/>
  <c r="S262" i="39"/>
  <c r="S188" i="39"/>
  <c r="K185" i="39"/>
  <c r="S185" i="39"/>
  <c r="K192" i="39"/>
  <c r="S192" i="39"/>
  <c r="K155" i="39"/>
  <c r="S155" i="39"/>
  <c r="K124" i="39"/>
  <c r="S124" i="39"/>
  <c r="S183" i="39"/>
  <c r="K191" i="39"/>
  <c r="S191" i="39"/>
  <c r="K206" i="39"/>
  <c r="S206" i="39"/>
  <c r="K207" i="39"/>
  <c r="S207" i="39"/>
  <c r="K208" i="39"/>
  <c r="S208" i="39"/>
  <c r="K195" i="39"/>
  <c r="S195" i="39"/>
  <c r="K83" i="39"/>
  <c r="S83" i="39"/>
  <c r="K209" i="39"/>
  <c r="S209" i="39"/>
  <c r="K82" i="39"/>
  <c r="S82" i="39"/>
  <c r="K149" i="39"/>
  <c r="S149" i="39"/>
  <c r="K152" i="39"/>
  <c r="S152" i="39"/>
  <c r="K153" i="39"/>
  <c r="S153" i="39"/>
  <c r="K205" i="39"/>
  <c r="K263" i="39"/>
  <c r="K262" i="39"/>
  <c r="K188" i="39"/>
  <c r="J10" i="4"/>
  <c r="S10" i="4" s="1"/>
  <c r="K10" i="4" l="1"/>
  <c r="Q10" i="4"/>
  <c r="J9" i="4"/>
  <c r="S9" i="4" s="1"/>
  <c r="H94" i="37"/>
  <c r="K9" i="4" l="1"/>
  <c r="Q9" i="4"/>
  <c r="J192" i="4"/>
  <c r="J8" i="4"/>
  <c r="K8" i="4" s="1"/>
  <c r="I58" i="54"/>
  <c r="I33" i="54" s="1"/>
  <c r="N60" i="54"/>
  <c r="L33" i="54"/>
  <c r="L67" i="54" s="1"/>
  <c r="I31" i="54"/>
  <c r="H31" i="54"/>
  <c r="H198" i="39" s="1"/>
  <c r="U176" i="39"/>
  <c r="U175" i="39"/>
  <c r="U167" i="39"/>
  <c r="V167" i="39" s="1"/>
  <c r="U162" i="39"/>
  <c r="F94" i="37"/>
  <c r="F91" i="37"/>
  <c r="F90" i="37"/>
  <c r="F89" i="37"/>
  <c r="F88" i="37"/>
  <c r="F87" i="37"/>
  <c r="F86" i="37"/>
  <c r="F83" i="37"/>
  <c r="F82" i="37"/>
  <c r="F81" i="37"/>
  <c r="F80" i="37"/>
  <c r="H95" i="37"/>
  <c r="H91" i="37"/>
  <c r="H247" i="39"/>
  <c r="H88" i="37"/>
  <c r="H87" i="37"/>
  <c r="H242" i="39"/>
  <c r="G83" i="37"/>
  <c r="H241" i="39"/>
  <c r="H240" i="39"/>
  <c r="H186" i="39"/>
  <c r="N51" i="35"/>
  <c r="O51" i="35" s="1"/>
  <c r="U260" i="39"/>
  <c r="H260" i="39"/>
  <c r="T157" i="39"/>
  <c r="T140" i="39"/>
  <c r="T118" i="39"/>
  <c r="T93" i="39"/>
  <c r="T85" i="39"/>
  <c r="T63" i="39"/>
  <c r="T32" i="39"/>
  <c r="F182" i="4"/>
  <c r="F181" i="4"/>
  <c r="H208" i="39"/>
  <c r="F148" i="4"/>
  <c r="F145" i="4"/>
  <c r="F143" i="4"/>
  <c r="F142" i="4"/>
  <c r="F141" i="4"/>
  <c r="F140" i="4"/>
  <c r="F138" i="4"/>
  <c r="F137" i="4"/>
  <c r="F135" i="4"/>
  <c r="F134" i="4"/>
  <c r="F133" i="4"/>
  <c r="F132" i="4"/>
  <c r="F130" i="4"/>
  <c r="F129" i="4"/>
  <c r="F128" i="4"/>
  <c r="F127" i="4"/>
  <c r="F125" i="4"/>
  <c r="F124" i="4"/>
  <c r="F121" i="4"/>
  <c r="F120" i="4"/>
  <c r="F118" i="4"/>
  <c r="F117" i="4"/>
  <c r="F116" i="4"/>
  <c r="F114" i="4"/>
  <c r="F113" i="4"/>
  <c r="F112" i="4"/>
  <c r="F110" i="4"/>
  <c r="F109" i="4"/>
  <c r="F108" i="4"/>
  <c r="F107" i="4"/>
  <c r="F106" i="4"/>
  <c r="F105" i="4"/>
  <c r="F104" i="4"/>
  <c r="F103" i="4"/>
  <c r="F101" i="4"/>
  <c r="F100" i="4"/>
  <c r="F99" i="4"/>
  <c r="F98" i="4"/>
  <c r="F97" i="4"/>
  <c r="F96" i="4"/>
  <c r="F95" i="4"/>
  <c r="F94" i="4"/>
  <c r="F93" i="4"/>
  <c r="F91" i="4"/>
  <c r="F89" i="4"/>
  <c r="F87" i="4"/>
  <c r="F85" i="4"/>
  <c r="F84" i="4"/>
  <c r="F75" i="4"/>
  <c r="F71" i="4"/>
  <c r="F70" i="4"/>
  <c r="F69" i="4"/>
  <c r="F64" i="4"/>
  <c r="F61" i="4"/>
  <c r="F60" i="4"/>
  <c r="F58" i="4"/>
  <c r="F57" i="4"/>
  <c r="F52" i="4"/>
  <c r="F51" i="4"/>
  <c r="F50" i="4"/>
  <c r="F49" i="4"/>
  <c r="F48" i="4"/>
  <c r="F47" i="4"/>
  <c r="F46" i="4"/>
  <c r="F45" i="4"/>
  <c r="F44" i="4"/>
  <c r="F43" i="4"/>
  <c r="F40" i="4"/>
  <c r="F39" i="4"/>
  <c r="F38" i="4"/>
  <c r="F30" i="4"/>
  <c r="F29" i="4"/>
  <c r="F27" i="4"/>
  <c r="F26" i="4"/>
  <c r="F21" i="4"/>
  <c r="F20" i="4"/>
  <c r="F19" i="4"/>
  <c r="F18" i="4"/>
  <c r="F17" i="4"/>
  <c r="F16" i="4"/>
  <c r="F14" i="4"/>
  <c r="F13" i="4"/>
  <c r="F12" i="4"/>
  <c r="N266" i="39"/>
  <c r="O266" i="39" s="1"/>
  <c r="L266" i="39"/>
  <c r="M266" i="39" s="1"/>
  <c r="H266" i="39"/>
  <c r="F260" i="39"/>
  <c r="F259" i="39"/>
  <c r="F258" i="39"/>
  <c r="F257" i="39"/>
  <c r="F256" i="39"/>
  <c r="F255" i="39"/>
  <c r="F254" i="39"/>
  <c r="F252" i="39"/>
  <c r="F251" i="39"/>
  <c r="G250" i="39"/>
  <c r="G249" i="39"/>
  <c r="G248" i="39"/>
  <c r="G247" i="39"/>
  <c r="G246" i="39"/>
  <c r="H245" i="39"/>
  <c r="G245" i="39"/>
  <c r="G244" i="39"/>
  <c r="G241" i="39"/>
  <c r="G240" i="39"/>
  <c r="G239" i="39"/>
  <c r="F237" i="39"/>
  <c r="F235" i="39"/>
  <c r="F234" i="39"/>
  <c r="F233" i="39"/>
  <c r="H231" i="39"/>
  <c r="G231" i="39"/>
  <c r="F231" i="39"/>
  <c r="F230" i="39"/>
  <c r="F229" i="39"/>
  <c r="H228" i="39"/>
  <c r="F228" i="39"/>
  <c r="H227" i="39"/>
  <c r="F227" i="39"/>
  <c r="H226" i="39"/>
  <c r="F226" i="39"/>
  <c r="H225" i="39"/>
  <c r="F225" i="39"/>
  <c r="H224" i="39"/>
  <c r="F224" i="39"/>
  <c r="H223" i="39"/>
  <c r="F223" i="39"/>
  <c r="H222" i="39"/>
  <c r="F222" i="39"/>
  <c r="H221" i="39"/>
  <c r="F221" i="39"/>
  <c r="H220" i="39"/>
  <c r="F220" i="39"/>
  <c r="F219" i="39"/>
  <c r="H218" i="39"/>
  <c r="F218" i="39"/>
  <c r="H217" i="39"/>
  <c r="F217" i="39"/>
  <c r="H216" i="39"/>
  <c r="F216" i="39"/>
  <c r="H215" i="39"/>
  <c r="F215" i="39"/>
  <c r="H214" i="39"/>
  <c r="F214" i="39"/>
  <c r="G206" i="39"/>
  <c r="F189" i="39"/>
  <c r="F187" i="39"/>
  <c r="F186" i="39"/>
  <c r="F184" i="39"/>
  <c r="I184" i="39" s="1"/>
  <c r="T181" i="39"/>
  <c r="L181" i="39"/>
  <c r="M181" i="39" s="1"/>
  <c r="J181" i="39"/>
  <c r="Q181" i="39" s="1"/>
  <c r="H181" i="39"/>
  <c r="T180" i="39"/>
  <c r="H180" i="39"/>
  <c r="T179" i="39"/>
  <c r="H179" i="39"/>
  <c r="T178" i="39"/>
  <c r="H178" i="39"/>
  <c r="T177" i="39"/>
  <c r="L177" i="39"/>
  <c r="M177" i="39" s="1"/>
  <c r="H177" i="39"/>
  <c r="T176" i="39"/>
  <c r="L176" i="39"/>
  <c r="M176" i="39" s="1"/>
  <c r="J176" i="39"/>
  <c r="Q176" i="39" s="1"/>
  <c r="H176" i="39"/>
  <c r="T175" i="39"/>
  <c r="H175" i="39"/>
  <c r="T174" i="39"/>
  <c r="L174" i="39"/>
  <c r="M174" i="39" s="1"/>
  <c r="J174" i="39"/>
  <c r="Q174" i="39" s="1"/>
  <c r="H174" i="39"/>
  <c r="T173" i="39"/>
  <c r="L173" i="39"/>
  <c r="M173" i="39" s="1"/>
  <c r="J173" i="39"/>
  <c r="Q173" i="39" s="1"/>
  <c r="H173" i="39"/>
  <c r="T172" i="39"/>
  <c r="H172" i="39"/>
  <c r="T171" i="39"/>
  <c r="L171" i="39"/>
  <c r="M171" i="39" s="1"/>
  <c r="J171" i="39"/>
  <c r="Q171" i="39" s="1"/>
  <c r="H171" i="39"/>
  <c r="T170" i="39"/>
  <c r="L170" i="39"/>
  <c r="M170" i="39" s="1"/>
  <c r="J170" i="39"/>
  <c r="Q170" i="39" s="1"/>
  <c r="H170" i="39"/>
  <c r="T169" i="39"/>
  <c r="L169" i="39"/>
  <c r="M169" i="39" s="1"/>
  <c r="J169" i="39"/>
  <c r="Q169" i="39" s="1"/>
  <c r="H169" i="39"/>
  <c r="T168" i="39"/>
  <c r="L168" i="39"/>
  <c r="M168" i="39" s="1"/>
  <c r="J168" i="39"/>
  <c r="Q168" i="39" s="1"/>
  <c r="H168" i="39"/>
  <c r="T167" i="39"/>
  <c r="L167" i="39"/>
  <c r="M167" i="39" s="1"/>
  <c r="J167" i="39"/>
  <c r="Q167" i="39" s="1"/>
  <c r="H167" i="39"/>
  <c r="T166" i="39"/>
  <c r="T165" i="39"/>
  <c r="L165" i="39"/>
  <c r="M165" i="39" s="1"/>
  <c r="J165" i="39"/>
  <c r="Q165" i="39" s="1"/>
  <c r="H165" i="39"/>
  <c r="T164" i="39"/>
  <c r="L164" i="39"/>
  <c r="M164" i="39" s="1"/>
  <c r="J164" i="39"/>
  <c r="Q164" i="39" s="1"/>
  <c r="H164" i="39"/>
  <c r="T163" i="39"/>
  <c r="L163" i="39"/>
  <c r="M163" i="39" s="1"/>
  <c r="J163" i="39"/>
  <c r="Q163" i="39" s="1"/>
  <c r="H163" i="39"/>
  <c r="T162" i="39"/>
  <c r="F148" i="39"/>
  <c r="F147" i="39"/>
  <c r="F145" i="39"/>
  <c r="F144" i="39"/>
  <c r="F143" i="39"/>
  <c r="F142" i="39"/>
  <c r="H140" i="39"/>
  <c r="F140" i="39"/>
  <c r="F139" i="39"/>
  <c r="F137" i="39"/>
  <c r="F136" i="39"/>
  <c r="F135" i="39"/>
  <c r="F134" i="39"/>
  <c r="F132" i="39"/>
  <c r="F131" i="39"/>
  <c r="F130" i="39"/>
  <c r="F129" i="39"/>
  <c r="F127" i="39"/>
  <c r="F126" i="39"/>
  <c r="F123" i="39"/>
  <c r="F122" i="39"/>
  <c r="T120" i="39"/>
  <c r="F118" i="39"/>
  <c r="F117" i="39"/>
  <c r="G116" i="39"/>
  <c r="F115" i="39"/>
  <c r="F114" i="39"/>
  <c r="F112" i="39"/>
  <c r="F111" i="39"/>
  <c r="F110" i="39"/>
  <c r="F109" i="39"/>
  <c r="F108" i="39"/>
  <c r="F107" i="39"/>
  <c r="F106" i="39"/>
  <c r="F105" i="39"/>
  <c r="F103" i="39"/>
  <c r="F102" i="39"/>
  <c r="F101" i="39"/>
  <c r="F100" i="39"/>
  <c r="F99" i="39"/>
  <c r="F98" i="39"/>
  <c r="F97" i="39"/>
  <c r="F96" i="39"/>
  <c r="H95" i="39"/>
  <c r="F95" i="39"/>
  <c r="H93" i="39"/>
  <c r="F93" i="39"/>
  <c r="F91" i="39"/>
  <c r="F89" i="39"/>
  <c r="F87" i="39"/>
  <c r="F86" i="39"/>
  <c r="F85" i="39"/>
  <c r="H79" i="39"/>
  <c r="F77" i="39"/>
  <c r="F76" i="39"/>
  <c r="F73" i="39"/>
  <c r="F72" i="39"/>
  <c r="F71" i="39"/>
  <c r="F68" i="39"/>
  <c r="F67" i="39"/>
  <c r="F66" i="39"/>
  <c r="F63" i="39"/>
  <c r="F62" i="39"/>
  <c r="F61" i="39"/>
  <c r="F59" i="39"/>
  <c r="F58" i="39"/>
  <c r="F56" i="39"/>
  <c r="F55" i="39"/>
  <c r="F54" i="39"/>
  <c r="F53" i="39"/>
  <c r="F51" i="39"/>
  <c r="F50" i="39"/>
  <c r="F49" i="39"/>
  <c r="F48" i="39"/>
  <c r="F47" i="39"/>
  <c r="F46" i="39"/>
  <c r="F44" i="39"/>
  <c r="F41" i="39"/>
  <c r="F40" i="39"/>
  <c r="F37" i="39"/>
  <c r="F35" i="39"/>
  <c r="F34" i="39"/>
  <c r="F31" i="39"/>
  <c r="F30" i="39"/>
  <c r="F28" i="39"/>
  <c r="F27" i="39"/>
  <c r="F25" i="39"/>
  <c r="F24" i="39"/>
  <c r="F23" i="39"/>
  <c r="F22" i="39"/>
  <c r="F21" i="39"/>
  <c r="F20" i="39"/>
  <c r="F19" i="39"/>
  <c r="F18" i="39"/>
  <c r="F17" i="39"/>
  <c r="F15" i="39"/>
  <c r="F14" i="39"/>
  <c r="S192" i="4" l="1"/>
  <c r="K192" i="4"/>
  <c r="S8" i="4"/>
  <c r="Q8" i="4"/>
  <c r="Q192" i="4"/>
  <c r="V162" i="39"/>
  <c r="K164" i="39"/>
  <c r="S164" i="39"/>
  <c r="K170" i="39"/>
  <c r="S170" i="39"/>
  <c r="V176" i="39"/>
  <c r="K167" i="39"/>
  <c r="S167" i="39"/>
  <c r="V175" i="39"/>
  <c r="K181" i="39"/>
  <c r="S181" i="39"/>
  <c r="K163" i="39"/>
  <c r="S163" i="39"/>
  <c r="K165" i="39"/>
  <c r="S165" i="39"/>
  <c r="K173" i="39"/>
  <c r="S173" i="39"/>
  <c r="K168" i="39"/>
  <c r="S168" i="39"/>
  <c r="O184" i="39"/>
  <c r="M184" i="39"/>
  <c r="K176" i="39"/>
  <c r="S176" i="39"/>
  <c r="K171" i="39"/>
  <c r="S171" i="39"/>
  <c r="K174" i="39"/>
  <c r="S174" i="39"/>
  <c r="K169" i="39"/>
  <c r="S169" i="39"/>
  <c r="H255" i="39"/>
  <c r="R136" i="39"/>
  <c r="R111" i="39"/>
  <c r="R89" i="39"/>
  <c r="R88" i="39" s="1"/>
  <c r="R58" i="39"/>
  <c r="R34" i="39"/>
  <c r="R14" i="39"/>
  <c r="R135" i="39"/>
  <c r="R110" i="39"/>
  <c r="R87" i="39"/>
  <c r="R56" i="39"/>
  <c r="R32" i="39"/>
  <c r="R62" i="39"/>
  <c r="R114" i="39"/>
  <c r="R134" i="39"/>
  <c r="R109" i="39"/>
  <c r="R86" i="39"/>
  <c r="R55" i="39"/>
  <c r="R31" i="39"/>
  <c r="R132" i="39"/>
  <c r="R108" i="39"/>
  <c r="R85" i="39"/>
  <c r="R54" i="39"/>
  <c r="R30" i="39"/>
  <c r="R13" i="39"/>
  <c r="R137" i="39"/>
  <c r="R131" i="39"/>
  <c r="R107" i="39"/>
  <c r="R80" i="39"/>
  <c r="R53" i="39"/>
  <c r="R28" i="39"/>
  <c r="R130" i="39"/>
  <c r="R106" i="39"/>
  <c r="R79" i="39"/>
  <c r="R52" i="39"/>
  <c r="R27" i="39"/>
  <c r="R37" i="39"/>
  <c r="R61" i="39"/>
  <c r="R129" i="39"/>
  <c r="R105" i="39"/>
  <c r="R78" i="39"/>
  <c r="R51" i="39"/>
  <c r="R25" i="39"/>
  <c r="R128" i="39"/>
  <c r="R103" i="39"/>
  <c r="R77" i="39"/>
  <c r="R50" i="39"/>
  <c r="R24" i="39"/>
  <c r="R48" i="39"/>
  <c r="R112" i="39"/>
  <c r="R127" i="39"/>
  <c r="R102" i="39"/>
  <c r="R76" i="39"/>
  <c r="R49" i="39"/>
  <c r="R23" i="39"/>
  <c r="R73" i="39"/>
  <c r="R93" i="39"/>
  <c r="R91" i="39"/>
  <c r="R126" i="39"/>
  <c r="R101" i="39"/>
  <c r="R22" i="39"/>
  <c r="R150" i="39"/>
  <c r="R123" i="39"/>
  <c r="R100" i="39"/>
  <c r="R72" i="39"/>
  <c r="R47" i="39"/>
  <c r="R21" i="39"/>
  <c r="R36" i="39"/>
  <c r="R59" i="39"/>
  <c r="R148" i="39"/>
  <c r="R122" i="39"/>
  <c r="R99" i="39"/>
  <c r="R71" i="39"/>
  <c r="R46" i="39"/>
  <c r="R20" i="39"/>
  <c r="R147" i="39"/>
  <c r="R120" i="39"/>
  <c r="R98" i="39"/>
  <c r="R69" i="39"/>
  <c r="R45" i="39"/>
  <c r="R19" i="39"/>
  <c r="R145" i="39"/>
  <c r="R119" i="39"/>
  <c r="R97" i="39"/>
  <c r="R68" i="39"/>
  <c r="R44" i="39"/>
  <c r="R18" i="39"/>
  <c r="R140" i="39"/>
  <c r="R35" i="39"/>
  <c r="R144" i="39"/>
  <c r="R118" i="39"/>
  <c r="R96" i="39"/>
  <c r="R67" i="39"/>
  <c r="R41" i="39"/>
  <c r="R17" i="39"/>
  <c r="R116" i="39"/>
  <c r="R94" i="39"/>
  <c r="R63" i="39"/>
  <c r="R39" i="39"/>
  <c r="R139" i="39"/>
  <c r="R138" i="39" s="1"/>
  <c r="R143" i="39"/>
  <c r="R117" i="39"/>
  <c r="R95" i="39"/>
  <c r="R66" i="39"/>
  <c r="R40" i="39"/>
  <c r="R16" i="39"/>
  <c r="R142" i="39"/>
  <c r="R15" i="39"/>
  <c r="R115" i="39"/>
  <c r="R92" i="39"/>
  <c r="H159" i="39"/>
  <c r="H129" i="39"/>
  <c r="H197" i="39"/>
  <c r="H44" i="39"/>
  <c r="I44" i="39"/>
  <c r="J115" i="39"/>
  <c r="I198" i="39"/>
  <c r="M198" i="39" s="1"/>
  <c r="N254" i="39"/>
  <c r="O254" i="39" s="1"/>
  <c r="H238" i="39"/>
  <c r="H262" i="39"/>
  <c r="N80" i="39"/>
  <c r="O80" i="39" s="1"/>
  <c r="P79" i="39"/>
  <c r="P80" i="39"/>
  <c r="N79" i="39"/>
  <c r="P94" i="39"/>
  <c r="P116" i="39"/>
  <c r="P39" i="39"/>
  <c r="I13" i="39"/>
  <c r="P78" i="39"/>
  <c r="P36" i="39"/>
  <c r="P45" i="39"/>
  <c r="N32" i="39"/>
  <c r="P150" i="39"/>
  <c r="P32" i="39"/>
  <c r="P13" i="39"/>
  <c r="L13" i="39"/>
  <c r="N78" i="39"/>
  <c r="N13" i="39"/>
  <c r="P128" i="39"/>
  <c r="P92" i="39"/>
  <c r="P119" i="39"/>
  <c r="P120" i="39"/>
  <c r="P16" i="39"/>
  <c r="N69" i="39"/>
  <c r="P69" i="39"/>
  <c r="P52" i="39"/>
  <c r="P14" i="39"/>
  <c r="P89" i="39"/>
  <c r="P88" i="39" s="1"/>
  <c r="P129" i="39"/>
  <c r="P37" i="39"/>
  <c r="P17" i="39"/>
  <c r="P25" i="39"/>
  <c r="N25" i="39"/>
  <c r="P40" i="39"/>
  <c r="P51" i="39"/>
  <c r="P62" i="39"/>
  <c r="P76" i="39"/>
  <c r="P93" i="39"/>
  <c r="P100" i="39"/>
  <c r="P109" i="39"/>
  <c r="P118" i="39"/>
  <c r="P131" i="39"/>
  <c r="P72" i="39"/>
  <c r="P148" i="39"/>
  <c r="P15" i="39"/>
  <c r="P61" i="39"/>
  <c r="P108" i="39"/>
  <c r="P41" i="39"/>
  <c r="P101" i="39"/>
  <c r="P132" i="39"/>
  <c r="H213" i="39"/>
  <c r="P23" i="39"/>
  <c r="P107" i="39"/>
  <c r="P91" i="39"/>
  <c r="P27" i="39"/>
  <c r="P63" i="39"/>
  <c r="P28" i="39"/>
  <c r="P44" i="39"/>
  <c r="P54" i="39"/>
  <c r="P66" i="39"/>
  <c r="P95" i="39"/>
  <c r="P102" i="39"/>
  <c r="P111" i="39"/>
  <c r="P122" i="39"/>
  <c r="P134" i="39"/>
  <c r="P143" i="39"/>
  <c r="P59" i="39"/>
  <c r="N24" i="39"/>
  <c r="P24" i="39"/>
  <c r="P99" i="39"/>
  <c r="P130" i="39"/>
  <c r="P18" i="39"/>
  <c r="P77" i="39"/>
  <c r="P20" i="39"/>
  <c r="P30" i="39"/>
  <c r="P46" i="39"/>
  <c r="P55" i="39"/>
  <c r="P67" i="39"/>
  <c r="P85" i="39"/>
  <c r="P103" i="39"/>
  <c r="P112" i="39"/>
  <c r="P123" i="39"/>
  <c r="P135" i="39"/>
  <c r="P144" i="39"/>
  <c r="P35" i="39"/>
  <c r="P98" i="39"/>
  <c r="P139" i="39"/>
  <c r="P50" i="39"/>
  <c r="P140" i="39"/>
  <c r="P53" i="39"/>
  <c r="P110" i="39"/>
  <c r="P142" i="39"/>
  <c r="P19" i="39"/>
  <c r="P21" i="39"/>
  <c r="P31" i="39"/>
  <c r="P47" i="39"/>
  <c r="P56" i="39"/>
  <c r="P68" i="39"/>
  <c r="P86" i="39"/>
  <c r="P96" i="39"/>
  <c r="P105" i="39"/>
  <c r="P114" i="39"/>
  <c r="P126" i="39"/>
  <c r="P136" i="39"/>
  <c r="P145" i="39"/>
  <c r="P49" i="39"/>
  <c r="P73" i="39"/>
  <c r="P117" i="39"/>
  <c r="P22" i="39"/>
  <c r="P34" i="39"/>
  <c r="P48" i="39"/>
  <c r="P58" i="39"/>
  <c r="P71" i="39"/>
  <c r="P87" i="39"/>
  <c r="P97" i="39"/>
  <c r="P106" i="39"/>
  <c r="P115" i="39"/>
  <c r="P127" i="39"/>
  <c r="P137" i="39"/>
  <c r="P147" i="39"/>
  <c r="L69" i="39"/>
  <c r="J69" i="39"/>
  <c r="N34" i="54"/>
  <c r="U214" i="39"/>
  <c r="V214" i="39" s="1"/>
  <c r="N58" i="54"/>
  <c r="I78" i="39"/>
  <c r="I79" i="39"/>
  <c r="H183" i="39"/>
  <c r="I183" i="39"/>
  <c r="H209" i="39"/>
  <c r="H36" i="39"/>
  <c r="H13" i="39"/>
  <c r="H19" i="39"/>
  <c r="L159" i="39"/>
  <c r="M159" i="39" s="1"/>
  <c r="H154" i="39"/>
  <c r="N63" i="39"/>
  <c r="L63" i="39"/>
  <c r="N16" i="39"/>
  <c r="N17" i="39"/>
  <c r="T240" i="39"/>
  <c r="T245" i="39"/>
  <c r="T51" i="39"/>
  <c r="T147" i="39"/>
  <c r="T241" i="39"/>
  <c r="T247" i="39"/>
  <c r="T249" i="39"/>
  <c r="T71" i="39"/>
  <c r="T109" i="39"/>
  <c r="T239" i="39"/>
  <c r="T251" i="39"/>
  <c r="T244" i="39"/>
  <c r="T136" i="39"/>
  <c r="T186" i="39"/>
  <c r="T248" i="39"/>
  <c r="T250" i="39"/>
  <c r="L28" i="39"/>
  <c r="L53" i="39"/>
  <c r="I105" i="39"/>
  <c r="I136" i="39"/>
  <c r="L35" i="39"/>
  <c r="I139" i="39"/>
  <c r="L36" i="39"/>
  <c r="I91" i="39"/>
  <c r="I140" i="39"/>
  <c r="L58" i="39"/>
  <c r="L59" i="39"/>
  <c r="I63" i="39"/>
  <c r="I137" i="39"/>
  <c r="L37" i="39"/>
  <c r="I93" i="39"/>
  <c r="I114" i="39"/>
  <c r="M114" i="39" s="1"/>
  <c r="L39" i="39"/>
  <c r="I115" i="39"/>
  <c r="M115" i="39" s="1"/>
  <c r="I142" i="39"/>
  <c r="L30" i="39"/>
  <c r="L47" i="39"/>
  <c r="L72" i="39"/>
  <c r="I99" i="39"/>
  <c r="I123" i="39"/>
  <c r="I150" i="39"/>
  <c r="L79" i="39"/>
  <c r="I156" i="39"/>
  <c r="I94" i="39"/>
  <c r="I154" i="39"/>
  <c r="I151" i="39" s="1"/>
  <c r="I116" i="39"/>
  <c r="M116" i="39" s="1"/>
  <c r="I119" i="39"/>
  <c r="M119" i="39" s="1"/>
  <c r="I120" i="39"/>
  <c r="M120" i="39" s="1"/>
  <c r="I16" i="39"/>
  <c r="L16" i="39"/>
  <c r="J16" i="39"/>
  <c r="I69" i="39"/>
  <c r="L52" i="39"/>
  <c r="L48" i="39"/>
  <c r="L73" i="39"/>
  <c r="I100" i="39"/>
  <c r="L54" i="39"/>
  <c r="L49" i="39"/>
  <c r="L76" i="39"/>
  <c r="I101" i="39"/>
  <c r="I134" i="39"/>
  <c r="I135" i="39"/>
  <c r="L40" i="39"/>
  <c r="I95" i="39"/>
  <c r="L67" i="39"/>
  <c r="I144" i="39"/>
  <c r="L44" i="39"/>
  <c r="I118" i="39"/>
  <c r="M118" i="39" s="1"/>
  <c r="L46" i="39"/>
  <c r="I98" i="39"/>
  <c r="I25" i="39"/>
  <c r="M25" i="39" s="1"/>
  <c r="L50" i="39"/>
  <c r="L77" i="39"/>
  <c r="I102" i="39"/>
  <c r="L31" i="39"/>
  <c r="I85" i="39"/>
  <c r="L66" i="39"/>
  <c r="I143" i="39"/>
  <c r="L41" i="39"/>
  <c r="I117" i="39"/>
  <c r="M117" i="39" s="1"/>
  <c r="L68" i="39"/>
  <c r="I96" i="39"/>
  <c r="I145" i="39"/>
  <c r="L45" i="39"/>
  <c r="I97" i="39"/>
  <c r="L71" i="39"/>
  <c r="I122" i="39"/>
  <c r="L27" i="39"/>
  <c r="L51" i="39"/>
  <c r="I103" i="39"/>
  <c r="I34" i="39"/>
  <c r="L34" i="39"/>
  <c r="I61" i="39"/>
  <c r="L61" i="39"/>
  <c r="J13" i="39"/>
  <c r="I62" i="39"/>
  <c r="L62" i="39"/>
  <c r="I14" i="39"/>
  <c r="L14" i="39"/>
  <c r="I19" i="39"/>
  <c r="L19" i="39"/>
  <c r="I20" i="39"/>
  <c r="L20" i="39"/>
  <c r="I22" i="39"/>
  <c r="L22" i="39"/>
  <c r="I15" i="39"/>
  <c r="L15" i="39"/>
  <c r="I17" i="39"/>
  <c r="L17" i="39"/>
  <c r="I23" i="39"/>
  <c r="L23" i="39"/>
  <c r="I18" i="39"/>
  <c r="L18" i="39"/>
  <c r="I24" i="39"/>
  <c r="L24" i="39"/>
  <c r="I21" i="39"/>
  <c r="L21" i="39"/>
  <c r="L78" i="39"/>
  <c r="I55" i="39"/>
  <c r="M55" i="39" s="1"/>
  <c r="I45" i="39"/>
  <c r="I46" i="39"/>
  <c r="I47" i="39"/>
  <c r="I49" i="39"/>
  <c r="I52" i="39"/>
  <c r="I53" i="39"/>
  <c r="I56" i="39"/>
  <c r="M56" i="39" s="1"/>
  <c r="I48" i="39"/>
  <c r="I50" i="39"/>
  <c r="I51" i="39"/>
  <c r="I54" i="39"/>
  <c r="I35" i="39"/>
  <c r="I59" i="39"/>
  <c r="I40" i="39"/>
  <c r="I39" i="39"/>
  <c r="I67" i="39"/>
  <c r="I58" i="39"/>
  <c r="I66" i="39"/>
  <c r="I68" i="39"/>
  <c r="I71" i="39"/>
  <c r="I72" i="39"/>
  <c r="I73" i="39"/>
  <c r="I76" i="39"/>
  <c r="I37" i="39"/>
  <c r="I148" i="39"/>
  <c r="H16" i="39"/>
  <c r="I86" i="39"/>
  <c r="I129" i="39"/>
  <c r="I89" i="39"/>
  <c r="I88" i="39" s="1"/>
  <c r="I107" i="39"/>
  <c r="I87" i="39"/>
  <c r="I130" i="39"/>
  <c r="I106" i="39"/>
  <c r="I131" i="39"/>
  <c r="I112" i="39"/>
  <c r="I126" i="39"/>
  <c r="I111" i="39"/>
  <c r="I147" i="39"/>
  <c r="I127" i="39"/>
  <c r="I109" i="39"/>
  <c r="I132" i="39"/>
  <c r="I108" i="39"/>
  <c r="I110" i="39"/>
  <c r="I31" i="39"/>
  <c r="I77" i="39"/>
  <c r="I36" i="39"/>
  <c r="I41" i="39"/>
  <c r="I32" i="39"/>
  <c r="M32" i="39" s="1"/>
  <c r="H17" i="39"/>
  <c r="J17" i="39"/>
  <c r="T55" i="39"/>
  <c r="T156" i="39"/>
  <c r="T137" i="39"/>
  <c r="T25" i="39"/>
  <c r="T46" i="39"/>
  <c r="T58" i="39"/>
  <c r="T18" i="39"/>
  <c r="T130" i="39"/>
  <c r="T134" i="39"/>
  <c r="T139" i="39"/>
  <c r="T138" i="39" s="1"/>
  <c r="T13" i="39"/>
  <c r="T37" i="39"/>
  <c r="T41" i="39"/>
  <c r="T79" i="39"/>
  <c r="T150" i="39"/>
  <c r="T183" i="39"/>
  <c r="T119" i="39"/>
  <c r="T131" i="39"/>
  <c r="T135" i="39"/>
  <c r="T14" i="39"/>
  <c r="T31" i="39"/>
  <c r="T36" i="39"/>
  <c r="V36" i="39" s="1"/>
  <c r="T44" i="39"/>
  <c r="T48" i="39"/>
  <c r="T78" i="39"/>
  <c r="T100" i="39"/>
  <c r="T132" i="39"/>
  <c r="T17" i="39"/>
  <c r="T205" i="39"/>
  <c r="T252" i="39"/>
  <c r="T246" i="39"/>
  <c r="T206" i="39"/>
  <c r="T22" i="39"/>
  <c r="T77" i="39"/>
  <c r="T254" i="39"/>
  <c r="V254" i="39" s="1"/>
  <c r="T231" i="39"/>
  <c r="T213" i="39" s="1"/>
  <c r="T259" i="39"/>
  <c r="T256" i="39"/>
  <c r="T260" i="39"/>
  <c r="V260" i="39" s="1"/>
  <c r="T257" i="39"/>
  <c r="T258" i="39"/>
  <c r="T237" i="39"/>
  <c r="T129" i="39"/>
  <c r="H246" i="39"/>
  <c r="H248" i="39"/>
  <c r="H249" i="39"/>
  <c r="L8" i="54"/>
  <c r="H206" i="39"/>
  <c r="H205" i="39"/>
  <c r="H55" i="39"/>
  <c r="H78" i="39"/>
  <c r="U237" i="39"/>
  <c r="V237" i="39" s="1"/>
  <c r="N59" i="54"/>
  <c r="H58" i="54"/>
  <c r="H33" i="54" s="1"/>
  <c r="I83" i="37"/>
  <c r="H83" i="37"/>
  <c r="U250" i="39"/>
  <c r="I89" i="37"/>
  <c r="H90" i="37"/>
  <c r="U239" i="39"/>
  <c r="I82" i="37"/>
  <c r="H89" i="37"/>
  <c r="I90" i="37"/>
  <c r="I86" i="37"/>
  <c r="I87" i="37"/>
  <c r="L154" i="39"/>
  <c r="U249" i="39"/>
  <c r="V249" i="39" s="1"/>
  <c r="U246" i="39"/>
  <c r="I81" i="37"/>
  <c r="U165" i="39"/>
  <c r="V165" i="39" s="1"/>
  <c r="U171" i="39"/>
  <c r="V171" i="39" s="1"/>
  <c r="U177" i="39"/>
  <c r="V177" i="39" s="1"/>
  <c r="U181" i="39"/>
  <c r="V181" i="39" s="1"/>
  <c r="U173" i="39"/>
  <c r="V173" i="39" s="1"/>
  <c r="U179" i="39"/>
  <c r="V179" i="39" s="1"/>
  <c r="U163" i="39"/>
  <c r="V163" i="39" s="1"/>
  <c r="U169" i="39"/>
  <c r="V169" i="39" s="1"/>
  <c r="U170" i="39"/>
  <c r="V170" i="39" s="1"/>
  <c r="U178" i="39"/>
  <c r="V178" i="39" s="1"/>
  <c r="U166" i="39"/>
  <c r="V166" i="39" s="1"/>
  <c r="U168" i="39"/>
  <c r="V168" i="39" s="1"/>
  <c r="U164" i="39"/>
  <c r="V164" i="39" s="1"/>
  <c r="U174" i="39"/>
  <c r="V174" i="39" s="1"/>
  <c r="U172" i="39"/>
  <c r="V172" i="39" s="1"/>
  <c r="U180" i="39"/>
  <c r="V180" i="39" s="1"/>
  <c r="N31" i="54"/>
  <c r="U256" i="39"/>
  <c r="U259" i="39"/>
  <c r="H189" i="39"/>
  <c r="L161" i="39"/>
  <c r="M161" i="39" s="1"/>
  <c r="L100" i="39"/>
  <c r="H71" i="39"/>
  <c r="N34" i="39"/>
  <c r="H73" i="39"/>
  <c r="N87" i="39"/>
  <c r="L148" i="39"/>
  <c r="N116" i="39"/>
  <c r="N143" i="39"/>
  <c r="L109" i="39"/>
  <c r="L137" i="39"/>
  <c r="L112" i="39"/>
  <c r="N58" i="39"/>
  <c r="H30" i="39"/>
  <c r="N50" i="39"/>
  <c r="N73" i="39"/>
  <c r="N102" i="39"/>
  <c r="H120" i="39"/>
  <c r="H28" i="39"/>
  <c r="H58" i="39"/>
  <c r="N28" i="39"/>
  <c r="H41" i="39"/>
  <c r="H45" i="39"/>
  <c r="N49" i="39"/>
  <c r="N51" i="39"/>
  <c r="N53" i="39"/>
  <c r="H61" i="39"/>
  <c r="N62" i="39"/>
  <c r="N93" i="39"/>
  <c r="N99" i="39"/>
  <c r="N106" i="39"/>
  <c r="N122" i="39"/>
  <c r="N129" i="39"/>
  <c r="N137" i="39"/>
  <c r="L142" i="39"/>
  <c r="N147" i="39"/>
  <c r="L156" i="39"/>
  <c r="H47" i="39"/>
  <c r="H50" i="39"/>
  <c r="N47" i="39"/>
  <c r="N101" i="39"/>
  <c r="N107" i="39"/>
  <c r="O107" i="39" s="1"/>
  <c r="N119" i="39"/>
  <c r="N130" i="39"/>
  <c r="L143" i="39"/>
  <c r="N150" i="39"/>
  <c r="H15" i="39"/>
  <c r="H49" i="39"/>
  <c r="H51" i="39"/>
  <c r="H53" i="39"/>
  <c r="H54" i="39"/>
  <c r="H76" i="39"/>
  <c r="H263" i="39"/>
  <c r="H39" i="39"/>
  <c r="I30" i="39"/>
  <c r="H37" i="39"/>
  <c r="N41" i="39"/>
  <c r="N45" i="39"/>
  <c r="H59" i="39"/>
  <c r="N61" i="39"/>
  <c r="N77" i="39"/>
  <c r="L89" i="39"/>
  <c r="L94" i="39"/>
  <c r="L96" i="39"/>
  <c r="H107" i="39"/>
  <c r="L110" i="39"/>
  <c r="N114" i="39"/>
  <c r="N123" i="39"/>
  <c r="L131" i="39"/>
  <c r="N139" i="39"/>
  <c r="H72" i="39"/>
  <c r="H96" i="39"/>
  <c r="H18" i="39"/>
  <c r="H20" i="39"/>
  <c r="N54" i="39"/>
  <c r="N67" i="39"/>
  <c r="N89" i="39"/>
  <c r="N126" i="39"/>
  <c r="L144" i="39"/>
  <c r="H31" i="39"/>
  <c r="H68" i="39"/>
  <c r="N30" i="39"/>
  <c r="N35" i="39"/>
  <c r="N40" i="39"/>
  <c r="N85" i="39"/>
  <c r="L91" i="39"/>
  <c r="N97" i="39"/>
  <c r="N103" i="39"/>
  <c r="N117" i="39"/>
  <c r="L134" i="39"/>
  <c r="N94" i="39"/>
  <c r="H22" i="39"/>
  <c r="H62" i="39"/>
  <c r="N132" i="39"/>
  <c r="N18" i="39"/>
  <c r="L98" i="39"/>
  <c r="N111" i="39"/>
  <c r="H156" i="39"/>
  <c r="H35" i="39"/>
  <c r="H77" i="39"/>
  <c r="H112" i="39"/>
  <c r="N71" i="39"/>
  <c r="N140" i="39"/>
  <c r="H23" i="39"/>
  <c r="H67" i="39"/>
  <c r="N15" i="39"/>
  <c r="N37" i="39"/>
  <c r="N59" i="39"/>
  <c r="N68" i="39"/>
  <c r="H91" i="39"/>
  <c r="L105" i="39"/>
  <c r="L108" i="39"/>
  <c r="N120" i="39"/>
  <c r="L135" i="39"/>
  <c r="I28" i="39"/>
  <c r="H34" i="39"/>
  <c r="N72" i="39"/>
  <c r="N76" i="39"/>
  <c r="H86" i="39"/>
  <c r="N91" i="39"/>
  <c r="L95" i="39"/>
  <c r="N98" i="39"/>
  <c r="N105" i="39"/>
  <c r="N109" i="39"/>
  <c r="L147" i="39"/>
  <c r="H21" i="39"/>
  <c r="H46" i="39"/>
  <c r="H14" i="39"/>
  <c r="H27" i="39"/>
  <c r="N27" i="39"/>
  <c r="H40" i="39"/>
  <c r="H48" i="39"/>
  <c r="H52" i="39"/>
  <c r="H66" i="39"/>
  <c r="H116" i="39"/>
  <c r="L86" i="39"/>
  <c r="H108" i="39"/>
  <c r="N110" i="39"/>
  <c r="N135" i="39"/>
  <c r="H137" i="39"/>
  <c r="H97" i="39"/>
  <c r="H118" i="39"/>
  <c r="L140" i="39"/>
  <c r="N145" i="39"/>
  <c r="H98" i="39"/>
  <c r="H85" i="39"/>
  <c r="H89" i="39"/>
  <c r="H117" i="39"/>
  <c r="N118" i="39"/>
  <c r="L93" i="39"/>
  <c r="L97" i="39"/>
  <c r="H106" i="39"/>
  <c r="H111" i="39"/>
  <c r="L127" i="39"/>
  <c r="L130" i="39"/>
  <c r="H136" i="39"/>
  <c r="N142" i="39"/>
  <c r="N144" i="39"/>
  <c r="H122" i="39"/>
  <c r="H143" i="39"/>
  <c r="H99" i="39"/>
  <c r="H101" i="39"/>
  <c r="H103" i="39"/>
  <c r="L85" i="39"/>
  <c r="H87" i="39"/>
  <c r="L99" i="39"/>
  <c r="L101" i="39"/>
  <c r="L103" i="39"/>
  <c r="L106" i="39"/>
  <c r="H119" i="39"/>
  <c r="L123" i="39"/>
  <c r="N127" i="39"/>
  <c r="H115" i="39"/>
  <c r="H134" i="39"/>
  <c r="H127" i="39"/>
  <c r="L87" i="39"/>
  <c r="L111" i="39"/>
  <c r="H102" i="39"/>
  <c r="H110" i="39"/>
  <c r="H114" i="39"/>
  <c r="H132" i="39"/>
  <c r="H131" i="39"/>
  <c r="H139" i="39"/>
  <c r="L122" i="39"/>
  <c r="L129" i="39"/>
  <c r="L150" i="39"/>
  <c r="H142" i="39"/>
  <c r="H100" i="39"/>
  <c r="N96" i="39"/>
  <c r="H105" i="39"/>
  <c r="N100" i="39"/>
  <c r="H109" i="39"/>
  <c r="N108" i="39"/>
  <c r="H126" i="39"/>
  <c r="H135" i="39"/>
  <c r="L132" i="39"/>
  <c r="H145" i="39"/>
  <c r="L126" i="39"/>
  <c r="H123" i="39"/>
  <c r="H130" i="39"/>
  <c r="H147" i="39"/>
  <c r="H148" i="39"/>
  <c r="H150" i="39"/>
  <c r="U215" i="39"/>
  <c r="V215" i="39" s="1"/>
  <c r="U217" i="39"/>
  <c r="V217" i="39" s="1"/>
  <c r="U219" i="39"/>
  <c r="V219" i="39" s="1"/>
  <c r="H261" i="39"/>
  <c r="N148" i="39"/>
  <c r="N156" i="39"/>
  <c r="N39" i="39"/>
  <c r="N36" i="39"/>
  <c r="H144" i="39"/>
  <c r="N31" i="39"/>
  <c r="L107" i="39"/>
  <c r="N136" i="39"/>
  <c r="N48" i="39"/>
  <c r="N95" i="39"/>
  <c r="N44" i="39"/>
  <c r="N56" i="39"/>
  <c r="N66" i="39"/>
  <c r="L102" i="39"/>
  <c r="N112" i="39"/>
  <c r="N131" i="39"/>
  <c r="L136" i="39"/>
  <c r="N14" i="39"/>
  <c r="N46" i="39"/>
  <c r="N86" i="39"/>
  <c r="L145" i="39"/>
  <c r="N55" i="39"/>
  <c r="N115" i="39"/>
  <c r="N134" i="39"/>
  <c r="I27" i="39"/>
  <c r="N52" i="39"/>
  <c r="U25" i="39"/>
  <c r="V25" i="39" s="1"/>
  <c r="H69" i="39"/>
  <c r="L139" i="39"/>
  <c r="U218" i="39"/>
  <c r="V218" i="39" s="1"/>
  <c r="U216" i="39"/>
  <c r="V216" i="39" s="1"/>
  <c r="O131" i="39" l="1"/>
  <c r="O112" i="39"/>
  <c r="O119" i="39"/>
  <c r="O15" i="39"/>
  <c r="V256" i="39"/>
  <c r="V259" i="39"/>
  <c r="O35" i="39"/>
  <c r="M102" i="39"/>
  <c r="M122" i="39"/>
  <c r="O44" i="39"/>
  <c r="M89" i="39"/>
  <c r="M79" i="39"/>
  <c r="O34" i="39"/>
  <c r="M40" i="39"/>
  <c r="O130" i="39"/>
  <c r="O48" i="39"/>
  <c r="O98" i="39"/>
  <c r="O61" i="39"/>
  <c r="M107" i="39"/>
  <c r="O137" i="39"/>
  <c r="O13" i="39"/>
  <c r="K13" i="39"/>
  <c r="M13" i="39"/>
  <c r="M98" i="39"/>
  <c r="M130" i="39"/>
  <c r="O105" i="39"/>
  <c r="M87" i="39"/>
  <c r="M100" i="39"/>
  <c r="O40" i="39"/>
  <c r="M85" i="39"/>
  <c r="O63" i="39"/>
  <c r="M129" i="39"/>
  <c r="M63" i="39"/>
  <c r="O50" i="39"/>
  <c r="O16" i="39"/>
  <c r="O54" i="39"/>
  <c r="O142" i="39"/>
  <c r="O89" i="39"/>
  <c r="M142" i="39"/>
  <c r="M136" i="39"/>
  <c r="M126" i="39"/>
  <c r="O118" i="39"/>
  <c r="O66" i="39"/>
  <c r="O17" i="39"/>
  <c r="O115" i="39"/>
  <c r="M96" i="39"/>
  <c r="M35" i="39"/>
  <c r="O67" i="39"/>
  <c r="M93" i="39"/>
  <c r="O120" i="39"/>
  <c r="O103" i="39"/>
  <c r="M44" i="39"/>
  <c r="M103" i="39"/>
  <c r="M67" i="39"/>
  <c r="O79" i="39"/>
  <c r="K67" i="54"/>
  <c r="I67" i="54"/>
  <c r="M67" i="54" s="1"/>
  <c r="H8" i="54"/>
  <c r="H276" i="39" s="1"/>
  <c r="H278" i="39" s="1"/>
  <c r="H67" i="54"/>
  <c r="N261" i="39"/>
  <c r="M20" i="39"/>
  <c r="Q17" i="39"/>
  <c r="O28" i="39"/>
  <c r="O69" i="39"/>
  <c r="M54" i="39"/>
  <c r="O18" i="39"/>
  <c r="M137" i="39"/>
  <c r="M14" i="39"/>
  <c r="O71" i="39"/>
  <c r="O30" i="39"/>
  <c r="M69" i="39"/>
  <c r="M22" i="39"/>
  <c r="O102" i="39"/>
  <c r="O122" i="39"/>
  <c r="O39" i="39"/>
  <c r="O145" i="39"/>
  <c r="O109" i="39"/>
  <c r="O49" i="39"/>
  <c r="M45" i="39"/>
  <c r="O101" i="39"/>
  <c r="M68" i="39"/>
  <c r="O147" i="39"/>
  <c r="M50" i="39"/>
  <c r="O126" i="39"/>
  <c r="M78" i="39"/>
  <c r="O78" i="39"/>
  <c r="O129" i="39"/>
  <c r="M34" i="39"/>
  <c r="O93" i="39"/>
  <c r="M19" i="39"/>
  <c r="M111" i="39"/>
  <c r="O111" i="39"/>
  <c r="M24" i="39"/>
  <c r="S13" i="39"/>
  <c r="O41" i="39"/>
  <c r="M21" i="39"/>
  <c r="M62" i="39"/>
  <c r="M28" i="39"/>
  <c r="Q115" i="39"/>
  <c r="Q69" i="39"/>
  <c r="M86" i="39"/>
  <c r="Q13" i="39"/>
  <c r="M94" i="39"/>
  <c r="M18" i="39"/>
  <c r="M39" i="39"/>
  <c r="O32" i="39"/>
  <c r="M112" i="39"/>
  <c r="M144" i="39"/>
  <c r="O106" i="39"/>
  <c r="Q16" i="39"/>
  <c r="O144" i="39"/>
  <c r="M16" i="39"/>
  <c r="M41" i="39"/>
  <c r="M17" i="39"/>
  <c r="O56" i="39"/>
  <c r="O116" i="39"/>
  <c r="O86" i="39"/>
  <c r="U161" i="39"/>
  <c r="O77" i="39"/>
  <c r="V246" i="39"/>
  <c r="M53" i="39"/>
  <c r="M47" i="39"/>
  <c r="O136" i="39"/>
  <c r="O132" i="39"/>
  <c r="M31" i="39"/>
  <c r="M73" i="39"/>
  <c r="O52" i="39"/>
  <c r="O31" i="39"/>
  <c r="O108" i="39"/>
  <c r="O58" i="39"/>
  <c r="M61" i="39"/>
  <c r="M48" i="39"/>
  <c r="O25" i="39"/>
  <c r="M95" i="39"/>
  <c r="M132" i="39"/>
  <c r="M66" i="39"/>
  <c r="O127" i="39"/>
  <c r="O134" i="39"/>
  <c r="O94" i="39"/>
  <c r="O27" i="39"/>
  <c r="M134" i="39"/>
  <c r="O139" i="39"/>
  <c r="O99" i="39"/>
  <c r="M109" i="39"/>
  <c r="V239" i="39"/>
  <c r="M23" i="39"/>
  <c r="M36" i="39"/>
  <c r="O76" i="39"/>
  <c r="M127" i="39"/>
  <c r="M105" i="39"/>
  <c r="O156" i="39"/>
  <c r="O117" i="39"/>
  <c r="M37" i="39"/>
  <c r="I182" i="39"/>
  <c r="M182" i="39" s="1"/>
  <c r="M183" i="39"/>
  <c r="O183" i="39"/>
  <c r="K183" i="39"/>
  <c r="O45" i="39"/>
  <c r="O72" i="39"/>
  <c r="O73" i="39"/>
  <c r="M108" i="39"/>
  <c r="M97" i="39"/>
  <c r="O96" i="39"/>
  <c r="O68" i="39"/>
  <c r="O148" i="39"/>
  <c r="O123" i="39"/>
  <c r="O62" i="39"/>
  <c r="M51" i="39"/>
  <c r="M46" i="39"/>
  <c r="O24" i="39"/>
  <c r="O140" i="39"/>
  <c r="O91" i="39"/>
  <c r="O110" i="39"/>
  <c r="M76" i="39"/>
  <c r="M49" i="39"/>
  <c r="M52" i="39"/>
  <c r="M123" i="39"/>
  <c r="M106" i="39"/>
  <c r="M145" i="39"/>
  <c r="M101" i="39"/>
  <c r="O37" i="39"/>
  <c r="O97" i="39"/>
  <c r="O114" i="39"/>
  <c r="M148" i="39"/>
  <c r="V250" i="39"/>
  <c r="M27" i="39"/>
  <c r="M139" i="39"/>
  <c r="M77" i="39"/>
  <c r="O100" i="39"/>
  <c r="O143" i="39"/>
  <c r="O59" i="39"/>
  <c r="O46" i="39"/>
  <c r="M150" i="39"/>
  <c r="M99" i="39"/>
  <c r="M91" i="39"/>
  <c r="M110" i="39"/>
  <c r="O150" i="39"/>
  <c r="O53" i="39"/>
  <c r="O87" i="39"/>
  <c r="M15" i="39"/>
  <c r="M59" i="39"/>
  <c r="M140" i="39"/>
  <c r="O47" i="39"/>
  <c r="O135" i="39"/>
  <c r="O95" i="39"/>
  <c r="M156" i="39"/>
  <c r="M72" i="39"/>
  <c r="M154" i="39"/>
  <c r="M30" i="39"/>
  <c r="M135" i="39"/>
  <c r="O36" i="39"/>
  <c r="O55" i="39"/>
  <c r="M131" i="39"/>
  <c r="O14" i="39"/>
  <c r="M147" i="39"/>
  <c r="O85" i="39"/>
  <c r="M143" i="39"/>
  <c r="O51" i="39"/>
  <c r="M71" i="39"/>
  <c r="M58" i="39"/>
  <c r="K69" i="39"/>
  <c r="S69" i="39"/>
  <c r="K17" i="39"/>
  <c r="S17" i="39"/>
  <c r="K115" i="39"/>
  <c r="S115" i="39"/>
  <c r="K16" i="39"/>
  <c r="S16" i="39"/>
  <c r="H151" i="39"/>
  <c r="H138" i="39"/>
  <c r="H146" i="39"/>
  <c r="P138" i="39"/>
  <c r="P26" i="39"/>
  <c r="I197" i="39"/>
  <c r="M197" i="39" s="1"/>
  <c r="N237" i="39"/>
  <c r="H243" i="39"/>
  <c r="H236" i="39" s="1"/>
  <c r="H212" i="39" s="1"/>
  <c r="P146" i="39"/>
  <c r="P57" i="39"/>
  <c r="R84" i="39"/>
  <c r="R146" i="39"/>
  <c r="P141" i="39"/>
  <c r="R26" i="39"/>
  <c r="P125" i="39"/>
  <c r="P84" i="39"/>
  <c r="R29" i="39"/>
  <c r="P60" i="39"/>
  <c r="R38" i="39"/>
  <c r="R125" i="39"/>
  <c r="P29" i="39"/>
  <c r="P43" i="39"/>
  <c r="R90" i="39"/>
  <c r="R60" i="39"/>
  <c r="P38" i="39"/>
  <c r="P33" i="39"/>
  <c r="P113" i="39"/>
  <c r="R43" i="39"/>
  <c r="P90" i="39"/>
  <c r="P75" i="39"/>
  <c r="P74" i="39" s="1"/>
  <c r="N159" i="39"/>
  <c r="O159" i="39" s="1"/>
  <c r="R33" i="39"/>
  <c r="R113" i="39"/>
  <c r="P133" i="39"/>
  <c r="R75" i="39"/>
  <c r="R74" i="39" s="1"/>
  <c r="R70" i="39"/>
  <c r="P104" i="39"/>
  <c r="R133" i="39"/>
  <c r="P70" i="39"/>
  <c r="R104" i="39"/>
  <c r="R121" i="39"/>
  <c r="P65" i="39"/>
  <c r="P12" i="39"/>
  <c r="R57" i="39"/>
  <c r="R141" i="39"/>
  <c r="P121" i="39"/>
  <c r="R65" i="39"/>
  <c r="R12" i="39"/>
  <c r="N146" i="39"/>
  <c r="N38" i="39"/>
  <c r="N65" i="39"/>
  <c r="L151" i="39"/>
  <c r="M151" i="39" s="1"/>
  <c r="N113" i="39"/>
  <c r="N90" i="39"/>
  <c r="N121" i="39"/>
  <c r="N60" i="39"/>
  <c r="N84" i="39"/>
  <c r="N104" i="39"/>
  <c r="N125" i="39"/>
  <c r="N88" i="39"/>
  <c r="O88" i="39" s="1"/>
  <c r="P161" i="39"/>
  <c r="R161" i="39"/>
  <c r="N29" i="39"/>
  <c r="N43" i="39"/>
  <c r="N70" i="39"/>
  <c r="L65" i="39"/>
  <c r="N57" i="39"/>
  <c r="N33" i="39"/>
  <c r="H65" i="39"/>
  <c r="I65" i="39"/>
  <c r="I8" i="54"/>
  <c r="K8" i="54" s="1"/>
  <c r="I121" i="39"/>
  <c r="L121" i="39"/>
  <c r="H121" i="39"/>
  <c r="H204" i="39"/>
  <c r="H43" i="39"/>
  <c r="I43" i="39"/>
  <c r="N138" i="39"/>
  <c r="L88" i="39"/>
  <c r="M88" i="39" s="1"/>
  <c r="I90" i="39"/>
  <c r="L26" i="39"/>
  <c r="L75" i="39"/>
  <c r="I133" i="39"/>
  <c r="I113" i="39"/>
  <c r="L38" i="39"/>
  <c r="I138" i="39"/>
  <c r="L57" i="39"/>
  <c r="L29" i="39"/>
  <c r="L33" i="39"/>
  <c r="L70" i="39"/>
  <c r="L43" i="39"/>
  <c r="L12" i="39"/>
  <c r="L60" i="39"/>
  <c r="I12" i="39"/>
  <c r="I84" i="39"/>
  <c r="I75" i="39"/>
  <c r="I74" i="39" s="1"/>
  <c r="I146" i="39"/>
  <c r="I104" i="39"/>
  <c r="I57" i="39"/>
  <c r="H12" i="39"/>
  <c r="I38" i="39"/>
  <c r="I33" i="39"/>
  <c r="I70" i="39"/>
  <c r="I60" i="39"/>
  <c r="I125" i="39"/>
  <c r="I29" i="39"/>
  <c r="I141" i="39"/>
  <c r="N33" i="54"/>
  <c r="T189" i="39"/>
  <c r="T191" i="39"/>
  <c r="T190" i="39" s="1"/>
  <c r="T47" i="39"/>
  <c r="T21" i="39"/>
  <c r="T62" i="39"/>
  <c r="T67" i="39"/>
  <c r="T66" i="39"/>
  <c r="T111" i="39"/>
  <c r="T73" i="39"/>
  <c r="T56" i="39"/>
  <c r="T24" i="39"/>
  <c r="T68" i="39"/>
  <c r="T39" i="39"/>
  <c r="T54" i="39"/>
  <c r="T40" i="39"/>
  <c r="T72" i="39"/>
  <c r="T49" i="39"/>
  <c r="T30" i="39"/>
  <c r="T29" i="39" s="1"/>
  <c r="T101" i="39"/>
  <c r="T50" i="39"/>
  <c r="T95" i="39"/>
  <c r="T86" i="39"/>
  <c r="T69" i="39"/>
  <c r="V69" i="39" s="1"/>
  <c r="T52" i="39"/>
  <c r="T34" i="39"/>
  <c r="V34" i="39" s="1"/>
  <c r="T97" i="39"/>
  <c r="T112" i="39"/>
  <c r="T114" i="39"/>
  <c r="T89" i="39"/>
  <c r="T88" i="39" s="1"/>
  <c r="T76" i="39"/>
  <c r="T75" i="39" s="1"/>
  <c r="T74" i="39" s="1"/>
  <c r="T110" i="39"/>
  <c r="T15" i="39"/>
  <c r="T108" i="39"/>
  <c r="T87" i="39"/>
  <c r="T106" i="39"/>
  <c r="T98" i="39"/>
  <c r="T116" i="39"/>
  <c r="T53" i="39"/>
  <c r="T59" i="39"/>
  <c r="T57" i="39" s="1"/>
  <c r="T27" i="39"/>
  <c r="T115" i="39"/>
  <c r="T126" i="39"/>
  <c r="T123" i="39"/>
  <c r="T23" i="39"/>
  <c r="T99" i="39"/>
  <c r="T96" i="39"/>
  <c r="T117" i="39"/>
  <c r="T94" i="39"/>
  <c r="T107" i="39"/>
  <c r="T61" i="39"/>
  <c r="T28" i="39"/>
  <c r="T20" i="39"/>
  <c r="T35" i="39"/>
  <c r="V35" i="39" s="1"/>
  <c r="T19" i="39"/>
  <c r="T105" i="39"/>
  <c r="T122" i="39"/>
  <c r="T103" i="39"/>
  <c r="T45" i="39"/>
  <c r="T197" i="39"/>
  <c r="T91" i="39"/>
  <c r="T102" i="39"/>
  <c r="T209" i="39"/>
  <c r="T204" i="39" s="1"/>
  <c r="T242" i="39"/>
  <c r="T238" i="39" s="1"/>
  <c r="T253" i="39"/>
  <c r="V253" i="39" s="1"/>
  <c r="T148" i="39"/>
  <c r="T146" i="39" s="1"/>
  <c r="T127" i="39"/>
  <c r="T159" i="39"/>
  <c r="T243" i="39"/>
  <c r="T255" i="39"/>
  <c r="U24" i="39"/>
  <c r="T133" i="39"/>
  <c r="H161" i="39"/>
  <c r="H88" i="39"/>
  <c r="U242" i="39"/>
  <c r="U13" i="39"/>
  <c r="V13" i="39" s="1"/>
  <c r="U14" i="39"/>
  <c r="V14" i="39" s="1"/>
  <c r="U18" i="39"/>
  <c r="V18" i="39" s="1"/>
  <c r="N154" i="39"/>
  <c r="O154" i="39" s="1"/>
  <c r="N34" i="35"/>
  <c r="O34" i="35" s="1"/>
  <c r="H84" i="37"/>
  <c r="U251" i="39"/>
  <c r="V251" i="39" s="1"/>
  <c r="U245" i="39"/>
  <c r="V245" i="39" s="1"/>
  <c r="U248" i="39"/>
  <c r="V248" i="39" s="1"/>
  <c r="U252" i="39"/>
  <c r="V252" i="39" s="1"/>
  <c r="I84" i="37"/>
  <c r="H92" i="37"/>
  <c r="H187" i="39"/>
  <c r="U240" i="39"/>
  <c r="V240" i="39" s="1"/>
  <c r="I94" i="37"/>
  <c r="I95" i="37" s="1"/>
  <c r="I91" i="37"/>
  <c r="U247" i="39"/>
  <c r="V247" i="39" s="1"/>
  <c r="I88" i="37"/>
  <c r="U50" i="37"/>
  <c r="U241" i="39"/>
  <c r="V241" i="39" s="1"/>
  <c r="U244" i="39"/>
  <c r="V244" i="39" s="1"/>
  <c r="L276" i="39"/>
  <c r="N161" i="39"/>
  <c r="O161" i="39" s="1"/>
  <c r="H184" i="39"/>
  <c r="U257" i="39"/>
  <c r="V257" i="39" s="1"/>
  <c r="U258" i="39"/>
  <c r="V258" i="39" s="1"/>
  <c r="H60" i="39"/>
  <c r="H29" i="39"/>
  <c r="U19" i="39"/>
  <c r="U22" i="39"/>
  <c r="V22" i="39" s="1"/>
  <c r="U17" i="39"/>
  <c r="V17" i="39" s="1"/>
  <c r="H38" i="39"/>
  <c r="H26" i="39"/>
  <c r="H57" i="39"/>
  <c r="N75" i="39"/>
  <c r="H84" i="39"/>
  <c r="N26" i="39"/>
  <c r="H75" i="39"/>
  <c r="H70" i="39"/>
  <c r="H133" i="39"/>
  <c r="L138" i="39"/>
  <c r="I26" i="39"/>
  <c r="H33" i="39"/>
  <c r="L113" i="39"/>
  <c r="N141" i="39"/>
  <c r="L146" i="39"/>
  <c r="L84" i="39"/>
  <c r="H125" i="39"/>
  <c r="H113" i="39"/>
  <c r="H104" i="39"/>
  <c r="H90" i="39"/>
  <c r="L125" i="39"/>
  <c r="H141" i="39"/>
  <c r="U27" i="39"/>
  <c r="U31" i="39"/>
  <c r="V31" i="39" s="1"/>
  <c r="U15" i="39"/>
  <c r="U21" i="39"/>
  <c r="U23" i="39"/>
  <c r="U20" i="39"/>
  <c r="L90" i="39"/>
  <c r="L141" i="39"/>
  <c r="U30" i="39"/>
  <c r="U11" i="4"/>
  <c r="V11" i="4" s="1"/>
  <c r="U28" i="39"/>
  <c r="N133" i="39"/>
  <c r="L133" i="39"/>
  <c r="L104" i="39"/>
  <c r="U10" i="37" l="1"/>
  <c r="V24" i="39"/>
  <c r="M138" i="39"/>
  <c r="V30" i="39"/>
  <c r="M29" i="39"/>
  <c r="N67" i="54"/>
  <c r="O67" i="54" s="1"/>
  <c r="O141" i="39"/>
  <c r="M38" i="39"/>
  <c r="O121" i="39"/>
  <c r="O138" i="39"/>
  <c r="M121" i="39"/>
  <c r="M26" i="39"/>
  <c r="M141" i="39"/>
  <c r="V27" i="39"/>
  <c r="M125" i="39"/>
  <c r="O125" i="39"/>
  <c r="M65" i="39"/>
  <c r="O26" i="39"/>
  <c r="O43" i="39"/>
  <c r="O29" i="39"/>
  <c r="V21" i="39"/>
  <c r="V15" i="39"/>
  <c r="O75" i="39"/>
  <c r="M75" i="39"/>
  <c r="M84" i="39"/>
  <c r="O70" i="39"/>
  <c r="I158" i="39"/>
  <c r="M146" i="39"/>
  <c r="M43" i="39"/>
  <c r="M70" i="39"/>
  <c r="O65" i="39"/>
  <c r="M104" i="39"/>
  <c r="O60" i="39"/>
  <c r="M133" i="39"/>
  <c r="M60" i="39"/>
  <c r="V28" i="39"/>
  <c r="M33" i="39"/>
  <c r="O38" i="39"/>
  <c r="O146" i="39"/>
  <c r="O133" i="39"/>
  <c r="M90" i="39"/>
  <c r="V242" i="39"/>
  <c r="M57" i="39"/>
  <c r="O33" i="39"/>
  <c r="V19" i="39"/>
  <c r="O104" i="39"/>
  <c r="O84" i="39"/>
  <c r="O90" i="39"/>
  <c r="M113" i="39"/>
  <c r="M12" i="39"/>
  <c r="O113" i="39"/>
  <c r="V20" i="39"/>
  <c r="V23" i="39"/>
  <c r="O57" i="39"/>
  <c r="O237" i="39"/>
  <c r="N236" i="39"/>
  <c r="O236" i="39" s="1"/>
  <c r="T125" i="39"/>
  <c r="T60" i="39"/>
  <c r="M8" i="54"/>
  <c r="N198" i="39"/>
  <c r="P11" i="39"/>
  <c r="R11" i="39"/>
  <c r="P81" i="39"/>
  <c r="R42" i="39"/>
  <c r="T84" i="39"/>
  <c r="R81" i="39"/>
  <c r="P42" i="39"/>
  <c r="N151" i="39"/>
  <c r="O151" i="39" s="1"/>
  <c r="N81" i="39"/>
  <c r="N74" i="39"/>
  <c r="O74" i="39" s="1"/>
  <c r="L74" i="39"/>
  <c r="M74" i="39" s="1"/>
  <c r="J243" i="39"/>
  <c r="Q243" i="39" s="1"/>
  <c r="J238" i="39"/>
  <c r="Q238" i="39" s="1"/>
  <c r="N182" i="39"/>
  <c r="O182" i="39" s="1"/>
  <c r="L158" i="39"/>
  <c r="J161" i="39"/>
  <c r="K161" i="39" s="1"/>
  <c r="N42" i="39"/>
  <c r="I276" i="39"/>
  <c r="M276" i="39" s="1"/>
  <c r="N8" i="54"/>
  <c r="O8" i="54" s="1"/>
  <c r="T121" i="39"/>
  <c r="H182" i="39"/>
  <c r="H158" i="39" s="1"/>
  <c r="T276" i="39"/>
  <c r="I81" i="39"/>
  <c r="H81" i="39"/>
  <c r="L81" i="39"/>
  <c r="L42" i="39"/>
  <c r="L11" i="39"/>
  <c r="I42" i="39"/>
  <c r="I11" i="39"/>
  <c r="H11" i="39"/>
  <c r="T161" i="39"/>
  <c r="V161" i="39" s="1"/>
  <c r="T274" i="39"/>
  <c r="T184" i="39"/>
  <c r="T26" i="39"/>
  <c r="T65" i="39"/>
  <c r="T38" i="39"/>
  <c r="T70" i="39"/>
  <c r="T33" i="39"/>
  <c r="T12" i="39"/>
  <c r="T104" i="39"/>
  <c r="T113" i="39"/>
  <c r="T43" i="39"/>
  <c r="T90" i="39"/>
  <c r="U186" i="39"/>
  <c r="V186" i="39" s="1"/>
  <c r="T236" i="39"/>
  <c r="T212" i="39" s="1"/>
  <c r="H74" i="39"/>
  <c r="U189" i="39"/>
  <c r="V189" i="39" s="1"/>
  <c r="I92" i="37"/>
  <c r="U238" i="39"/>
  <c r="V238" i="39" s="1"/>
  <c r="U243" i="39"/>
  <c r="V243" i="39" s="1"/>
  <c r="U184" i="39"/>
  <c r="U255" i="39"/>
  <c r="V255" i="39" s="1"/>
  <c r="H42" i="39"/>
  <c r="U12" i="39"/>
  <c r="U26" i="39"/>
  <c r="V26" i="39" s="1"/>
  <c r="T81" i="39" l="1"/>
  <c r="O81" i="39"/>
  <c r="M81" i="39"/>
  <c r="O42" i="39"/>
  <c r="M158" i="39"/>
  <c r="Q161" i="39"/>
  <c r="M42" i="39"/>
  <c r="V12" i="39"/>
  <c r="V184" i="39"/>
  <c r="M11" i="39"/>
  <c r="N197" i="39"/>
  <c r="O197" i="39" s="1"/>
  <c r="O198" i="39"/>
  <c r="S161" i="39"/>
  <c r="K238" i="39"/>
  <c r="S238" i="39"/>
  <c r="K243" i="39"/>
  <c r="S243" i="39"/>
  <c r="R182" i="39"/>
  <c r="R158" i="39" s="1"/>
  <c r="N212" i="39"/>
  <c r="O212" i="39" s="1"/>
  <c r="R10" i="39"/>
  <c r="P10" i="39"/>
  <c r="H10" i="39"/>
  <c r="J92" i="39"/>
  <c r="Q92" i="39" s="1"/>
  <c r="N276" i="39"/>
  <c r="O276" i="39" s="1"/>
  <c r="L10" i="39"/>
  <c r="I10" i="39"/>
  <c r="U175" i="4"/>
  <c r="V175" i="4" s="1"/>
  <c r="U173" i="4"/>
  <c r="V173" i="4" s="1"/>
  <c r="T11" i="39"/>
  <c r="T42" i="39"/>
  <c r="U187" i="39"/>
  <c r="L9" i="35"/>
  <c r="M273" i="39"/>
  <c r="AT48" i="145" l="1"/>
  <c r="M9" i="35"/>
  <c r="H284" i="39"/>
  <c r="H9" i="39"/>
  <c r="I284" i="39"/>
  <c r="I9" i="39"/>
  <c r="L9" i="39"/>
  <c r="M10" i="39"/>
  <c r="K92" i="39"/>
  <c r="S92" i="39"/>
  <c r="II96" i="142"/>
  <c r="IT42" i="142"/>
  <c r="N9" i="35"/>
  <c r="O9" i="35" s="1"/>
  <c r="BL65" i="142"/>
  <c r="U9" i="35"/>
  <c r="V9" i="35" s="1"/>
  <c r="U206" i="39"/>
  <c r="V206" i="39" s="1"/>
  <c r="J128" i="39"/>
  <c r="Q128" i="39" s="1"/>
  <c r="J80" i="39"/>
  <c r="Q80" i="39" s="1"/>
  <c r="T10" i="39"/>
  <c r="T273" i="39"/>
  <c r="L275" i="39"/>
  <c r="W275" i="39" s="1"/>
  <c r="I275" i="39"/>
  <c r="L274" i="39"/>
  <c r="I274" i="39"/>
  <c r="J120" i="39"/>
  <c r="Q120" i="39" s="1"/>
  <c r="H279" i="39" l="1"/>
  <c r="H286" i="39"/>
  <c r="H282" i="39"/>
  <c r="H281" i="39"/>
  <c r="H280" i="39"/>
  <c r="K80" i="39"/>
  <c r="S80" i="39"/>
  <c r="K128" i="39"/>
  <c r="S128" i="39"/>
  <c r="K120" i="39"/>
  <c r="S120" i="39"/>
  <c r="I278" i="39"/>
  <c r="I282" i="39" s="1"/>
  <c r="IW42" i="142"/>
  <c r="J213" i="39"/>
  <c r="K213" i="39" s="1"/>
  <c r="J204" i="39"/>
  <c r="Q204" i="39" s="1"/>
  <c r="P213" i="39"/>
  <c r="L278" i="39"/>
  <c r="L286" i="39" s="1"/>
  <c r="N274" i="39"/>
  <c r="U274" i="39"/>
  <c r="V274" i="39" s="1"/>
  <c r="N22" i="39"/>
  <c r="O22" i="39" s="1"/>
  <c r="N19" i="39"/>
  <c r="O19" i="39" s="1"/>
  <c r="M275" i="39"/>
  <c r="U231" i="39"/>
  <c r="V231" i="39" s="1"/>
  <c r="M274" i="39"/>
  <c r="I286" i="39" l="1"/>
  <c r="P212" i="39"/>
  <c r="Q213" i="39"/>
  <c r="K204" i="39"/>
  <c r="S204" i="39"/>
  <c r="R213" i="39"/>
  <c r="S213" i="39" s="1"/>
  <c r="N275" i="39"/>
  <c r="N278" i="39" s="1"/>
  <c r="K275" i="39"/>
  <c r="U275" i="39"/>
  <c r="O274" i="39"/>
  <c r="M9" i="39" l="1"/>
  <c r="L282" i="39"/>
  <c r="R212" i="39"/>
  <c r="O275" i="39"/>
  <c r="M282" i="39" l="1"/>
  <c r="M286" i="39"/>
  <c r="R9" i="39"/>
  <c r="N158" i="39"/>
  <c r="O158" i="39" s="1"/>
  <c r="L281" i="39"/>
  <c r="O278" i="39"/>
  <c r="L280" i="39"/>
  <c r="J276" i="39"/>
  <c r="K276" i="39" s="1"/>
  <c r="R282" i="39" l="1"/>
  <c r="R286" i="39"/>
  <c r="S276" i="39"/>
  <c r="Q276" i="39"/>
  <c r="W276" i="39"/>
  <c r="L279" i="39"/>
  <c r="L284" i="39" s="1"/>
  <c r="M284" i="39" s="1"/>
  <c r="J19" i="39" l="1"/>
  <c r="Q19" i="39" s="1"/>
  <c r="K19" i="39" l="1"/>
  <c r="S19" i="39"/>
  <c r="J18" i="39"/>
  <c r="Q18" i="39" s="1"/>
  <c r="K18" i="39" l="1"/>
  <c r="S18" i="39"/>
  <c r="J15" i="39"/>
  <c r="Q15" i="39" s="1"/>
  <c r="K15" i="39" l="1"/>
  <c r="S15" i="39"/>
  <c r="J14" i="39"/>
  <c r="Q14" i="39" s="1"/>
  <c r="K14" i="39" l="1"/>
  <c r="S14" i="39"/>
  <c r="T187" i="39"/>
  <c r="V187" i="39" s="1"/>
  <c r="T182" i="39" l="1"/>
  <c r="T158" i="39" s="1"/>
  <c r="T284" i="39" l="1"/>
  <c r="U137" i="39"/>
  <c r="V137" i="39" s="1"/>
  <c r="U58" i="39"/>
  <c r="V58" i="39" s="1"/>
  <c r="U44" i="39"/>
  <c r="V44" i="39" s="1"/>
  <c r="U79" i="39"/>
  <c r="V79" i="39" s="1"/>
  <c r="U136" i="39"/>
  <c r="V136" i="39" s="1"/>
  <c r="U205" i="39"/>
  <c r="V205" i="39" s="1"/>
  <c r="U134" i="39"/>
  <c r="V134" i="39" s="1"/>
  <c r="U135" i="39"/>
  <c r="V135" i="39" s="1"/>
  <c r="U96" i="39"/>
  <c r="V96" i="39" s="1"/>
  <c r="U209" i="39"/>
  <c r="V209" i="39" s="1"/>
  <c r="U98" i="39"/>
  <c r="V98" i="39" s="1"/>
  <c r="U54" i="39"/>
  <c r="V54" i="39" s="1"/>
  <c r="U97" i="39"/>
  <c r="V97" i="39" s="1"/>
  <c r="U156" i="39"/>
  <c r="V156" i="39" s="1"/>
  <c r="U100" i="39"/>
  <c r="V100" i="39" s="1"/>
  <c r="U87" i="39"/>
  <c r="V87" i="39" s="1"/>
  <c r="U46" i="39"/>
  <c r="V46" i="39" s="1"/>
  <c r="U94" i="39"/>
  <c r="V94" i="39" s="1"/>
  <c r="U107" i="39"/>
  <c r="V107" i="39" s="1"/>
  <c r="U123" i="39"/>
  <c r="V123" i="39" s="1"/>
  <c r="U262" i="39"/>
  <c r="V262" i="39" s="1"/>
  <c r="U148" i="39"/>
  <c r="V148" i="39" s="1"/>
  <c r="U108" i="39"/>
  <c r="V108" i="39" s="1"/>
  <c r="U129" i="39"/>
  <c r="V129" i="39" s="1"/>
  <c r="U145" i="39"/>
  <c r="V145" i="39" s="1"/>
  <c r="U106" i="39"/>
  <c r="V106" i="39" s="1"/>
  <c r="U120" i="39"/>
  <c r="V120" i="39" s="1"/>
  <c r="U126" i="39"/>
  <c r="V126" i="39" s="1"/>
  <c r="U119" i="39"/>
  <c r="V119" i="39" s="1"/>
  <c r="U76" i="39"/>
  <c r="V76" i="39" s="1"/>
  <c r="U37" i="39"/>
  <c r="V37" i="39" s="1"/>
  <c r="U263" i="39"/>
  <c r="V263" i="39" s="1"/>
  <c r="U51" i="39"/>
  <c r="V51" i="39" s="1"/>
  <c r="U41" i="39"/>
  <c r="V41" i="39" s="1"/>
  <c r="U147" i="39"/>
  <c r="V147" i="39" s="1"/>
  <c r="U117" i="39"/>
  <c r="V117" i="39" s="1"/>
  <c r="U93" i="39"/>
  <c r="V93" i="39" s="1"/>
  <c r="U49" i="39"/>
  <c r="V49" i="39" s="1"/>
  <c r="U183" i="39"/>
  <c r="U59" i="39"/>
  <c r="V59" i="39" s="1"/>
  <c r="U89" i="39"/>
  <c r="V89" i="39" s="1"/>
  <c r="U150" i="39"/>
  <c r="V150" i="39" s="1"/>
  <c r="U103" i="39"/>
  <c r="V103" i="39" s="1"/>
  <c r="U131" i="39"/>
  <c r="V131" i="39" s="1"/>
  <c r="U53" i="39"/>
  <c r="V53" i="39" s="1"/>
  <c r="U32" i="39"/>
  <c r="V32" i="39" s="1"/>
  <c r="U71" i="39"/>
  <c r="V71" i="39" s="1"/>
  <c r="U154" i="39"/>
  <c r="V154" i="39" s="1"/>
  <c r="U95" i="39"/>
  <c r="V95" i="39" s="1"/>
  <c r="U40" i="39"/>
  <c r="V40" i="39" s="1"/>
  <c r="U55" i="39"/>
  <c r="V55" i="39" s="1"/>
  <c r="U102" i="39"/>
  <c r="V102" i="39" s="1"/>
  <c r="U264" i="39"/>
  <c r="V264" i="39" s="1"/>
  <c r="U198" i="39"/>
  <c r="V198" i="39" s="1"/>
  <c r="U118" i="39"/>
  <c r="V118" i="39" s="1"/>
  <c r="U77" i="39"/>
  <c r="V77" i="39" s="1"/>
  <c r="U110" i="39"/>
  <c r="V110" i="39" s="1"/>
  <c r="U48" i="39"/>
  <c r="V48" i="39" s="1"/>
  <c r="U114" i="39"/>
  <c r="V114" i="39" s="1"/>
  <c r="U112" i="39"/>
  <c r="V112" i="39" s="1"/>
  <c r="U61" i="39"/>
  <c r="V61" i="39" s="1"/>
  <c r="U68" i="39"/>
  <c r="V68" i="39" s="1"/>
  <c r="U111" i="39"/>
  <c r="V111" i="39" s="1"/>
  <c r="U62" i="39"/>
  <c r="V62" i="39" s="1"/>
  <c r="U130" i="39"/>
  <c r="V130" i="39" s="1"/>
  <c r="J34" i="39"/>
  <c r="Q34" i="39" s="1"/>
  <c r="J77" i="39"/>
  <c r="Q77" i="39" s="1"/>
  <c r="J131" i="39"/>
  <c r="Q131" i="39" s="1"/>
  <c r="J37" i="39"/>
  <c r="Q37" i="39" s="1"/>
  <c r="J55" i="39"/>
  <c r="Q55" i="39" s="1"/>
  <c r="J94" i="39"/>
  <c r="Q94" i="39" s="1"/>
  <c r="J147" i="39"/>
  <c r="Q147" i="39" s="1"/>
  <c r="J136" i="39"/>
  <c r="Q136" i="39" s="1"/>
  <c r="J103" i="39"/>
  <c r="Q103" i="39" s="1"/>
  <c r="J56" i="39"/>
  <c r="Q56" i="39" s="1"/>
  <c r="J132" i="39"/>
  <c r="Q132" i="39" s="1"/>
  <c r="J78" i="39"/>
  <c r="Q78" i="39" s="1"/>
  <c r="J32" i="39"/>
  <c r="Q32" i="39" s="1"/>
  <c r="J107" i="39"/>
  <c r="Q107" i="39" s="1"/>
  <c r="J108" i="39"/>
  <c r="Q108" i="39" s="1"/>
  <c r="J99" i="39"/>
  <c r="Q99" i="39" s="1"/>
  <c r="J105" i="39"/>
  <c r="Q105" i="39" s="1"/>
  <c r="J45" i="39"/>
  <c r="Q45" i="39" s="1"/>
  <c r="J127" i="39"/>
  <c r="Q127" i="39" s="1"/>
  <c r="J100" i="39"/>
  <c r="Q100" i="39" s="1"/>
  <c r="J135" i="39"/>
  <c r="Q135" i="39" s="1"/>
  <c r="J101" i="39"/>
  <c r="Q101" i="39" s="1"/>
  <c r="J87" i="39"/>
  <c r="Q87" i="39" s="1"/>
  <c r="J97" i="39"/>
  <c r="Q97" i="39" s="1"/>
  <c r="J58" i="39"/>
  <c r="Q58" i="39" s="1"/>
  <c r="J106" i="39"/>
  <c r="Q106" i="39" s="1"/>
  <c r="J126" i="39"/>
  <c r="Q126" i="39" s="1"/>
  <c r="J51" i="39"/>
  <c r="Q51" i="39" s="1"/>
  <c r="J110" i="39"/>
  <c r="Q110" i="39" s="1"/>
  <c r="J50" i="39"/>
  <c r="Q50" i="39" s="1"/>
  <c r="U119" i="4"/>
  <c r="V119" i="4" s="1"/>
  <c r="J31" i="39"/>
  <c r="Q31" i="39" s="1"/>
  <c r="J66" i="39"/>
  <c r="Q66" i="39" s="1"/>
  <c r="J61" i="39"/>
  <c r="Q61" i="39" s="1"/>
  <c r="J143" i="39"/>
  <c r="Q143" i="39" s="1"/>
  <c r="J25" i="39"/>
  <c r="Q25" i="39" s="1"/>
  <c r="J53" i="39"/>
  <c r="Q53" i="39" s="1"/>
  <c r="J129" i="39"/>
  <c r="Q129" i="39" s="1"/>
  <c r="J86" i="39"/>
  <c r="Q86" i="39" s="1"/>
  <c r="J54" i="39"/>
  <c r="Q54" i="39" s="1"/>
  <c r="J114" i="39"/>
  <c r="Q114" i="39" s="1"/>
  <c r="J117" i="39"/>
  <c r="Q117" i="39" s="1"/>
  <c r="J73" i="39"/>
  <c r="Q73" i="39" s="1"/>
  <c r="J59" i="39"/>
  <c r="Q59" i="39" s="1"/>
  <c r="J68" i="39"/>
  <c r="Q68" i="39" s="1"/>
  <c r="J119" i="39"/>
  <c r="Q119" i="39" s="1"/>
  <c r="J39" i="39"/>
  <c r="Q39" i="39" s="1"/>
  <c r="J102" i="39"/>
  <c r="Q102" i="39" s="1"/>
  <c r="J96" i="39"/>
  <c r="Q96" i="39" s="1"/>
  <c r="J148" i="39"/>
  <c r="Q148" i="39" s="1"/>
  <c r="U42" i="4"/>
  <c r="V42" i="4" s="1"/>
  <c r="U73" i="4"/>
  <c r="V73" i="4" s="1"/>
  <c r="J71" i="39"/>
  <c r="Q71" i="39" s="1"/>
  <c r="J67" i="39"/>
  <c r="Q67" i="39" s="1"/>
  <c r="U52" i="39"/>
  <c r="V52" i="39" s="1"/>
  <c r="U39" i="39"/>
  <c r="V39" i="39" s="1"/>
  <c r="J89" i="39"/>
  <c r="Q89" i="39" s="1"/>
  <c r="U47" i="39"/>
  <c r="V47" i="39" s="1"/>
  <c r="J21" i="39"/>
  <c r="Q21" i="39" s="1"/>
  <c r="J112" i="39"/>
  <c r="Q112" i="39" s="1"/>
  <c r="J144" i="39"/>
  <c r="Q144" i="39" s="1"/>
  <c r="J130" i="39"/>
  <c r="Q130" i="39" s="1"/>
  <c r="J46" i="39"/>
  <c r="Q46" i="39" s="1"/>
  <c r="J79" i="39"/>
  <c r="Q79" i="39" s="1"/>
  <c r="U207" i="39"/>
  <c r="V207" i="39" s="1"/>
  <c r="J30" i="39"/>
  <c r="Q30" i="39" s="1"/>
  <c r="U86" i="39"/>
  <c r="V86" i="39" s="1"/>
  <c r="U66" i="39"/>
  <c r="V66" i="39" s="1"/>
  <c r="U109" i="39"/>
  <c r="V109" i="39" s="1"/>
  <c r="U73" i="39"/>
  <c r="V73" i="39" s="1"/>
  <c r="U143" i="39"/>
  <c r="V143" i="39" s="1"/>
  <c r="U85" i="39"/>
  <c r="V85" i="39" s="1"/>
  <c r="J142" i="39"/>
  <c r="Q142" i="39" s="1"/>
  <c r="U115" i="39"/>
  <c r="V115" i="39" s="1"/>
  <c r="J72" i="39"/>
  <c r="Q72" i="39" s="1"/>
  <c r="J35" i="39"/>
  <c r="Q35" i="39" s="1"/>
  <c r="J122" i="39"/>
  <c r="Q122" i="39" s="1"/>
  <c r="U56" i="39"/>
  <c r="V56" i="39" s="1"/>
  <c r="J24" i="39"/>
  <c r="Q24" i="39" s="1"/>
  <c r="J123" i="39"/>
  <c r="Q123" i="39" s="1"/>
  <c r="U50" i="39"/>
  <c r="V50" i="39" s="1"/>
  <c r="J150" i="39"/>
  <c r="Q150" i="39" s="1"/>
  <c r="J95" i="39"/>
  <c r="Q95" i="39" s="1"/>
  <c r="U101" i="39"/>
  <c r="V101" i="39" s="1"/>
  <c r="U63" i="39"/>
  <c r="V63" i="39" s="1"/>
  <c r="J28" i="39"/>
  <c r="Q28" i="39" s="1"/>
  <c r="J20" i="39"/>
  <c r="Q20" i="39" s="1"/>
  <c r="U139" i="39"/>
  <c r="V139" i="39" s="1"/>
  <c r="J23" i="39"/>
  <c r="Q23" i="39" s="1"/>
  <c r="U102" i="4"/>
  <c r="V102" i="4" s="1"/>
  <c r="U105" i="39"/>
  <c r="V105" i="39" s="1"/>
  <c r="U88" i="4"/>
  <c r="V88" i="4" s="1"/>
  <c r="U91" i="39"/>
  <c r="V91" i="39" s="1"/>
  <c r="U208" i="39"/>
  <c r="V208" i="39" s="1"/>
  <c r="U142" i="39"/>
  <c r="V142" i="39" s="1"/>
  <c r="J98" i="39"/>
  <c r="Q98" i="39" s="1"/>
  <c r="J52" i="39"/>
  <c r="Q52" i="39" s="1"/>
  <c r="J63" i="39"/>
  <c r="Q63" i="39" s="1"/>
  <c r="J85" i="39"/>
  <c r="Q85" i="39" s="1"/>
  <c r="U68" i="4"/>
  <c r="V68" i="4" s="1"/>
  <c r="U157" i="4"/>
  <c r="V157" i="4" s="1"/>
  <c r="U37" i="4"/>
  <c r="V37" i="4" s="1"/>
  <c r="J41" i="39"/>
  <c r="Q41" i="39" s="1"/>
  <c r="J47" i="39"/>
  <c r="Q47" i="39" s="1"/>
  <c r="J109" i="39"/>
  <c r="Q109" i="39" s="1"/>
  <c r="J76" i="39"/>
  <c r="Q76" i="39" s="1"/>
  <c r="U116" i="39"/>
  <c r="V116" i="39" s="1"/>
  <c r="U122" i="39"/>
  <c r="V122" i="39" s="1"/>
  <c r="J145" i="39"/>
  <c r="Q145" i="39" s="1"/>
  <c r="J22" i="39"/>
  <c r="Q22" i="39" s="1"/>
  <c r="U140" i="39"/>
  <c r="V140" i="39" s="1"/>
  <c r="J44" i="39"/>
  <c r="Q44" i="39" s="1"/>
  <c r="J156" i="39"/>
  <c r="Q156" i="39" s="1"/>
  <c r="U72" i="39"/>
  <c r="V72" i="39" s="1"/>
  <c r="J93" i="39"/>
  <c r="Q93" i="39" s="1"/>
  <c r="J139" i="39"/>
  <c r="Q139" i="39" s="1"/>
  <c r="J91" i="39"/>
  <c r="Q91" i="39" s="1"/>
  <c r="J48" i="39"/>
  <c r="Q48" i="39" s="1"/>
  <c r="J116" i="39"/>
  <c r="Q116" i="39" s="1"/>
  <c r="J62" i="39"/>
  <c r="Q62" i="39" s="1"/>
  <c r="U67" i="39"/>
  <c r="V67" i="39" s="1"/>
  <c r="U127" i="39"/>
  <c r="V127" i="39" s="1"/>
  <c r="U191" i="39"/>
  <c r="U99" i="39"/>
  <c r="V99" i="39" s="1"/>
  <c r="J40" i="39"/>
  <c r="Q40" i="39" s="1"/>
  <c r="J137" i="39"/>
  <c r="Q137" i="39" s="1"/>
  <c r="J111" i="39"/>
  <c r="Q111" i="39" s="1"/>
  <c r="J49" i="39"/>
  <c r="Q49" i="39" s="1"/>
  <c r="U32" i="4"/>
  <c r="V32" i="4" s="1"/>
  <c r="J27" i="39"/>
  <c r="Q27" i="39" s="1"/>
  <c r="U144" i="39"/>
  <c r="V144" i="39" s="1"/>
  <c r="J134" i="39"/>
  <c r="Q134" i="39" s="1"/>
  <c r="U78" i="39"/>
  <c r="V78" i="39" s="1"/>
  <c r="U63" i="4"/>
  <c r="V63" i="4" s="1"/>
  <c r="U45" i="39"/>
  <c r="V45" i="39" s="1"/>
  <c r="J118" i="39"/>
  <c r="Q118" i="39" s="1"/>
  <c r="J36" i="39"/>
  <c r="Q36" i="39" s="1"/>
  <c r="U157" i="39"/>
  <c r="V157" i="39" s="1"/>
  <c r="U132" i="39"/>
  <c r="V132" i="39" s="1"/>
  <c r="J140" i="39"/>
  <c r="Q140" i="39" s="1"/>
  <c r="U156" i="4" l="1"/>
  <c r="V156" i="4" s="1"/>
  <c r="V191" i="39"/>
  <c r="U190" i="39"/>
  <c r="V190" i="39" s="1"/>
  <c r="V183" i="39"/>
  <c r="U182" i="39"/>
  <c r="K137" i="39"/>
  <c r="S137" i="39"/>
  <c r="K143" i="39"/>
  <c r="S143" i="39"/>
  <c r="K142" i="39"/>
  <c r="S142" i="39"/>
  <c r="K31" i="39"/>
  <c r="S31" i="39"/>
  <c r="K78" i="39"/>
  <c r="S78" i="39"/>
  <c r="K136" i="39"/>
  <c r="S136" i="39"/>
  <c r="K39" i="39"/>
  <c r="S39" i="39"/>
  <c r="K94" i="39"/>
  <c r="S94" i="39"/>
  <c r="K97" i="39"/>
  <c r="S97" i="39"/>
  <c r="K95" i="39"/>
  <c r="S95" i="39"/>
  <c r="K150" i="39"/>
  <c r="S150" i="39"/>
  <c r="K130" i="39"/>
  <c r="S130" i="39"/>
  <c r="K117" i="39"/>
  <c r="S117" i="39"/>
  <c r="K101" i="39"/>
  <c r="S101" i="39"/>
  <c r="K77" i="39"/>
  <c r="S77" i="39"/>
  <c r="K134" i="39"/>
  <c r="S134" i="39"/>
  <c r="K145" i="39"/>
  <c r="S145" i="39"/>
  <c r="K23" i="39"/>
  <c r="S23" i="39"/>
  <c r="K147" i="39"/>
  <c r="S147" i="39"/>
  <c r="K68" i="39"/>
  <c r="S68" i="39"/>
  <c r="K37" i="39"/>
  <c r="S37" i="39"/>
  <c r="K34" i="39"/>
  <c r="S34" i="39"/>
  <c r="K72" i="39"/>
  <c r="S72" i="39"/>
  <c r="K61" i="39"/>
  <c r="S61" i="39"/>
  <c r="K148" i="39"/>
  <c r="S148" i="39"/>
  <c r="K96" i="39"/>
  <c r="S96" i="39"/>
  <c r="K76" i="39"/>
  <c r="S76" i="39"/>
  <c r="K106" i="39"/>
  <c r="S106" i="39"/>
  <c r="K59" i="39"/>
  <c r="S59" i="39"/>
  <c r="K100" i="39"/>
  <c r="S100" i="39"/>
  <c r="K107" i="39"/>
  <c r="S107" i="39"/>
  <c r="K132" i="39"/>
  <c r="S132" i="39"/>
  <c r="K111" i="39"/>
  <c r="S111" i="39"/>
  <c r="K109" i="39"/>
  <c r="S109" i="39"/>
  <c r="K58" i="39"/>
  <c r="S58" i="39"/>
  <c r="K73" i="39"/>
  <c r="S73" i="39"/>
  <c r="K140" i="39"/>
  <c r="S140" i="39"/>
  <c r="K114" i="39"/>
  <c r="S114" i="39"/>
  <c r="K112" i="39"/>
  <c r="S112" i="39"/>
  <c r="K127" i="39"/>
  <c r="S127" i="39"/>
  <c r="K156" i="39"/>
  <c r="S156" i="39"/>
  <c r="K44" i="39"/>
  <c r="S44" i="39"/>
  <c r="K32" i="39"/>
  <c r="S32" i="39"/>
  <c r="K27" i="39"/>
  <c r="S27" i="39"/>
  <c r="K110" i="39"/>
  <c r="S110" i="39"/>
  <c r="K126" i="39"/>
  <c r="S126" i="39"/>
  <c r="K28" i="39"/>
  <c r="S28" i="39"/>
  <c r="K47" i="39"/>
  <c r="S47" i="39"/>
  <c r="K55" i="39"/>
  <c r="S55" i="39"/>
  <c r="K87" i="39"/>
  <c r="S87" i="39"/>
  <c r="K135" i="39"/>
  <c r="S135" i="39"/>
  <c r="K85" i="39"/>
  <c r="S85" i="39"/>
  <c r="K63" i="39"/>
  <c r="S63" i="39"/>
  <c r="K24" i="39"/>
  <c r="S24" i="39"/>
  <c r="K36" i="39"/>
  <c r="S36" i="39"/>
  <c r="K91" i="39"/>
  <c r="S91" i="39"/>
  <c r="K52" i="39"/>
  <c r="S52" i="39"/>
  <c r="K129" i="39"/>
  <c r="S129" i="39"/>
  <c r="K45" i="39"/>
  <c r="S45" i="39"/>
  <c r="K108" i="39"/>
  <c r="S108" i="39"/>
  <c r="K71" i="39"/>
  <c r="S71" i="39"/>
  <c r="K50" i="39"/>
  <c r="S50" i="39"/>
  <c r="K103" i="39"/>
  <c r="S103" i="39"/>
  <c r="K51" i="39"/>
  <c r="S51" i="39"/>
  <c r="K119" i="39"/>
  <c r="S119" i="39"/>
  <c r="K131" i="39"/>
  <c r="S131" i="39"/>
  <c r="K144" i="39"/>
  <c r="S144" i="39"/>
  <c r="K123" i="39"/>
  <c r="S123" i="39"/>
  <c r="K48" i="39"/>
  <c r="S48" i="39"/>
  <c r="K21" i="39"/>
  <c r="S21" i="39"/>
  <c r="K139" i="39"/>
  <c r="S139" i="39"/>
  <c r="K122" i="39"/>
  <c r="S122" i="39"/>
  <c r="K89" i="39"/>
  <c r="S89" i="39"/>
  <c r="K53" i="39"/>
  <c r="S53" i="39"/>
  <c r="K105" i="39"/>
  <c r="S105" i="39"/>
  <c r="K67" i="39"/>
  <c r="S67" i="39"/>
  <c r="K66" i="39"/>
  <c r="S66" i="39"/>
  <c r="K22" i="39"/>
  <c r="S22" i="39"/>
  <c r="K56" i="39"/>
  <c r="S56" i="39"/>
  <c r="K49" i="39"/>
  <c r="S49" i="39"/>
  <c r="K102" i="39"/>
  <c r="S102" i="39"/>
  <c r="K20" i="39"/>
  <c r="S20" i="39"/>
  <c r="K40" i="39"/>
  <c r="S40" i="39"/>
  <c r="K30" i="39"/>
  <c r="S30" i="39"/>
  <c r="K41" i="39"/>
  <c r="S41" i="39"/>
  <c r="K79" i="39"/>
  <c r="S79" i="39"/>
  <c r="K46" i="39"/>
  <c r="S46" i="39"/>
  <c r="K62" i="39"/>
  <c r="S62" i="39"/>
  <c r="K116" i="39"/>
  <c r="S116" i="39"/>
  <c r="K54" i="39"/>
  <c r="S54" i="39"/>
  <c r="K86" i="39"/>
  <c r="S86" i="39"/>
  <c r="K118" i="39"/>
  <c r="S118" i="39"/>
  <c r="K98" i="39"/>
  <c r="S98" i="39"/>
  <c r="K93" i="39"/>
  <c r="S93" i="39"/>
  <c r="K35" i="39"/>
  <c r="S35" i="39"/>
  <c r="K25" i="39"/>
  <c r="S25" i="39"/>
  <c r="K99" i="39"/>
  <c r="S99" i="39"/>
  <c r="U60" i="39"/>
  <c r="V60" i="39" s="1"/>
  <c r="U72" i="4"/>
  <c r="V72" i="4" s="1"/>
  <c r="J113" i="39"/>
  <c r="Q113" i="39" s="1"/>
  <c r="J190" i="39"/>
  <c r="Q190" i="39" s="1"/>
  <c r="U88" i="39"/>
  <c r="V88" i="39" s="1"/>
  <c r="U151" i="39"/>
  <c r="V151" i="39" s="1"/>
  <c r="U84" i="39"/>
  <c r="V84" i="39" s="1"/>
  <c r="J65" i="39"/>
  <c r="Q65" i="39" s="1"/>
  <c r="U79" i="4"/>
  <c r="V79" i="4" s="1"/>
  <c r="J121" i="39"/>
  <c r="Q121" i="39" s="1"/>
  <c r="J159" i="39"/>
  <c r="Q159" i="39" s="1"/>
  <c r="U10" i="4"/>
  <c r="V10" i="4" s="1"/>
  <c r="J125" i="39"/>
  <c r="Q125" i="39" s="1"/>
  <c r="J12" i="39"/>
  <c r="Q12" i="39" s="1"/>
  <c r="N20" i="39"/>
  <c r="O20" i="39" s="1"/>
  <c r="N23" i="39"/>
  <c r="O23" i="39" s="1"/>
  <c r="N21" i="39"/>
  <c r="O21" i="39" s="1"/>
  <c r="U197" i="39"/>
  <c r="V197" i="39" s="1"/>
  <c r="V159" i="39"/>
  <c r="U133" i="39"/>
  <c r="V133" i="39" s="1"/>
  <c r="U29" i="39"/>
  <c r="V29" i="39" s="1"/>
  <c r="U146" i="39"/>
  <c r="V146" i="39" s="1"/>
  <c r="U57" i="39"/>
  <c r="V57" i="39" s="1"/>
  <c r="U75" i="39"/>
  <c r="V75" i="39" s="1"/>
  <c r="U43" i="39"/>
  <c r="V43" i="39" s="1"/>
  <c r="J154" i="39"/>
  <c r="Q154" i="39" s="1"/>
  <c r="U38" i="39"/>
  <c r="V38" i="39" s="1"/>
  <c r="J57" i="39"/>
  <c r="Q57" i="39" s="1"/>
  <c r="J88" i="39"/>
  <c r="Q88" i="39" s="1"/>
  <c r="J70" i="39"/>
  <c r="Q70" i="39" s="1"/>
  <c r="J33" i="39"/>
  <c r="Q33" i="39" s="1"/>
  <c r="J146" i="39"/>
  <c r="Q146" i="39" s="1"/>
  <c r="J29" i="39"/>
  <c r="Q29" i="39" s="1"/>
  <c r="U125" i="39"/>
  <c r="V125" i="39" s="1"/>
  <c r="J141" i="39"/>
  <c r="Q141" i="39" s="1"/>
  <c r="U70" i="39"/>
  <c r="V70" i="39" s="1"/>
  <c r="J38" i="39"/>
  <c r="Q38" i="39" s="1"/>
  <c r="J26" i="39"/>
  <c r="Q26" i="39" s="1"/>
  <c r="J60" i="39"/>
  <c r="Q60" i="39" s="1"/>
  <c r="U113" i="39"/>
  <c r="V113" i="39" s="1"/>
  <c r="J138" i="39"/>
  <c r="Q138" i="39" s="1"/>
  <c r="U104" i="39"/>
  <c r="V104" i="39" s="1"/>
  <c r="U65" i="39"/>
  <c r="V65" i="39" s="1"/>
  <c r="U138" i="39"/>
  <c r="V138" i="39" s="1"/>
  <c r="U121" i="39"/>
  <c r="V121" i="39" s="1"/>
  <c r="J90" i="39"/>
  <c r="Q90" i="39" s="1"/>
  <c r="J75" i="39"/>
  <c r="Q75" i="39" s="1"/>
  <c r="U141" i="39"/>
  <c r="V141" i="39" s="1"/>
  <c r="J104" i="39"/>
  <c r="Q104" i="39" s="1"/>
  <c r="J133" i="39"/>
  <c r="Q133" i="39" s="1"/>
  <c r="U33" i="39"/>
  <c r="V33" i="39" s="1"/>
  <c r="J43" i="39"/>
  <c r="Q43" i="39" s="1"/>
  <c r="U90" i="39"/>
  <c r="V90" i="39" s="1"/>
  <c r="J84" i="39"/>
  <c r="Q84" i="39" s="1"/>
  <c r="U204" i="39"/>
  <c r="V204" i="39" s="1"/>
  <c r="U158" i="39" l="1"/>
  <c r="V158" i="39" s="1"/>
  <c r="V182" i="39"/>
  <c r="K159" i="39"/>
  <c r="S159" i="39"/>
  <c r="K33" i="39"/>
  <c r="S33" i="39"/>
  <c r="K121" i="39"/>
  <c r="S121" i="39"/>
  <c r="K90" i="39"/>
  <c r="S90" i="39"/>
  <c r="K38" i="39"/>
  <c r="S38" i="39"/>
  <c r="K146" i="39"/>
  <c r="S146" i="39"/>
  <c r="K70" i="39"/>
  <c r="S70" i="39"/>
  <c r="K88" i="39"/>
  <c r="S88" i="39"/>
  <c r="K141" i="39"/>
  <c r="S141" i="39"/>
  <c r="K29" i="39"/>
  <c r="S29" i="39"/>
  <c r="K43" i="39"/>
  <c r="S43" i="39"/>
  <c r="K65" i="39"/>
  <c r="S65" i="39"/>
  <c r="K125" i="39"/>
  <c r="S125" i="39"/>
  <c r="K57" i="39"/>
  <c r="S57" i="39"/>
  <c r="K75" i="39"/>
  <c r="S75" i="39"/>
  <c r="K60" i="39"/>
  <c r="S60" i="39"/>
  <c r="K26" i="39"/>
  <c r="S26" i="39"/>
  <c r="K84" i="39"/>
  <c r="S84" i="39"/>
  <c r="K133" i="39"/>
  <c r="S133" i="39"/>
  <c r="K104" i="39"/>
  <c r="S104" i="39"/>
  <c r="K12" i="39"/>
  <c r="S12" i="39"/>
  <c r="K154" i="39"/>
  <c r="S154" i="39"/>
  <c r="K190" i="39"/>
  <c r="S190" i="39"/>
  <c r="K113" i="39"/>
  <c r="S113" i="39"/>
  <c r="K138" i="39"/>
  <c r="S138" i="39"/>
  <c r="J151" i="39"/>
  <c r="Q151" i="39" s="1"/>
  <c r="J81" i="39"/>
  <c r="Q81" i="39" s="1"/>
  <c r="U9" i="4"/>
  <c r="V9" i="4" s="1"/>
  <c r="U74" i="39"/>
  <c r="V74" i="39" s="1"/>
  <c r="J74" i="39"/>
  <c r="Q74" i="39" s="1"/>
  <c r="J11" i="39"/>
  <c r="Q11" i="39" s="1"/>
  <c r="N12" i="39"/>
  <c r="O12" i="39" s="1"/>
  <c r="J42" i="39"/>
  <c r="Q42" i="39" s="1"/>
  <c r="U42" i="39"/>
  <c r="V42" i="39" s="1"/>
  <c r="U11" i="39"/>
  <c r="V11" i="39" s="1"/>
  <c r="U81" i="39"/>
  <c r="V81" i="39" s="1"/>
  <c r="U8" i="4" l="1"/>
  <c r="V8" i="4" s="1"/>
  <c r="U192" i="4"/>
  <c r="V192" i="4" s="1"/>
  <c r="K74" i="39"/>
  <c r="S74" i="39"/>
  <c r="K151" i="39"/>
  <c r="S151" i="39"/>
  <c r="K42" i="39"/>
  <c r="S42" i="39"/>
  <c r="K11" i="39"/>
  <c r="S11" i="39"/>
  <c r="K81" i="39"/>
  <c r="S81" i="39"/>
  <c r="U10" i="39"/>
  <c r="I281" i="39"/>
  <c r="I280" i="39"/>
  <c r="I279" i="39"/>
  <c r="N11" i="39"/>
  <c r="O11" i="39" s="1"/>
  <c r="J10" i="39"/>
  <c r="V10" i="39" l="1"/>
  <c r="Q10" i="39"/>
  <c r="K10" i="39"/>
  <c r="S10" i="39"/>
  <c r="N10" i="39"/>
  <c r="O10" i="39" s="1"/>
  <c r="AK154" i="140"/>
  <c r="M281" i="39"/>
  <c r="U273" i="39"/>
  <c r="V273" i="39" s="1"/>
  <c r="M279" i="39"/>
  <c r="M280" i="39"/>
  <c r="J273" i="39"/>
  <c r="S273" i="39" l="1"/>
  <c r="Q273" i="39"/>
  <c r="N9" i="39"/>
  <c r="W273" i="39"/>
  <c r="K273" i="39"/>
  <c r="N282" i="39" l="1"/>
  <c r="N286" i="39"/>
  <c r="O9" i="39"/>
  <c r="N281" i="39"/>
  <c r="N280" i="39"/>
  <c r="N279" i="39"/>
  <c r="O282" i="39" l="1"/>
  <c r="O286" i="39"/>
  <c r="N284" i="39"/>
  <c r="O284" i="39" s="1"/>
  <c r="O281" i="39"/>
  <c r="O280" i="39"/>
  <c r="O279" i="39"/>
  <c r="X42" i="35"/>
  <c r="U42" i="35" s="1"/>
  <c r="V42" i="35" s="1"/>
  <c r="J202" i="39" l="1"/>
  <c r="Q202" i="39" s="1"/>
  <c r="J201" i="39"/>
  <c r="Q201" i="39" s="1"/>
  <c r="J200" i="39"/>
  <c r="Q200" i="39" s="1"/>
  <c r="J199" i="39"/>
  <c r="Q199" i="39" s="1"/>
  <c r="J260" i="39"/>
  <c r="Q260" i="39" s="1"/>
  <c r="J259" i="39"/>
  <c r="Q259" i="39" s="1"/>
  <c r="J258" i="39"/>
  <c r="Q258" i="39" s="1"/>
  <c r="J257" i="39"/>
  <c r="Q257" i="39" s="1"/>
  <c r="J256" i="39"/>
  <c r="Q256" i="39" s="1"/>
  <c r="J203" i="39"/>
  <c r="Q203" i="39" s="1"/>
  <c r="J189" i="39"/>
  <c r="Q189" i="39" s="1"/>
  <c r="J35" i="35"/>
  <c r="S35" i="35" s="1"/>
  <c r="J42" i="35"/>
  <c r="S42" i="35" s="1"/>
  <c r="J184" i="39"/>
  <c r="Q184" i="39" s="1"/>
  <c r="K35" i="35" l="1"/>
  <c r="Q35" i="35"/>
  <c r="K42" i="35"/>
  <c r="Q42" i="35"/>
  <c r="S200" i="39"/>
  <c r="S202" i="39"/>
  <c r="K184" i="39"/>
  <c r="S184" i="39"/>
  <c r="K189" i="39"/>
  <c r="S189" i="39"/>
  <c r="K203" i="39"/>
  <c r="S203" i="39"/>
  <c r="K256" i="39"/>
  <c r="S256" i="39"/>
  <c r="K257" i="39"/>
  <c r="S257" i="39"/>
  <c r="K258" i="39"/>
  <c r="S258" i="39"/>
  <c r="K259" i="39"/>
  <c r="S259" i="39"/>
  <c r="K260" i="39"/>
  <c r="S260" i="39"/>
  <c r="K199" i="39"/>
  <c r="S199" i="39"/>
  <c r="K201" i="39"/>
  <c r="S201" i="39"/>
  <c r="K200" i="39"/>
  <c r="K202" i="39"/>
  <c r="P182" i="39"/>
  <c r="P158" i="39" s="1"/>
  <c r="P9" i="39" s="1"/>
  <c r="P286" i="39" s="1"/>
  <c r="J182" i="39"/>
  <c r="J255" i="39"/>
  <c r="Q255" i="39" s="1"/>
  <c r="J193" i="39"/>
  <c r="Q193" i="39" s="1"/>
  <c r="J34" i="35"/>
  <c r="S34" i="35" s="1"/>
  <c r="K34" i="35" l="1"/>
  <c r="Q34" i="35"/>
  <c r="Q182" i="39"/>
  <c r="S255" i="39"/>
  <c r="K193" i="39"/>
  <c r="S193" i="39"/>
  <c r="K182" i="39"/>
  <c r="S182" i="39"/>
  <c r="J236" i="39"/>
  <c r="Q236" i="39" s="1"/>
  <c r="K255" i="39"/>
  <c r="J198" i="39"/>
  <c r="Q198" i="39" s="1"/>
  <c r="J158" i="39"/>
  <c r="J9" i="35"/>
  <c r="S9" i="35" s="1"/>
  <c r="Q9" i="35" l="1"/>
  <c r="AS48" i="145"/>
  <c r="K9" i="35"/>
  <c r="Q158" i="39"/>
  <c r="S198" i="39"/>
  <c r="K158" i="39"/>
  <c r="S158" i="39"/>
  <c r="K236" i="39"/>
  <c r="S236" i="39"/>
  <c r="J197" i="39"/>
  <c r="Q197" i="39" s="1"/>
  <c r="K198" i="39"/>
  <c r="J212" i="39"/>
  <c r="Q212" i="39" s="1"/>
  <c r="J274" i="39"/>
  <c r="J284" i="39" l="1"/>
  <c r="J9" i="39"/>
  <c r="S274" i="39"/>
  <c r="Q274" i="39"/>
  <c r="S212" i="39"/>
  <c r="S197" i="39"/>
  <c r="K212" i="39"/>
  <c r="K197" i="39"/>
  <c r="W274" i="39"/>
  <c r="J278" i="39"/>
  <c r="K274" i="39"/>
  <c r="K9" i="39" l="1"/>
  <c r="J286" i="39"/>
  <c r="Q9" i="39"/>
  <c r="Q278" i="39"/>
  <c r="K278" i="39"/>
  <c r="S9" i="39"/>
  <c r="S278" i="39"/>
  <c r="W278" i="39"/>
  <c r="W286" i="39" s="1"/>
  <c r="J282" i="39"/>
  <c r="J280" i="39"/>
  <c r="J279" i="39"/>
  <c r="J281" i="39"/>
  <c r="Q286" i="39" l="1"/>
  <c r="S286" i="39"/>
  <c r="K286" i="39"/>
  <c r="Q284" i="39"/>
  <c r="K284" i="39"/>
  <c r="S284" i="39"/>
  <c r="W280" i="39"/>
  <c r="Q282" i="39"/>
  <c r="S282" i="39"/>
  <c r="K282" i="39"/>
  <c r="K279" i="39"/>
  <c r="K280" i="39"/>
  <c r="K281" i="39"/>
  <c r="T265" i="39" l="1"/>
  <c r="P282" i="39" l="1"/>
  <c r="T261" i="39"/>
  <c r="T9" i="39" s="1"/>
  <c r="T286" i="39" s="1"/>
  <c r="V10" i="37"/>
  <c r="T275" i="39" l="1"/>
  <c r="T281" i="39" l="1"/>
  <c r="V275" i="39"/>
  <c r="T61" i="54"/>
  <c r="U61" i="54" s="1"/>
  <c r="T279" i="39" l="1"/>
  <c r="T280" i="39"/>
  <c r="T282" i="39"/>
  <c r="U233" i="39"/>
  <c r="V233" i="39" s="1"/>
  <c r="U265" i="39"/>
  <c r="U235" i="39"/>
  <c r="V235" i="39" s="1"/>
  <c r="U222" i="39"/>
  <c r="V222" i="39" s="1"/>
  <c r="U229" i="39"/>
  <c r="V229" i="39" s="1"/>
  <c r="U230" i="39"/>
  <c r="V230" i="39" s="1"/>
  <c r="U224" i="39"/>
  <c r="V224" i="39" s="1"/>
  <c r="U221" i="39"/>
  <c r="V221" i="39" s="1"/>
  <c r="T58" i="54"/>
  <c r="U228" i="39"/>
  <c r="V228" i="39" s="1"/>
  <c r="U225" i="39"/>
  <c r="V225" i="39" s="1"/>
  <c r="U227" i="39"/>
  <c r="V227" i="39" s="1"/>
  <c r="U226" i="39"/>
  <c r="V226" i="39" s="1"/>
  <c r="U223" i="39"/>
  <c r="V223" i="39" s="1"/>
  <c r="U234" i="39"/>
  <c r="V234" i="39" s="1"/>
  <c r="U220" i="39"/>
  <c r="V220" i="39" s="1"/>
  <c r="T34" i="54"/>
  <c r="U34" i="54" s="1"/>
  <c r="U261" i="39" l="1"/>
  <c r="U236" i="39"/>
  <c r="V236" i="39" s="1"/>
  <c r="U213" i="39"/>
  <c r="V213" i="39" s="1"/>
  <c r="T33" i="54"/>
  <c r="U33" i="54" s="1"/>
  <c r="T67" i="54" l="1"/>
  <c r="U67" i="54" s="1"/>
  <c r="T8" i="54"/>
  <c r="U212" i="39"/>
  <c r="U284" i="39" s="1"/>
  <c r="U9" i="39" l="1"/>
  <c r="V212" i="39"/>
  <c r="U276" i="39"/>
  <c r="V276" i="39" s="1"/>
  <c r="U8" i="54"/>
  <c r="V9" i="39" l="1"/>
  <c r="U278" i="39"/>
  <c r="U286" i="39" s="1"/>
  <c r="V278" i="39" l="1"/>
  <c r="V281" i="39" s="1"/>
  <c r="U282" i="39"/>
  <c r="U280" i="39"/>
  <c r="U281" i="39"/>
  <c r="U279" i="39"/>
  <c r="V284" i="39" s="1"/>
  <c r="V286" i="39" l="1"/>
  <c r="V282" i="39"/>
  <c r="V280" i="39"/>
  <c r="V279" i="39"/>
</calcChain>
</file>

<file path=xl/sharedStrings.xml><?xml version="1.0" encoding="utf-8"?>
<sst xmlns="http://schemas.openxmlformats.org/spreadsheetml/2006/main" count="14799" uniqueCount="1110">
  <si>
    <t>ENERO</t>
  </si>
  <si>
    <t xml:space="preserve">  </t>
  </si>
  <si>
    <t xml:space="preserve"> A Otras Entidades Públicas </t>
  </si>
  <si>
    <t xml:space="preserve"> Al Gobierno Central </t>
  </si>
  <si>
    <t>MARZO</t>
  </si>
  <si>
    <t>ABRIL</t>
  </si>
  <si>
    <t>MAYO</t>
  </si>
  <si>
    <t>JUNIO</t>
  </si>
  <si>
    <t>AGOSTO</t>
  </si>
  <si>
    <t>SEPTIEMBRE</t>
  </si>
  <si>
    <t>OCTUBRE</t>
  </si>
  <si>
    <t>NOVIEMBRE</t>
  </si>
  <si>
    <t>DICIEMBRE</t>
  </si>
  <si>
    <t>BIENES Y SERVICIOS DE CONSUMO</t>
  </si>
  <si>
    <t>GASTOS EN PERSONAL</t>
  </si>
  <si>
    <t>Personal de Planta</t>
  </si>
  <si>
    <t>Sueldos y Sobresueldos</t>
  </si>
  <si>
    <t>Asignación de Antigüedad</t>
  </si>
  <si>
    <t>Asignación Profesional</t>
  </si>
  <si>
    <t>Asignación de Zona</t>
  </si>
  <si>
    <t>Gastos de Representación</t>
  </si>
  <si>
    <t>Asignación de Dirección Superior</t>
  </si>
  <si>
    <t>Asignaciones Compensatorias</t>
  </si>
  <si>
    <t>Asignaciones Sustitutivas</t>
  </si>
  <si>
    <t>Componente Base Asignación de Desempeño</t>
  </si>
  <si>
    <t>Asignación de Responsabilidad Superior</t>
  </si>
  <si>
    <t>Aportes del Empleador</t>
  </si>
  <si>
    <t>A Servicios de Bienestar</t>
  </si>
  <si>
    <t>Otras Cotizaciones Previsionales</t>
  </si>
  <si>
    <t>Asignaciones por Desempeño</t>
  </si>
  <si>
    <t>Desempeño Institucional</t>
  </si>
  <si>
    <t>Desempeño Colectivo</t>
  </si>
  <si>
    <t>Remuneraciones Variables</t>
  </si>
  <si>
    <t>Asignación por Desempeño de Funciones Críticas</t>
  </si>
  <si>
    <t>Trabajos Extraordinarios</t>
  </si>
  <si>
    <t>Comisiones de Servicios en el País</t>
  </si>
  <si>
    <t>Comisiones de Servicios en el Exterior</t>
  </si>
  <si>
    <t>Personal a Contrata</t>
  </si>
  <si>
    <t>Asignación Zonas Extremas</t>
  </si>
  <si>
    <t>Honorarios a Suma Alzada - Personas Naturales</t>
  </si>
  <si>
    <t>Honorarios a Suma Alzada-Honorarios</t>
  </si>
  <si>
    <t>Honorarios a Suma Alzada-Viaticos</t>
  </si>
  <si>
    <t>Textiles, Vestuario y Calzado</t>
  </si>
  <si>
    <t>Vestuario, Accesorios y Prendas Diversas</t>
  </si>
  <si>
    <t>Combustibles y Lubricantes</t>
  </si>
  <si>
    <t>Materiales de Uso o Consumo</t>
  </si>
  <si>
    <t>Insumos, Repuestos y Accesorios Computacionales</t>
  </si>
  <si>
    <t>Materiales para Mantenimiento y Reparaciones de Inmuebles</t>
  </si>
  <si>
    <t>Repuestos y Accesorios para Mantenimiento y Reparaciones de Vehículos</t>
  </si>
  <si>
    <t>Otros</t>
  </si>
  <si>
    <t>Servicios Básicos</t>
  </si>
  <si>
    <t>Electricidad</t>
  </si>
  <si>
    <t>Agua</t>
  </si>
  <si>
    <t>Gas</t>
  </si>
  <si>
    <t>Correo</t>
  </si>
  <si>
    <t>Telefonía Fija</t>
  </si>
  <si>
    <t>Telefonía Celular</t>
  </si>
  <si>
    <t>Acceso a Internet</t>
  </si>
  <si>
    <t>Enlaces de Telecomunicaciones</t>
  </si>
  <si>
    <t>Mantenimiento y Reparación de Vehículos</t>
  </si>
  <si>
    <t>Mantenimiento y Reparación de Máquinas y Equipos de Oficina</t>
  </si>
  <si>
    <t>Mantenimiento y Reparación de Equipos Informáticos</t>
  </si>
  <si>
    <t>Publicidad y Difusión</t>
  </si>
  <si>
    <t>Servicios de Publicidad</t>
  </si>
  <si>
    <t>Servicios de Impresión</t>
  </si>
  <si>
    <t>Servicios Generales</t>
  </si>
  <si>
    <t>Servicios de Aseo</t>
  </si>
  <si>
    <t>Servicios de Vigilancia</t>
  </si>
  <si>
    <t>Servicios de Suscripción y Similares</t>
  </si>
  <si>
    <t>Arriendo de Edificios</t>
  </si>
  <si>
    <t>Gastos Bancarios</t>
  </si>
  <si>
    <t>Servicios Técnicos y Profesionales</t>
  </si>
  <si>
    <t>Estudios e Investigaciones</t>
  </si>
  <si>
    <t>Cursos de Capacitación</t>
  </si>
  <si>
    <t>Otros Gastos en Bienes y Servicios de Consumo</t>
  </si>
  <si>
    <t>Gastos Menores</t>
  </si>
  <si>
    <t>Gastos de Representación, Protocolo y Ceremonial</t>
  </si>
  <si>
    <t>JULIO</t>
  </si>
  <si>
    <t>Programas Informáticos</t>
  </si>
  <si>
    <t>Equipos Informáticos</t>
  </si>
  <si>
    <t>CONSOLIDADO PROGRAMA 01</t>
  </si>
  <si>
    <t>SERVICIO DE LA DEUDA</t>
  </si>
  <si>
    <t>Amortizacion de la Deuda Externa</t>
  </si>
  <si>
    <t>Intereses Deuda Externa</t>
  </si>
  <si>
    <t>Al Gobierno Central</t>
  </si>
  <si>
    <t>A Otras Entidades Publicas</t>
  </si>
  <si>
    <t>Programa Inversión Regional Región Metropolitana</t>
  </si>
  <si>
    <t>Sub.</t>
  </si>
  <si>
    <t>Item.</t>
  </si>
  <si>
    <t>Asig.</t>
  </si>
  <si>
    <t>Sub</t>
  </si>
  <si>
    <t>Aguinaldos</t>
  </si>
  <si>
    <t>Bono de Escolaridad</t>
  </si>
  <si>
    <t xml:space="preserve">Bonos Especiales </t>
  </si>
  <si>
    <t>sueldos base</t>
  </si>
  <si>
    <t>Asignaciónes del DL N° 2.411, de 1978</t>
  </si>
  <si>
    <t>Asignaciónes del DL N° 3.551, de 1981</t>
  </si>
  <si>
    <t xml:space="preserve">Asignación de Responsabilidad Superior </t>
  </si>
  <si>
    <t xml:space="preserve">Otras Remuneraciones </t>
  </si>
  <si>
    <t xml:space="preserve">Para Vehículos </t>
  </si>
  <si>
    <t xml:space="preserve">Materiales de Oficina </t>
  </si>
  <si>
    <t xml:space="preserve">Materiales y útiles de Aseo </t>
  </si>
  <si>
    <t xml:space="preserve">Menaje para Oficina, Casino y Otros </t>
  </si>
  <si>
    <t xml:space="preserve">Otros Materiales, Repuestos y Útiles Diversos para Mantenimiento </t>
  </si>
  <si>
    <t xml:space="preserve">Equipos Menores </t>
  </si>
  <si>
    <t xml:space="preserve">Otros </t>
  </si>
  <si>
    <t>Mantenimiento y Reparaciones.</t>
  </si>
  <si>
    <t>Mantenimiento y Reparación de Edificaciones.</t>
  </si>
  <si>
    <t>Mantenimiento y Reparación de Mobiliarios y Otros.</t>
  </si>
  <si>
    <t>Pasajes, Fletes y Bodegaje.</t>
  </si>
  <si>
    <t>Salas Cunas y/o Jardines Infantiles.</t>
  </si>
  <si>
    <t>Arriendo</t>
  </si>
  <si>
    <t xml:space="preserve">Arriendo de Máquinas  y Equipos </t>
  </si>
  <si>
    <t>Arriendo de Equipos Informaticos</t>
  </si>
  <si>
    <t xml:space="preserve">Servicios Financieros y de Seguros </t>
  </si>
  <si>
    <t xml:space="preserve">Primas y Gastos de Seguros </t>
  </si>
  <si>
    <t>Sercicios Informáticos</t>
  </si>
  <si>
    <t>Sueldo Bases</t>
  </si>
  <si>
    <t>SALDO FINAL DE CAJA</t>
  </si>
  <si>
    <t>Calzado</t>
  </si>
  <si>
    <t>SI</t>
  </si>
  <si>
    <t>Deuda Flotante</t>
  </si>
  <si>
    <t>Asig. Del DL N° 3,551, de 1981</t>
  </si>
  <si>
    <t>[ 1 ]</t>
  </si>
  <si>
    <t>[ 2 ]</t>
  </si>
  <si>
    <t>[ 3 ]</t>
  </si>
  <si>
    <t>[ 3/2 ]</t>
  </si>
  <si>
    <t>[ 2/1 ]</t>
  </si>
  <si>
    <t>A Organismos Internacionales</t>
  </si>
  <si>
    <t>FEBRERO</t>
  </si>
  <si>
    <t>CONSOLIDADO PROGRAMA 02</t>
  </si>
  <si>
    <t>Programa Academia Capacitación Muncipal y Regional</t>
  </si>
  <si>
    <t xml:space="preserve">Deuda Flotante </t>
  </si>
  <si>
    <t>TOTAL</t>
  </si>
  <si>
    <t>Municipalidades</t>
  </si>
  <si>
    <t>CONSOLIDADO PROGRAMA 03</t>
  </si>
  <si>
    <t>PRESTAMOS</t>
  </si>
  <si>
    <t>CONSOLIDADO PROGRAMAS</t>
  </si>
  <si>
    <t xml:space="preserve">TRANSFERENCIAS CORRIENTES </t>
  </si>
  <si>
    <t xml:space="preserve">PRESTAMOS </t>
  </si>
  <si>
    <t xml:space="preserve">TRANSFERENCIAS DE CAPITAL </t>
  </si>
  <si>
    <t>CONSOLIDADO POR PROGRAMA</t>
  </si>
  <si>
    <t>FRC</t>
  </si>
  <si>
    <t xml:space="preserve">Presupuesto inicial </t>
  </si>
  <si>
    <t>21.</t>
  </si>
  <si>
    <t>001.</t>
  </si>
  <si>
    <t>01.</t>
  </si>
  <si>
    <t>002.</t>
  </si>
  <si>
    <t>003.</t>
  </si>
  <si>
    <t>004.</t>
  </si>
  <si>
    <t>005.</t>
  </si>
  <si>
    <t>02.</t>
  </si>
  <si>
    <t>03.</t>
  </si>
  <si>
    <t>.02</t>
  </si>
  <si>
    <t>.002</t>
  </si>
  <si>
    <t>.003</t>
  </si>
  <si>
    <t>.03</t>
  </si>
  <si>
    <t>.04</t>
  </si>
  <si>
    <t>.001</t>
  </si>
  <si>
    <t>.007</t>
  </si>
  <si>
    <t>.008</t>
  </si>
  <si>
    <t>.009</t>
  </si>
  <si>
    <t>.010</t>
  </si>
  <si>
    <t>.011</t>
  </si>
  <si>
    <t>.012</t>
  </si>
  <si>
    <t>.013</t>
  </si>
  <si>
    <t>.999</t>
  </si>
  <si>
    <t>.05</t>
  </si>
  <si>
    <t>.004</t>
  </si>
  <si>
    <t>.005</t>
  </si>
  <si>
    <t>.006</t>
  </si>
  <si>
    <t>.06</t>
  </si>
  <si>
    <t>.07</t>
  </si>
  <si>
    <t>.08</t>
  </si>
  <si>
    <t>.09</t>
  </si>
  <si>
    <t>.10</t>
  </si>
  <si>
    <t>.11</t>
  </si>
  <si>
    <t>.12</t>
  </si>
  <si>
    <t>.110</t>
  </si>
  <si>
    <t>.111</t>
  </si>
  <si>
    <t>.014</t>
  </si>
  <si>
    <t>.015</t>
  </si>
  <si>
    <t>.017</t>
  </si>
  <si>
    <t>.024</t>
  </si>
  <si>
    <t>.025</t>
  </si>
  <si>
    <t>34.02</t>
  </si>
  <si>
    <t>34.04</t>
  </si>
  <si>
    <t>34.07</t>
  </si>
  <si>
    <t>21.01.004.007</t>
  </si>
  <si>
    <t>Productos Químicos</t>
  </si>
  <si>
    <t>Servicios Informáticos</t>
  </si>
  <si>
    <t>22.12.003</t>
  </si>
  <si>
    <t>TRANSFERENCIAS CORRIENTES</t>
  </si>
  <si>
    <t>A Otras Entidades Públicas</t>
  </si>
  <si>
    <t>29.06</t>
  </si>
  <si>
    <t>29.06.001</t>
  </si>
  <si>
    <t>Equipos Computacionales y Periféricos</t>
  </si>
  <si>
    <t>29.07</t>
  </si>
  <si>
    <t>Programas Computacionales</t>
  </si>
  <si>
    <t>24.03.026</t>
  </si>
  <si>
    <t>Buscador</t>
  </si>
  <si>
    <t>24.03.403</t>
  </si>
  <si>
    <t>Municipalidades (Compensación por Predios Exentos)</t>
  </si>
  <si>
    <t>33.03.110</t>
  </si>
  <si>
    <t>Municipalidades (Fondo de Incentivo al Mejoramiento de la Gestión Municipal)</t>
  </si>
  <si>
    <t>32.04.002</t>
  </si>
  <si>
    <t>.026</t>
  </si>
  <si>
    <t>.403</t>
  </si>
  <si>
    <t>.016</t>
  </si>
  <si>
    <t>24.02.101</t>
  </si>
  <si>
    <t>24.02.103</t>
  </si>
  <si>
    <t>24.02.104</t>
  </si>
  <si>
    <t>24.02.105</t>
  </si>
  <si>
    <t>24.02.106</t>
  </si>
  <si>
    <t>24.02.107</t>
  </si>
  <si>
    <t>24.02.108</t>
  </si>
  <si>
    <t>24.02.109</t>
  </si>
  <si>
    <t>24.02.110</t>
  </si>
  <si>
    <t>24.02.111</t>
  </si>
  <si>
    <t>24.02.112</t>
  </si>
  <si>
    <t>24.02.113</t>
  </si>
  <si>
    <t>24.02.114</t>
  </si>
  <si>
    <t>24.02.115</t>
  </si>
  <si>
    <t>Capacitación en Desarrollo Regional y Comunal</t>
  </si>
  <si>
    <t>Capacitacion en Desarrollo Regional y Comunal</t>
  </si>
  <si>
    <t>CONSOLIDADO POR SUBTITULO PROGRAMA 05</t>
  </si>
  <si>
    <t>Provisión Fondo Nacional de Desarrollo Regional</t>
  </si>
  <si>
    <t>PROGRAMA 02 - SUBNACIONAL</t>
  </si>
  <si>
    <t>PROGRAMA 03 - DESARROLLO LOCAL</t>
  </si>
  <si>
    <t>Municipalidades (Programa Esterilización y Atención Sanitaria de Animales de Compañía)</t>
  </si>
  <si>
    <t>.406</t>
  </si>
  <si>
    <t>24.03.406</t>
  </si>
  <si>
    <t>Oficina Revitalización de Barrios e Infraestructural Patrimonial</t>
  </si>
  <si>
    <t>33.03.111</t>
  </si>
  <si>
    <t>OK</t>
  </si>
  <si>
    <t>Capacitación Directiva o Diplomados</t>
  </si>
  <si>
    <t>Transferencias - Programa Esterilización</t>
  </si>
  <si>
    <t>Honorarios - Programa Esterilización</t>
  </si>
  <si>
    <t>Viaticos - Programa Esterilización</t>
  </si>
  <si>
    <t>Otros Gastos - Programa Esterilización</t>
  </si>
  <si>
    <t>PRESTACIONES DE SEGURIDAD SOCIAL</t>
  </si>
  <si>
    <t>Fondo Retiro Funcionarios Públicos Ley N° 19.882</t>
  </si>
  <si>
    <t>23.03.003</t>
  </si>
  <si>
    <t>CLASIFICACIÓN PRESUPUESTARIA</t>
  </si>
  <si>
    <t>FORTALECIMIENTO DE LA GESTIÓN SUBNACIONAL</t>
  </si>
  <si>
    <t>TRANSFERENCIAS A GOBIERNOS REGIONALES</t>
  </si>
  <si>
    <t>PROGRAMAS PRESUPUESTARIOS</t>
  </si>
  <si>
    <t>CONSOLIDADO PROGRAMA 05</t>
  </si>
  <si>
    <t>24.02.006</t>
  </si>
  <si>
    <t>.</t>
  </si>
  <si>
    <t>24.02.004</t>
  </si>
  <si>
    <t>A la Dirección de Arquitectura - MOP</t>
  </si>
  <si>
    <t> A Organismos Internacionales</t>
  </si>
  <si>
    <t>Otros Gastos Financieros Deuda Externa</t>
  </si>
  <si>
    <t>34.06</t>
  </si>
  <si>
    <t>Predios Exentos</t>
  </si>
  <si>
    <t xml:space="preserve">Sistema de Capacitación por Competencias </t>
  </si>
  <si>
    <t>Programa de Modernización Municipal</t>
  </si>
  <si>
    <t>Fondo Concursable Becas - Ley N°20.742</t>
  </si>
  <si>
    <t>Al Sector Privado</t>
  </si>
  <si>
    <t>.01</t>
  </si>
  <si>
    <t> Al Sector Privado</t>
  </si>
  <si>
    <t xml:space="preserve">Municipalidades (Compensación por Predios Exentos) </t>
  </si>
  <si>
    <t xml:space="preserve">A Otras Entidades Públicas </t>
  </si>
  <si>
    <t>ADQUISICIÓN DE ACTIVOS NO FINANCIEROS</t>
  </si>
  <si>
    <t>Al Consejo de Monumentos Nacionales</t>
  </si>
  <si>
    <t>Alumnos en Práctica</t>
  </si>
  <si>
    <t>007</t>
  </si>
  <si>
    <t>Pago por Servicio de Recolección de Basura</t>
  </si>
  <si>
    <t>Viáticos - Programa Esterilización</t>
  </si>
  <si>
    <t>Programa de Modernización</t>
  </si>
  <si>
    <t>.602</t>
  </si>
  <si>
    <t>24.07.003</t>
  </si>
  <si>
    <t>A Banco Interamericano de Desarrollo (BID)</t>
  </si>
  <si>
    <t>Otorgamiento de Becas - Aranceles</t>
  </si>
  <si>
    <t>Gastos en Personal - Honorarios</t>
  </si>
  <si>
    <t>Gastos en Personal - Viáticos</t>
  </si>
  <si>
    <t>Otros Gastos Administrativos</t>
  </si>
  <si>
    <t>Suplencias y Reemplazos</t>
  </si>
  <si>
    <t>Materiales y Útiles Quirúrgicos</t>
  </si>
  <si>
    <t>Municipalidades (Programa de Modernización)</t>
  </si>
  <si>
    <t>006</t>
  </si>
  <si>
    <t xml:space="preserve"> </t>
  </si>
  <si>
    <t>Otorgamiento de Becas - Manutención</t>
  </si>
  <si>
    <t>Implementación Ley N 21.020</t>
  </si>
  <si>
    <t>Fondo Concursable</t>
  </si>
  <si>
    <t>Implementación Ley N 21.020 - Fondo Consursable</t>
  </si>
  <si>
    <t xml:space="preserve">Sistema Información Financiera Municipal </t>
  </si>
  <si>
    <t xml:space="preserve">Gobierno Electrónico Local </t>
  </si>
  <si>
    <t>23.03</t>
  </si>
  <si>
    <t>Concepto Presupuestario</t>
  </si>
  <si>
    <t>Compromiso</t>
  </si>
  <si>
    <t>Devengado</t>
  </si>
  <si>
    <t>Trabajos  Extraordinarios</t>
  </si>
  <si>
    <t>Requerimiento</t>
  </si>
  <si>
    <t>2101002 Aportes del Empleador</t>
  </si>
  <si>
    <t>2101003002 Desempeño Colectivo</t>
  </si>
  <si>
    <t>2101004 Remuneraciones Variables</t>
  </si>
  <si>
    <t>2101005 Aguinaldos y Bonos</t>
  </si>
  <si>
    <t>2101005001 Aguinaldos</t>
  </si>
  <si>
    <t>2101005003 Bonos Especiales</t>
  </si>
  <si>
    <t>2102 Personal a Contrata</t>
  </si>
  <si>
    <t>2102001 Sueldos y Sobresueldos</t>
  </si>
  <si>
    <t>2102001001 Sueldos Bases</t>
  </si>
  <si>
    <t>2102001003 Asignación Profesional</t>
  </si>
  <si>
    <t>2102001004 Asignación de Zona</t>
  </si>
  <si>
    <t>2102002 Aportes del Empleador</t>
  </si>
  <si>
    <t>2102003002 Desempeño Colectivo</t>
  </si>
  <si>
    <t>2102004 Remuneraciones Variables</t>
  </si>
  <si>
    <t>2102005 Aguinaldos y Bonos</t>
  </si>
  <si>
    <t>2102005001 Aguinaldos</t>
  </si>
  <si>
    <t>2102005003 Bonos Especiales</t>
  </si>
  <si>
    <t>2103 Otras Remuneraciones</t>
  </si>
  <si>
    <t>2103005 Suplencias y Reemplazos</t>
  </si>
  <si>
    <t>22 BIENES Y SERVICIOS DE CONSUMO</t>
  </si>
  <si>
    <t>2202 Textiles, Vestuario y Calzado</t>
  </si>
  <si>
    <t>2202003 Calzado</t>
  </si>
  <si>
    <t>2204 Materiales de Uso o Consumo</t>
  </si>
  <si>
    <t>2204001 Materiales de Oficina</t>
  </si>
  <si>
    <t>2204003 Productos Químicos</t>
  </si>
  <si>
    <t>2204007 Materiales y Útiles de Aseo</t>
  </si>
  <si>
    <t>2204013 Equipos Menores</t>
  </si>
  <si>
    <t>2204999 Otros</t>
  </si>
  <si>
    <t>2205 Servicios Básicos</t>
  </si>
  <si>
    <t>2205001 Electricidad</t>
  </si>
  <si>
    <t>2205002 Agua</t>
  </si>
  <si>
    <t>2205003 Gas</t>
  </si>
  <si>
    <t>2205004 Correo</t>
  </si>
  <si>
    <t>2205005 Telefonía Fija</t>
  </si>
  <si>
    <t>2205006 Telefonía Celular</t>
  </si>
  <si>
    <t>2205007 Acceso a Internet</t>
  </si>
  <si>
    <t>2206 Mantenimiento y Reparaciones</t>
  </si>
  <si>
    <t>2206999 Otros</t>
  </si>
  <si>
    <t>2207 Publicidad y Difusión</t>
  </si>
  <si>
    <t>2207001 Servicios de Publicidad</t>
  </si>
  <si>
    <t>2207002 Servicios de Impresión</t>
  </si>
  <si>
    <t>2208 Servicios Generales</t>
  </si>
  <si>
    <t>2208001 Servicios de Aseo</t>
  </si>
  <si>
    <t>2208999 Otros</t>
  </si>
  <si>
    <t>2209 Arriendos</t>
  </si>
  <si>
    <t>2209002 Arriendo de Edificios</t>
  </si>
  <si>
    <t>2210002 Primas y Gastos de Seguros</t>
  </si>
  <si>
    <t>2211001 Estudios e Investigaciones</t>
  </si>
  <si>
    <t>2211002 Cursos de Capacitación</t>
  </si>
  <si>
    <t>2211003 Servicios Informáticos</t>
  </si>
  <si>
    <t>2211999 Otros</t>
  </si>
  <si>
    <t>2212002 Gastos Menores</t>
  </si>
  <si>
    <t>2212999 Otros</t>
  </si>
  <si>
    <t>24 TRANSFERENCIAS CORRIENTES</t>
  </si>
  <si>
    <t>2403 A Otras Entidades Públicas</t>
  </si>
  <si>
    <t>2906 Equipos Informáticos</t>
  </si>
  <si>
    <t>2907 Programas Informáticos</t>
  </si>
  <si>
    <t>34 SERVICIO DE LA DEUDA</t>
  </si>
  <si>
    <t>3402 Amortización Deuda Externa</t>
  </si>
  <si>
    <t>3402002 Empréstitos</t>
  </si>
  <si>
    <t>3404 Intereses Deuda Externa</t>
  </si>
  <si>
    <t>3404002 Empréstitos</t>
  </si>
  <si>
    <t>3407 Deuda Flotante</t>
  </si>
  <si>
    <t>Total</t>
  </si>
  <si>
    <t>Saldo por Comprometer</t>
  </si>
  <si>
    <t>Código Concepto</t>
  </si>
  <si>
    <t>Código Insumo</t>
  </si>
  <si>
    <t>Catálogo 01</t>
  </si>
  <si>
    <t>Monto Devengo</t>
  </si>
  <si>
    <t>2403026</t>
  </si>
  <si>
    <t>42426003</t>
  </si>
  <si>
    <t>Capac En Alianzas Estratégicas; Capac Contingente;</t>
  </si>
  <si>
    <t>42433001</t>
  </si>
  <si>
    <t>42433002</t>
  </si>
  <si>
    <t>42433003</t>
  </si>
  <si>
    <t>2403602</t>
  </si>
  <si>
    <t>42402001</t>
  </si>
  <si>
    <t>2403403</t>
  </si>
  <si>
    <t>42403002</t>
  </si>
  <si>
    <t>2403406</t>
  </si>
  <si>
    <t>42406002</t>
  </si>
  <si>
    <t>42406003</t>
  </si>
  <si>
    <t>Sin Insumo</t>
  </si>
  <si>
    <t>3303110</t>
  </si>
  <si>
    <t>3204002</t>
  </si>
  <si>
    <t>3303111</t>
  </si>
  <si>
    <t>3407</t>
  </si>
  <si>
    <t>Descripción Concepto</t>
  </si>
  <si>
    <t>Programa Academia Capacitación Municipal y Regiona</t>
  </si>
  <si>
    <t>42426002</t>
  </si>
  <si>
    <t>Sistema de Capacitación por Competencias</t>
  </si>
  <si>
    <t>42426001</t>
  </si>
  <si>
    <t>42433004</t>
  </si>
  <si>
    <t>42433005</t>
  </si>
  <si>
    <t>42402004</t>
  </si>
  <si>
    <t>3303602001</t>
  </si>
  <si>
    <t>Municipalidades - Sistema Información Financiera M</t>
  </si>
  <si>
    <t>3303602002</t>
  </si>
  <si>
    <t>Municipalidades - Unidad de Gobierno Electrónico L</t>
  </si>
  <si>
    <t>Monto Requerimiento</t>
  </si>
  <si>
    <t>Municipalidades (Fondo de Incentivo al Mejoramient</t>
  </si>
  <si>
    <t>Municipalidades (Progr. Revital de Barrios e Infra</t>
  </si>
  <si>
    <t>42406004</t>
  </si>
  <si>
    <t>42406005</t>
  </si>
  <si>
    <t>Implementación Ley N 21.020 - Transferencia Munici</t>
  </si>
  <si>
    <t>42406001</t>
  </si>
  <si>
    <t>Textiles y Acabados Textiles</t>
  </si>
  <si>
    <t>2101001003 Asignación Profesional</t>
  </si>
  <si>
    <t>2101001001 Sueldos Bases</t>
  </si>
  <si>
    <t>2101001 Sueldos y Sobresueldos</t>
  </si>
  <si>
    <t>2101 Personal de Planta</t>
  </si>
  <si>
    <t>21 GASTOS EN PERSONAL</t>
  </si>
  <si>
    <t>2101005002 Bono de Escolaridad</t>
  </si>
  <si>
    <t>2102005002 Bono de Escolaridad</t>
  </si>
  <si>
    <t>2402102</t>
  </si>
  <si>
    <t>2402108</t>
  </si>
  <si>
    <t>2402111</t>
  </si>
  <si>
    <t>3303001</t>
  </si>
  <si>
    <t>Monto Compromiso</t>
  </si>
  <si>
    <t>42402002</t>
  </si>
  <si>
    <t>Fortalecimiento de la gestión financiera y presupu</t>
  </si>
  <si>
    <t>Fortalecimiento de la gestión financiera y presupuestaria</t>
  </si>
  <si>
    <t>Fortalecimiento de las Asociaciones Municipales</t>
  </si>
  <si>
    <t>2208002 Servicios de Vigilancia</t>
  </si>
  <si>
    <t>2209999 Otros</t>
  </si>
  <si>
    <t>2407 A Organismos Internacionales</t>
  </si>
  <si>
    <t>42403001</t>
  </si>
  <si>
    <t>42406006</t>
  </si>
  <si>
    <t>42402005</t>
  </si>
  <si>
    <t>42402003</t>
  </si>
  <si>
    <t>2203 Combustibles y Lubricantes</t>
  </si>
  <si>
    <t>2203001 Para Vehículos</t>
  </si>
  <si>
    <t>2210004 Gastos Bancarios</t>
  </si>
  <si>
    <t>Programa Inversión Regional Región de Ñuble</t>
  </si>
  <si>
    <t>Programa Inversión Regional Región de Coquimbo</t>
  </si>
  <si>
    <t>Programa Inversión Regional Región de Atacama</t>
  </si>
  <si>
    <t>Programa Inversión Regional Región de Antofagasta</t>
  </si>
  <si>
    <t>Programa Inversión Regional Región de Valparaíso</t>
  </si>
  <si>
    <t>Programa Inversión Regional Región del Maule</t>
  </si>
  <si>
    <t>Programa Inversión Regional Región de Magallanes y de la Antártica Chilena</t>
  </si>
  <si>
    <t>Programa Inversión Regional Región Metropolitana de Santiago</t>
  </si>
  <si>
    <t>Programa Inversión Regional Región de Los Ríos</t>
  </si>
  <si>
    <t>Programa Inversión Regional Región de Arica y Parinacota</t>
  </si>
  <si>
    <t>Programa Inversión Regional Región de Tarapaca</t>
  </si>
  <si>
    <t>Programa Inversión Regional Región del Bío Bío</t>
  </si>
  <si>
    <t>Programa Inversión Regional Región de Araucanía</t>
  </si>
  <si>
    <t>Programa Inversión Regional Región de Los Lagos</t>
  </si>
  <si>
    <t xml:space="preserve">Programa de Apoyo al Mejoramiento de la Gestión y </t>
  </si>
  <si>
    <t>Municipalidades Sistema Información Municipal (SIM)</t>
  </si>
  <si>
    <t>3303602003</t>
  </si>
  <si>
    <t xml:space="preserve">Descripción Insumo </t>
  </si>
  <si>
    <t>Subsecretaría de Desarrollo Regional y Administrat</t>
  </si>
  <si>
    <t>Municipalidades Sistema Información Municipal (SIM</t>
  </si>
  <si>
    <t>2401 Al Sector Privado</t>
  </si>
  <si>
    <t>A la Subsecretaría de Bienes Nacionales</t>
  </si>
  <si>
    <t>Al Servicio Nacional del Patrimonio Cultural</t>
  </si>
  <si>
    <t xml:space="preserve">Presupuesto vigente </t>
  </si>
  <si>
    <t>INGRESOS AL FISCO</t>
  </si>
  <si>
    <t>Otros Ingresos al Fisco</t>
  </si>
  <si>
    <t>Otros Íntegros al Fisco</t>
  </si>
  <si>
    <t>INTEGROS AL FISCO</t>
  </si>
  <si>
    <t>2101001002 Asignación de Antigüedad</t>
  </si>
  <si>
    <t>2101001007 Asignaciones del DL N ° 3.551, de 1981</t>
  </si>
  <si>
    <t>2101001012 Gastos de Representación</t>
  </si>
  <si>
    <t>2101001013 Asignación de Dirección Superior</t>
  </si>
  <si>
    <t>2101001014 Asignaciones Compensatorias</t>
  </si>
  <si>
    <t>2101001015 Asignaciones Sustitutivas</t>
  </si>
  <si>
    <t>2101001022 Componente Base Asignación de Desempeño</t>
  </si>
  <si>
    <t>2101001039 Asignación de Responsabilidad Superior</t>
  </si>
  <si>
    <t>2101002001 A Servicios de Bienestar</t>
  </si>
  <si>
    <t>2101002002 Otras Cotizaciones Previsionales</t>
  </si>
  <si>
    <t>2101003 Asignaciones por Desempeño</t>
  </si>
  <si>
    <t>2101003001 Desempeño Institucional</t>
  </si>
  <si>
    <t>2101004004 Asignación por Desempeño de Funciones Críticas</t>
  </si>
  <si>
    <t>2101004005 Trabajos  Extraordinarios</t>
  </si>
  <si>
    <t>2101004007 Comisiones de Servicios en el Exterior</t>
  </si>
  <si>
    <t>2102001002 Asignación de Antigüedad</t>
  </si>
  <si>
    <t>2102001007 Asignaciones del DL N ° 3.551, de 1981</t>
  </si>
  <si>
    <t>2102001013 Asignaciones Compensatorias</t>
  </si>
  <si>
    <t>2102001014 Asignaciones Sustitutivas</t>
  </si>
  <si>
    <t>2102001021 Componente Base Asignación de Desempeño</t>
  </si>
  <si>
    <t>2102001037 Asignación Zonas Extremas</t>
  </si>
  <si>
    <t>2102001038 Asignación de Responsabilidad Superior</t>
  </si>
  <si>
    <t>2102002001 A Servicios de Bienestar</t>
  </si>
  <si>
    <t>2102002002 Otras Cotizaciones Previsionales</t>
  </si>
  <si>
    <t>2102003 Asignaciones por Desempeño</t>
  </si>
  <si>
    <t>2102003001 Desempeño Institucional</t>
  </si>
  <si>
    <t>2102004004 Asignación por Desempeño de Funciones Críticas</t>
  </si>
  <si>
    <t>2102004005 Trabajos Extraordinarios</t>
  </si>
  <si>
    <t>2103001 Honorarios a Suma Alzada - Personas Naturales</t>
  </si>
  <si>
    <t>2103001001 Honorarios a Suma Alzada-Honorarios</t>
  </si>
  <si>
    <t>2103001002 Honorarios a Suma Alzada - Viáticos</t>
  </si>
  <si>
    <t>2202002 Vestuario, Accesorios y Prendas Diversas</t>
  </si>
  <si>
    <t>2204005 Materiales y Útiles Quirúrgicos</t>
  </si>
  <si>
    <t>2204008 Menaje para Oficina, Casino y Otros</t>
  </si>
  <si>
    <t>2204009 Insumos, Repuestos y Accesorios Computacionales</t>
  </si>
  <si>
    <t>2204010 Materiales para Mantenimiento y Reparaciones de In</t>
  </si>
  <si>
    <t>2204011 Repuestos y Accesorios para Mantenimiento y Repara</t>
  </si>
  <si>
    <t>2204012 Otros Materiales, Repuestos y Útiles Diversos para</t>
  </si>
  <si>
    <t>2205008 Enlaces de Telecomunicaciones</t>
  </si>
  <si>
    <t>2206001 Mantenimiento y Reparación de Edificaciones</t>
  </si>
  <si>
    <t>2206002 Mantenimiento y Reparación de Vehículos</t>
  </si>
  <si>
    <t>2206003 Mantenimiento y Reparación de Mobiliarios y Otros</t>
  </si>
  <si>
    <t>2206004 Mantenimiento y Reparación de Máquinas y Equipos d</t>
  </si>
  <si>
    <t>2206007 Mantenimiento y Reparación de Equipos Informáticos</t>
  </si>
  <si>
    <t>2208007 Pasajes, Fletes y Bodegajes</t>
  </si>
  <si>
    <t>2208008 Salas Cunas y/o Jardines Infantiles</t>
  </si>
  <si>
    <t>2208010 Servicios de Suscripción y Similares</t>
  </si>
  <si>
    <t>2209005 Arriendo de Máquinas y Equipos</t>
  </si>
  <si>
    <t>2209006 Arriendo de  Equipos Informáticos</t>
  </si>
  <si>
    <t>2210 Servicios Financieros y de Seguros</t>
  </si>
  <si>
    <t>2211 Servicios Técnicos y Profesionales</t>
  </si>
  <si>
    <t>2212 Otros Gastos en Bienes y Servicios de Consumo</t>
  </si>
  <si>
    <t>23 PRESTACIONES DE SEGURIDAD SOCIAL</t>
  </si>
  <si>
    <t>2303 Prestaciones Sociales del Empleador</t>
  </si>
  <si>
    <t>2303003 Fondo Retiro Funcionarios Públicos Ley N° 19.882</t>
  </si>
  <si>
    <t>2403024 Capacitación en Desarrollo Regional y Comunal</t>
  </si>
  <si>
    <t>29 ADQUISICION DE ACTIVOS NO FINANCIEROS</t>
  </si>
  <si>
    <t>2906001 Equipos Computacionales y Periféricos</t>
  </si>
  <si>
    <t>2907001 Programas Computacionales</t>
  </si>
  <si>
    <t>3404002001 Intereses Deuda Pública</t>
  </si>
  <si>
    <t>2101004006 Comisiones de Servicios en el Pais</t>
  </si>
  <si>
    <t>2102004006 Comisiones de Servicios en el Pais</t>
  </si>
  <si>
    <t>Sueldos base</t>
  </si>
  <si>
    <t>Otros Gastos Academia</t>
  </si>
  <si>
    <t>42402006</t>
  </si>
  <si>
    <t>SIM - FIMU Corriente</t>
  </si>
  <si>
    <t>Mejora de la gestión en la provisión de servicios</t>
  </si>
  <si>
    <t>Fortalecimiento Institucional</t>
  </si>
  <si>
    <t>Fortalecimiento de la Participación Ciudadana y la</t>
  </si>
  <si>
    <t>Programa Gasto de Funcionamiento Región del Maule</t>
  </si>
  <si>
    <t>Programa Gastos de Funcionamiento Región de Ñuble</t>
  </si>
  <si>
    <t>25 INTEGROS AL FISCO</t>
  </si>
  <si>
    <t>2599 Otros Íntegros al Fisco</t>
  </si>
  <si>
    <t>3303110 Municipalidades (Fondo de Incentivo al Mejoramient</t>
  </si>
  <si>
    <t xml:space="preserve">Otros Integros Al Fisco </t>
  </si>
  <si>
    <t xml:space="preserve">INTEGROS AL FISCO </t>
  </si>
  <si>
    <t>Programa Gastos de Funcionamiento Región de Antofa</t>
  </si>
  <si>
    <t>Programa Gasto de Funcionamiento Región de Aysén d</t>
  </si>
  <si>
    <t>Mantenimiento y Reparación de Máquinas y Equipos d</t>
  </si>
  <si>
    <t xml:space="preserve">CONSOLIDADO POR SUBTÍTULO </t>
  </si>
  <si>
    <t>3303602004</t>
  </si>
  <si>
    <t>Plataforma Unidad de RRHH</t>
  </si>
  <si>
    <t>3303602005</t>
  </si>
  <si>
    <t>Servicios SINIM</t>
  </si>
  <si>
    <t>Tradicional (PMU)</t>
  </si>
  <si>
    <t>Emergencia (PMU)</t>
  </si>
  <si>
    <t>Cuenca del Carbón (PMU)</t>
  </si>
  <si>
    <t>Asistencia Técnica (PMB)</t>
  </si>
  <si>
    <t>Terrenos (PMB)</t>
  </si>
  <si>
    <t>Otras Transferencias (PMB)</t>
  </si>
  <si>
    <t>Estudios y diseños (PMB)</t>
  </si>
  <si>
    <t>IRAL Inversión Regional de Asignación Local (PMB)</t>
  </si>
  <si>
    <t>Obras (PMB)</t>
  </si>
  <si>
    <t>Fondo Recuperación de  (FRC)</t>
  </si>
  <si>
    <t>33.03.120.100</t>
  </si>
  <si>
    <t>Servicio Nacional del Patrimonio Cultural</t>
  </si>
  <si>
    <t>.020</t>
  </si>
  <si>
    <t>PROGRAMA 05 - TRANSFERENCIA GORES</t>
  </si>
  <si>
    <t>3303432</t>
  </si>
  <si>
    <t>Fondo de Apoyo Contingencia Regional</t>
  </si>
  <si>
    <t>.432</t>
  </si>
  <si>
    <t>42426008</t>
  </si>
  <si>
    <t>Tecnologías de Información y Comunicaciones TIC</t>
  </si>
  <si>
    <t>Mantenimiento y Reparación de otras Máquinarias y Equipos</t>
  </si>
  <si>
    <t xml:space="preserve">PROGRAMA 01 - SUBSECRETARIA </t>
  </si>
  <si>
    <t>N° Decreto</t>
  </si>
  <si>
    <t>24.03.406.001</t>
  </si>
  <si>
    <t>24.03.406.002</t>
  </si>
  <si>
    <t>24.03.406.003</t>
  </si>
  <si>
    <t>24.03.406.004</t>
  </si>
  <si>
    <t>24.03.406.005</t>
  </si>
  <si>
    <t>24.03.406.006</t>
  </si>
  <si>
    <t>25.99</t>
  </si>
  <si>
    <t>33.03.120.005.01</t>
  </si>
  <si>
    <t>33.03.120.005.02</t>
  </si>
  <si>
    <t>33.03.120.005.05</t>
  </si>
  <si>
    <t>33.03.120.006.01</t>
  </si>
  <si>
    <t>33.03.120.006.03</t>
  </si>
  <si>
    <t>33.03.120.006.04</t>
  </si>
  <si>
    <t>33.03.120.006.05</t>
  </si>
  <si>
    <t>33.03.120.006.06</t>
  </si>
  <si>
    <t>33.03.120.006.07</t>
  </si>
  <si>
    <t>Programa Gastos de Funcionamiento Región de Tarapacá</t>
  </si>
  <si>
    <t>Programa Gastos de Funcionamiento Región de Atacama</t>
  </si>
  <si>
    <t>Programa Gastos de Funcionamiento Región de Coquimbo</t>
  </si>
  <si>
    <t>Programa Gasto de Funcionamiento Región de Valparaíso</t>
  </si>
  <si>
    <t>Programa Gasto de Funcionamiento Región del Libertador B. O'Higgins</t>
  </si>
  <si>
    <t>Programa Gastos de Funcionamiento Región de La Araucanía</t>
  </si>
  <si>
    <t>Programa Gasto de Funcionamiento Región de Los Lagos</t>
  </si>
  <si>
    <t>Programa Gasto de Funcionamiento Región de Magallanes</t>
  </si>
  <si>
    <t>Programa Gasto de Funcionamiento Región Metropolitana</t>
  </si>
  <si>
    <t>Programa Gastos de Funcionamiento Región de Los Ríos</t>
  </si>
  <si>
    <t>Programa Gastos de Funcionamiento Región de Arica Parinacota</t>
  </si>
  <si>
    <t>24.02.007</t>
  </si>
  <si>
    <t>24.02.914</t>
  </si>
  <si>
    <t>Programa Inversión Regional Región del Libertador General B. O' Higgins</t>
  </si>
  <si>
    <t>Programa Inversión Regional Región de Aysén del G. Carlos Ibañez del Campo</t>
  </si>
  <si>
    <t>003</t>
  </si>
  <si>
    <t>001</t>
  </si>
  <si>
    <t>.107</t>
  </si>
  <si>
    <t>.914</t>
  </si>
  <si>
    <t>.916</t>
  </si>
  <si>
    <t>Sistema Información Financiera Municipal</t>
  </si>
  <si>
    <t>Unidad de Gobierno Electrónico Local</t>
  </si>
  <si>
    <t>Sistema Información Municipal (SIM )</t>
  </si>
  <si>
    <t>PMU</t>
  </si>
  <si>
    <t>PMB</t>
  </si>
  <si>
    <t xml:space="preserve">Programa Gastos de Funcionamiento Región de Aysén del General Carlos Ibañez del Campo </t>
  </si>
  <si>
    <t>Programa Gastos de Funcionamiento Región del Bio Bio</t>
  </si>
  <si>
    <t>Programa Financiamiento Gobiernos Regionales</t>
  </si>
  <si>
    <t>Presupuesto Vigente</t>
  </si>
  <si>
    <t>Ejecución</t>
  </si>
  <si>
    <t>subtítulo</t>
  </si>
  <si>
    <t xml:space="preserve">06    </t>
  </si>
  <si>
    <t xml:space="preserve">07    </t>
  </si>
  <si>
    <t>24.02.116</t>
  </si>
  <si>
    <t>[ 4 ]</t>
  </si>
  <si>
    <t>[ 5 ]</t>
  </si>
  <si>
    <t>[ 4/2]</t>
  </si>
  <si>
    <t>[ 5/2]</t>
  </si>
  <si>
    <t xml:space="preserve"> Prestaciones Sociales del Empleador</t>
  </si>
  <si>
    <t>Trabajos extraordinarios</t>
  </si>
  <si>
    <t>Valores</t>
  </si>
  <si>
    <t>Saldo por ejecutar M$</t>
  </si>
  <si>
    <t>[ 5-3]</t>
  </si>
  <si>
    <t>Saldo disponible M$</t>
  </si>
  <si>
    <t xml:space="preserve">% Saldo disponible </t>
  </si>
  <si>
    <t>% Presupuesto comprometido M$</t>
  </si>
  <si>
    <t>Presupuesto comprometido M$</t>
  </si>
  <si>
    <t>22.02.001</t>
  </si>
  <si>
    <t>Programa Inversión Regional Región I  Tarapacá</t>
  </si>
  <si>
    <t>Programa Inversión Regional Región II  Antofagasta</t>
  </si>
  <si>
    <t>Programa Inversión Regional Región III Atacama</t>
  </si>
  <si>
    <t>Programa Inversión Regional Región IV Coquimbo</t>
  </si>
  <si>
    <t>Programa Inversión Regional Región V Valparaíso</t>
  </si>
  <si>
    <t xml:space="preserve">Programa Inversión Regional Región VI del Libertador </t>
  </si>
  <si>
    <t>Programa Inversión Regional Región VII  Maule</t>
  </si>
  <si>
    <t>Programa Inversión Regional Región VIII  Bío Bío</t>
  </si>
  <si>
    <t>Programa Inversión Regional Región IX La Araucanía</t>
  </si>
  <si>
    <t>Programa Inversión Regional Región X  Los Lagos</t>
  </si>
  <si>
    <t>Programa Inversión Regional Región XI  Aysén</t>
  </si>
  <si>
    <t xml:space="preserve">Programa Inversión Regional Región XII Magallanes </t>
  </si>
  <si>
    <t>Programa Inversión Regional Región XIV Los Ríos</t>
  </si>
  <si>
    <t>Programa Inversión Regional Región XV  Arica y Parinacota</t>
  </si>
  <si>
    <t>Programa Inversión Regional Región XVI  Ñuble</t>
  </si>
  <si>
    <t>Subsecretaría de Desarrollo Regional y Administrativo</t>
  </si>
  <si>
    <t xml:space="preserve"> PROGRAMAS DE DESARROLLO LOCAL</t>
  </si>
  <si>
    <t xml:space="preserve"> Gastos de Representación, Protocolo y Ceremonial</t>
  </si>
  <si>
    <t>Subtitulo</t>
  </si>
  <si>
    <t>nombre</t>
  </si>
  <si>
    <t>ACUMULADO A JULIO</t>
  </si>
  <si>
    <t>ACUMULADO A AGOSTO</t>
  </si>
  <si>
    <t>Amortización de la Deuda Extterna</t>
  </si>
  <si>
    <t>22.06.004</t>
  </si>
  <si>
    <t>2204004 Productos Farmacéuticos</t>
  </si>
  <si>
    <t>22.04.004</t>
  </si>
  <si>
    <t>Productos Farmacéuticos</t>
  </si>
  <si>
    <t>Saldo por ejecutar.</t>
  </si>
  <si>
    <t>Saldo disponible.</t>
  </si>
  <si>
    <t>Programa Gastos de Funcionamiento Región del Biobío</t>
  </si>
  <si>
    <t>Emergencia S.P.D.</t>
  </si>
  <si>
    <t>24.02.102</t>
  </si>
  <si>
    <t>ACUMULADO A NOVIEMBRE</t>
  </si>
  <si>
    <t>2907002 Sistemas de Información</t>
  </si>
  <si>
    <t>2903 Vehículos</t>
  </si>
  <si>
    <t>Otras Asignaciones</t>
  </si>
  <si>
    <t>Desempeño Individual</t>
  </si>
  <si>
    <t>Otras Indemnizaciones</t>
  </si>
  <si>
    <t>23.03.004</t>
  </si>
  <si>
    <t>Vehículos</t>
  </si>
  <si>
    <t>29.03</t>
  </si>
  <si>
    <t>Vehículo</t>
  </si>
  <si>
    <t>3303005001</t>
  </si>
  <si>
    <t>P.M.U. - Tradicional</t>
  </si>
  <si>
    <t>3303005002</t>
  </si>
  <si>
    <t>P.M.U. - Emergencia</t>
  </si>
  <si>
    <t>3303005005</t>
  </si>
  <si>
    <t>P.M.U. - Cuenca del Carbón</t>
  </si>
  <si>
    <t>3303005008</t>
  </si>
  <si>
    <t>P.M.U. - Emergencia - SPD</t>
  </si>
  <si>
    <t>3303006001</t>
  </si>
  <si>
    <t>P.M.B. - Asistencia Ténica</t>
  </si>
  <si>
    <t>3303006003</t>
  </si>
  <si>
    <t>P.M.B. - Terrenos</t>
  </si>
  <si>
    <t>3303006004</t>
  </si>
  <si>
    <t>P.M.B. - Otras Transferencias</t>
  </si>
  <si>
    <t>3303006005</t>
  </si>
  <si>
    <t>P.M.B. - Estudios y Diseños</t>
  </si>
  <si>
    <t>3303006006</t>
  </si>
  <si>
    <t>P.M.B. - IRAL- Inversión Regional de Asignación Lo</t>
  </si>
  <si>
    <t>3303006007</t>
  </si>
  <si>
    <t>P.M.B. - OBRA</t>
  </si>
  <si>
    <t>3303100</t>
  </si>
  <si>
    <t>Municipalidades (Fondo Recuperación de Ciudades)</t>
  </si>
  <si>
    <t>33.03.005.001</t>
  </si>
  <si>
    <t>33.03.005.002</t>
  </si>
  <si>
    <t>33.03.005.003</t>
  </si>
  <si>
    <t>33.03.005.008</t>
  </si>
  <si>
    <t>33.03.006.001</t>
  </si>
  <si>
    <t>33.03.006.002</t>
  </si>
  <si>
    <t>33.03.006.003</t>
  </si>
  <si>
    <t>33.03.006.004</t>
  </si>
  <si>
    <t>33.03.006.005</t>
  </si>
  <si>
    <t>33.03.100</t>
  </si>
  <si>
    <t>Programa 03 33-03-005 Decretos</t>
  </si>
  <si>
    <t>Ejecución Linea de Financiamiento</t>
  </si>
  <si>
    <t>Programa 03 33-03-006 Decretos</t>
  </si>
  <si>
    <t>Municipalidades (PMU)</t>
  </si>
  <si>
    <t>Municipalidades (PMB)</t>
  </si>
  <si>
    <t>.100</t>
  </si>
  <si>
    <t xml:space="preserve">2101001998 Aplicación inciso 5to del Artículo 1 de la Ley N° </t>
  </si>
  <si>
    <t xml:space="preserve">2102001998 Aplicación inciso 5to del Artículo 1 de la Ley N° </t>
  </si>
  <si>
    <t>2102004007 Comisiones de Servicios en el Exterior</t>
  </si>
  <si>
    <t>2208003 Servicios de Mantención de Jardines</t>
  </si>
  <si>
    <t>2904 Mobiliario y Otros</t>
  </si>
  <si>
    <t xml:space="preserve">Aplicación inciso 5to del Artículo 1 de la Ley N° </t>
  </si>
  <si>
    <t>Mobiliario y Otros</t>
  </si>
  <si>
    <t>Sistemas de Información</t>
  </si>
  <si>
    <t>29.07.002</t>
  </si>
  <si>
    <t>29.04</t>
  </si>
  <si>
    <t>3302025</t>
  </si>
  <si>
    <t>Gobiernos Regionales - Programas de Inversión</t>
  </si>
  <si>
    <t xml:space="preserve">33  </t>
  </si>
  <si>
    <t>3303112</t>
  </si>
  <si>
    <t>Municipalidades (Programa Recuperación Espacios de</t>
  </si>
  <si>
    <t>33.03.112</t>
  </si>
  <si>
    <t>.112</t>
  </si>
  <si>
    <t>Prestaciones Sociales del Empleador</t>
  </si>
  <si>
    <t>2599001 Integros por Recuperación de Licencias Médicas</t>
  </si>
  <si>
    <t>Integros por Recuperación de Licencias Médicas</t>
  </si>
  <si>
    <t xml:space="preserve">25.99.001 </t>
  </si>
  <si>
    <t>25.99.001</t>
  </si>
  <si>
    <t>2599201 Integros por Cobro de Pagos en Exceso</t>
  </si>
  <si>
    <t>2599202 Integros por Cobro de Pagos Duplicados</t>
  </si>
  <si>
    <t>2599999 Otros</t>
  </si>
  <si>
    <t>2599999</t>
  </si>
  <si>
    <t>Programa de Tenencia Responsable de Animales de Co</t>
  </si>
  <si>
    <t>25.99.999</t>
  </si>
  <si>
    <t>Integros por Cobro de Pagos en Exceso</t>
  </si>
  <si>
    <t>Integros por Cobro de Pagos Duplicados</t>
  </si>
  <si>
    <t>33.03.006</t>
  </si>
  <si>
    <t>33.03.005</t>
  </si>
  <si>
    <t>Máquinas y Equipos</t>
  </si>
  <si>
    <t>Máquinas y Equipos de Oficina</t>
  </si>
  <si>
    <t>29.05</t>
  </si>
  <si>
    <t>MOVIMIENTO AÑO 2024</t>
  </si>
  <si>
    <t>33 TRANSFERENCIAS DE CAPITAL</t>
  </si>
  <si>
    <t>3302 Al Gobierno Central</t>
  </si>
  <si>
    <t>25.99.201</t>
  </si>
  <si>
    <t>25.99.202</t>
  </si>
  <si>
    <t>2599002</t>
  </si>
  <si>
    <t>Integros por Saldos No Utilizados de Transferencia</t>
  </si>
  <si>
    <t>25.99.002</t>
  </si>
  <si>
    <t>Emergencia SPD (PMU)</t>
  </si>
  <si>
    <t>33.03.006.007</t>
  </si>
  <si>
    <t>Subt.</t>
  </si>
  <si>
    <t>CONSOLIDADO POR SUBTÍTULO PROGRAMA 01</t>
  </si>
  <si>
    <t>SUBSECRETARIA DE DESARROLLO REGIONAL Y ADMINISTRATIVO</t>
  </si>
  <si>
    <t>04</t>
  </si>
  <si>
    <t>2403043 UFRO - Red de expertos macro zona sur</t>
  </si>
  <si>
    <t>2407003 A Banco Interamericano de Desarrollo (BID)</t>
  </si>
  <si>
    <t>.043</t>
  </si>
  <si>
    <t>UFRO - Red de expertos macro zona sur</t>
  </si>
  <si>
    <t>24.03.043</t>
  </si>
  <si>
    <t>M$ Monto Requerimiento</t>
  </si>
  <si>
    <t>24.03.602</t>
  </si>
  <si>
    <t>Municipalidades (Programa Revitalización de Barrios e Infraestructura Patrimonial Emblemática)</t>
  </si>
  <si>
    <t>Municipalidades (Programa Recuperación Espacios de Alto Valor Social)</t>
  </si>
  <si>
    <t>Servicios de Asistencia Técnica Especializada SATE</t>
  </si>
  <si>
    <t>M$ Monto Devengo</t>
  </si>
  <si>
    <t>M$ Monto Compromiso</t>
  </si>
  <si>
    <t>M$ Compromiso</t>
  </si>
  <si>
    <t>M$ Devengado</t>
  </si>
  <si>
    <t>M$ Saldo por Comprometer</t>
  </si>
  <si>
    <t>M$ Requerimiento</t>
  </si>
  <si>
    <t>2906002 Equipos de Comunicaciones para Redes Informáticas</t>
  </si>
  <si>
    <t xml:space="preserve"> Equipos de Comunicaciones para Redes Informáticas</t>
  </si>
  <si>
    <t>M$  Monto Compromiso</t>
  </si>
  <si>
    <t>M$  Monto Devengo</t>
  </si>
  <si>
    <t>[ 4/2 ]</t>
  </si>
  <si>
    <t>[ 5/2 ]</t>
  </si>
  <si>
    <t>Municipalidades Programa de Tenencia Responsable de Animales de Compañía</t>
  </si>
  <si>
    <t>Municipalidades (Programa de Mejoramiento Urbano y Equipamiento Comunal - PMU)</t>
  </si>
  <si>
    <t>Municipalidades (Programa Mejoramiento de Barrios - PMB)</t>
  </si>
  <si>
    <t xml:space="preserve">Municipalidades (Fondo Recuperación de Ciudades - FRC) </t>
  </si>
  <si>
    <t>2102003003 Desempeño Individual</t>
  </si>
  <si>
    <t>2303004 Otras Indemnizaciones</t>
  </si>
  <si>
    <t>3406 Otros Gastos Financieros Deuda Externa</t>
  </si>
  <si>
    <t>35 SALDO FINAL DE CAJA</t>
  </si>
  <si>
    <t>M$Devengado</t>
  </si>
  <si>
    <t>SEPTIEMBRE ACUMULADO</t>
  </si>
  <si>
    <t>Aguinaldos y Bonos</t>
  </si>
  <si>
    <t>2101001004 Asignación de Zona</t>
  </si>
  <si>
    <t xml:space="preserve">Presupuesto Inicial </t>
  </si>
  <si>
    <t xml:space="preserve">Presupuesto Vigente </t>
  </si>
  <si>
    <t>2599002 Integros por Saldos No Utilizados de Transferencia</t>
  </si>
  <si>
    <t>2103999 Otras</t>
  </si>
  <si>
    <t>2204002 Textos y Otros Materiales de Enseñanza</t>
  </si>
  <si>
    <t>Otras</t>
  </si>
  <si>
    <t>Servicios de Mantención de Jardines</t>
  </si>
  <si>
    <t>Textos y Otros Materiales de Enseñanza</t>
  </si>
  <si>
    <t>2599201</t>
  </si>
  <si>
    <t>INGRESOS AL FISCO*</t>
  </si>
  <si>
    <t>MOVIMIENTO AÑO 2025</t>
  </si>
  <si>
    <t>GASTO AÑO 2025</t>
  </si>
  <si>
    <t>2303001 Indemnización de Cargo Fiscal</t>
  </si>
  <si>
    <t>2409 A Unidades o Programas del Servicio</t>
  </si>
  <si>
    <t>2409409 Oficina Revitalización de Barrios e Infraestructur</t>
  </si>
  <si>
    <t>Indemnización de Cargo Fiscal</t>
  </si>
  <si>
    <t>A Unidades o Programas del Servicio</t>
  </si>
  <si>
    <t>Oficina Revitalización de Barrios e Infraestructur</t>
  </si>
  <si>
    <t>23.03.001</t>
  </si>
  <si>
    <t>24.09.409</t>
  </si>
  <si>
    <t>29.06.002</t>
  </si>
  <si>
    <t>22.04.002</t>
  </si>
  <si>
    <t>22.08.003</t>
  </si>
  <si>
    <t>21.03.001</t>
  </si>
  <si>
    <t>2401030</t>
  </si>
  <si>
    <t>2409034</t>
  </si>
  <si>
    <t>2599001</t>
  </si>
  <si>
    <t>2599202</t>
  </si>
  <si>
    <t>ENERO DE 2025</t>
  </si>
  <si>
    <t>24.01.030</t>
  </si>
  <si>
    <t>Programa de Apoyo al Mejoramiento de la Gestión y de Servicios Municipales</t>
  </si>
  <si>
    <t>24.09.034</t>
  </si>
  <si>
    <t>2409407</t>
  </si>
  <si>
    <t>Servicio Asistencia Técnica Especializada SATE</t>
  </si>
  <si>
    <t>42447001</t>
  </si>
  <si>
    <t>Gastos de Honorarios</t>
  </si>
  <si>
    <t>Municipalidades (Programa Revitalización de Barrio</t>
  </si>
  <si>
    <t>35</t>
  </si>
  <si>
    <t>(Todas)</t>
  </si>
  <si>
    <t>Etiquetas de fila</t>
  </si>
  <si>
    <t>Total general</t>
  </si>
  <si>
    <t>(Varios elementos)</t>
  </si>
  <si>
    <t>24.09.407</t>
  </si>
  <si>
    <t>2201 Alimentos y Bebidas</t>
  </si>
  <si>
    <t>2201001 Para Personas</t>
  </si>
  <si>
    <t>Alimentos y Bebidas</t>
  </si>
  <si>
    <t>Para Personas</t>
  </si>
  <si>
    <t>FEBRERO ACUMULADO</t>
  </si>
  <si>
    <t>FEBRERO DE 2025</t>
  </si>
  <si>
    <t>42447002</t>
  </si>
  <si>
    <t>Viaticos</t>
  </si>
  <si>
    <t>FEBRERO ACUMULADO 2025</t>
  </si>
  <si>
    <t>MARZO DE 2025</t>
  </si>
  <si>
    <t>2407011  Banco Interamericano de Desarrollo (BID) Llanquihue</t>
  </si>
  <si>
    <t>Banco Interamericano de Desarrollo (BID) Llanquihue</t>
  </si>
  <si>
    <t>24.07.011</t>
  </si>
  <si>
    <t>total</t>
  </si>
  <si>
    <t>rev</t>
  </si>
  <si>
    <t>MARZO, 2025</t>
  </si>
  <si>
    <t>ACUMULADO A MARZO, 2025</t>
  </si>
  <si>
    <t>ACUMULADO MARZO, 2025</t>
  </si>
  <si>
    <t>3302012</t>
  </si>
  <si>
    <t>Programa Inversión Regional Región de Magallanes y</t>
  </si>
  <si>
    <t>3302013</t>
  </si>
  <si>
    <t>ACUMULADO A MARZO 2025</t>
  </si>
  <si>
    <t>ABRIL DE 2025</t>
  </si>
  <si>
    <t>2407011 Banco Interamericano de Desarrollo (BID) Llanquihu</t>
  </si>
  <si>
    <t>M$Monto Devengo</t>
  </si>
  <si>
    <t xml:space="preserve">ACUMULADO A ABRIL </t>
  </si>
  <si>
    <t>SIN MOVIMIENTO</t>
  </si>
  <si>
    <t>ACUMULADO A ABRIL DE 2025</t>
  </si>
  <si>
    <t>MAYO 2025.</t>
  </si>
  <si>
    <t>ACUMULADO MAYO 2025</t>
  </si>
  <si>
    <t>42447003</t>
  </si>
  <si>
    <t>Gasto de Bienes y Consumo</t>
  </si>
  <si>
    <t>2402106</t>
  </si>
  <si>
    <t>Programa Gastos de Funcionamiento Región del Liber</t>
  </si>
  <si>
    <t>3302003</t>
  </si>
  <si>
    <t>Programa Inversión Regional Región Atacama</t>
  </si>
  <si>
    <t>3302010</t>
  </si>
  <si>
    <t>3302011</t>
  </si>
  <si>
    <t>Programa Inversión Regional Región de Aysén del Ge</t>
  </si>
  <si>
    <t>3302015</t>
  </si>
  <si>
    <t>Programa Inversión Regional Región de Arica y Pari</t>
  </si>
  <si>
    <t>CONSOLIDADO POR SUBTÍTULO PROGRAMA 02</t>
  </si>
  <si>
    <t>CONSOLIDADO POR SUBTÍTULO PROGRAMA 03</t>
  </si>
  <si>
    <t>3406002 Empréstitos</t>
  </si>
  <si>
    <t>99</t>
  </si>
  <si>
    <t>999.</t>
  </si>
  <si>
    <t>21.01.004.004</t>
  </si>
  <si>
    <t>21.01.004.005</t>
  </si>
  <si>
    <t>21.01.004.006</t>
  </si>
  <si>
    <t>007.</t>
  </si>
  <si>
    <t>21.03.007.</t>
  </si>
  <si>
    <t>21.03.999.</t>
  </si>
  <si>
    <t>29.</t>
  </si>
  <si>
    <t>Programa 03 33-03-100 Decretos</t>
  </si>
  <si>
    <t>ACUMULADO A JUNIO 2025</t>
  </si>
  <si>
    <t>JUNIO DE 2025</t>
  </si>
  <si>
    <t>JUNIO 2025.</t>
  </si>
  <si>
    <t>M$ DEVENGADO</t>
  </si>
  <si>
    <t>2301 Prestaciones Previsionales</t>
  </si>
  <si>
    <t>2301006 Asignación por Muerte</t>
  </si>
  <si>
    <t>2403416 U. de Ch. - Diplomado en Gestión de Áreas Metropol</t>
  </si>
  <si>
    <t>acumulado a junio</t>
  </si>
  <si>
    <t>Prestaciones Previsionales</t>
  </si>
  <si>
    <t>Asignación por Muerte</t>
  </si>
  <si>
    <t>23.01</t>
  </si>
  <si>
    <t>23.01.006</t>
  </si>
  <si>
    <t>U. de Ch. - Diplomado en Gestión de Áreas Metropol</t>
  </si>
  <si>
    <t>.416</t>
  </si>
  <si>
    <t>MAYO A ABRIL DE 2025</t>
  </si>
  <si>
    <t>2402101</t>
  </si>
  <si>
    <t>Programa Gastos de Funcionamiento Región de Tarapa</t>
  </si>
  <si>
    <t>2402105</t>
  </si>
  <si>
    <t>Programa Gastos de Funcionamiento Región de Valpar</t>
  </si>
  <si>
    <t>2402107</t>
  </si>
  <si>
    <t>Programa Gastos de Funcionamiento Región del Maule</t>
  </si>
  <si>
    <t>2402109</t>
  </si>
  <si>
    <t>Programa Gastos de Funcionamiento Región de La Ara</t>
  </si>
  <si>
    <t xml:space="preserve">Programa Gastos de Funcionamiento Región de Aysén </t>
  </si>
  <si>
    <t>2402112</t>
  </si>
  <si>
    <t>Programa Gastos de Funcionamiento Región de Magall</t>
  </si>
  <si>
    <t>2402113</t>
  </si>
  <si>
    <t>Programa Gastos de Funcionamiento Región Metropoli</t>
  </si>
  <si>
    <t>2402116</t>
  </si>
  <si>
    <t>JULIO 2025.</t>
  </si>
  <si>
    <t>3302005</t>
  </si>
  <si>
    <t>Programa Inversión Regional Región de Valparaiso</t>
  </si>
  <si>
    <t>3302007</t>
  </si>
  <si>
    <t>3302016</t>
  </si>
  <si>
    <t>ACUMULADO A JULIO 2025</t>
  </si>
  <si>
    <t xml:space="preserve"> ACUMULADO A AGOSTO</t>
  </si>
  <si>
    <t xml:space="preserve"> Monto Devengo</t>
  </si>
  <si>
    <t>AGOSTO 2025.</t>
  </si>
  <si>
    <t>ACUMULADO AGOSTO 2025</t>
  </si>
  <si>
    <t>2207003 Servicios de Encuadernación y Empaste</t>
  </si>
  <si>
    <t>AGOSTO ACUMULADO 2025</t>
  </si>
  <si>
    <t>Servicios de Encuadernación y Empaste</t>
  </si>
  <si>
    <t>42426007</t>
  </si>
  <si>
    <t xml:space="preserve">SEPTIEMBRE ACUMULADO </t>
  </si>
  <si>
    <t>3302004</t>
  </si>
  <si>
    <t>Programa Inversión Regional Región Coquimbo</t>
  </si>
  <si>
    <t>Efectivo</t>
  </si>
  <si>
    <t>2407012 FAO Asistencia técnica para fortalecimiento instit</t>
  </si>
  <si>
    <t>M$ Efectivo</t>
  </si>
  <si>
    <t>M$ Deuda Flotante</t>
  </si>
  <si>
    <t>OCTUBRE DE 2025</t>
  </si>
  <si>
    <t>Efectivo M$</t>
  </si>
  <si>
    <t>Deuda Flotante M$</t>
  </si>
  <si>
    <t>Deuda Flotante %</t>
  </si>
  <si>
    <t>ACUMULADO A OCTUBRE</t>
  </si>
  <si>
    <t>ACUMULADO A OCTUBRE 2025</t>
  </si>
  <si>
    <t>ACUMULADO A SEPTIEMBRE 2025</t>
  </si>
  <si>
    <t>OCTUBRE, 2025</t>
  </si>
  <si>
    <t>SEPTIEMBRE, 2025</t>
  </si>
  <si>
    <t>ACUMULADO A OCTUBRE DE 2025</t>
  </si>
  <si>
    <t>2401030 Fondo Concursable Becas - Ley N°20.742</t>
  </si>
  <si>
    <t>2403026 Programa Academia Capacitación Municipal y Regiona</t>
  </si>
  <si>
    <t>2403602 Municipalidades (Programa de Modernización)</t>
  </si>
  <si>
    <t xml:space="preserve">2409034 Programa de Apoyo al Mejoramiento de la Gestión y </t>
  </si>
  <si>
    <t>26 OTROS GASTOS CORRIENTES</t>
  </si>
  <si>
    <t>2602 Compensaciones por Daños a Terceros y/o a la Propi</t>
  </si>
  <si>
    <t>3303 A Otras Entidades Públicas</t>
  </si>
  <si>
    <t>3303602 Municipalidades (Programa de Modernización)</t>
  </si>
  <si>
    <t>3303602001 Municipalidades - Sistema Información Financiera M</t>
  </si>
  <si>
    <t>3303602002 Municipalidades - Unidad de Gobierno Electrónico L</t>
  </si>
  <si>
    <t>3303602003 Municipalidades Sistema Información Municipal (SIM</t>
  </si>
  <si>
    <t>3303602004 Plataforma Unidad de RRHH</t>
  </si>
  <si>
    <t>3303602005 Servicios SINIM</t>
  </si>
  <si>
    <t>ACUMULADO A OCTUBRE SIN INSUMO</t>
  </si>
  <si>
    <t>ACUMULADO A OCTUBRE SIN INSUMO 2025</t>
  </si>
  <si>
    <t>2403403 Municipalidades (Compensación por Predios Exentos)</t>
  </si>
  <si>
    <t>2403406 Programa de Tenencia Responsable de Animales de Co</t>
  </si>
  <si>
    <t>2409407 Servicio Asistencia Técnica Especializada SATE</t>
  </si>
  <si>
    <t>32 PRESTAMOS</t>
  </si>
  <si>
    <t>3204 De Fomento</t>
  </si>
  <si>
    <t>3204002 Municipalidades</t>
  </si>
  <si>
    <t>3303005 Municipalidades (Programa de Mejoramiento Urbano y</t>
  </si>
  <si>
    <t>3303005001 P.M.U. - Tradicional</t>
  </si>
  <si>
    <t>3303005002 P.M.U. - Emergencia</t>
  </si>
  <si>
    <t>3303005005 P.M.U. - Cuenca del Carbón</t>
  </si>
  <si>
    <t>3303005008 P.M.U. - Emergencia - SPD</t>
  </si>
  <si>
    <t>3303006 Municipalidades (Programa Mejoramiento de Barrios)</t>
  </si>
  <si>
    <t>3303006001 P.M.B. - Asistencia Ténica</t>
  </si>
  <si>
    <t>3303006004 P.M.B. - Otras Transferencias</t>
  </si>
  <si>
    <t>3303006005 P.M.B. - Estudios y Diseños</t>
  </si>
  <si>
    <t>3303006006 P.M.B. - IRAL- Inversión Regional de Asignación Lo</t>
  </si>
  <si>
    <t>3303006007 P.M.B. - OBRA</t>
  </si>
  <si>
    <t>3303100 Municipalidades (Fondo Recuperación de Ciudades)</t>
  </si>
  <si>
    <t>3303111 Municipalidades (Programa Revitalización de Barrio</t>
  </si>
  <si>
    <t>3303112 Municipalidades (Programa Recuperación Espacios de</t>
  </si>
  <si>
    <t>2402 Al Gobierno Central</t>
  </si>
  <si>
    <t>2402101 Programa Gastos de Funcionamiento Región de Tarapa</t>
  </si>
  <si>
    <t>2402102 Programa Gastos de Funcionamiento Región de Antofa</t>
  </si>
  <si>
    <t>2402105 Programa Gastos de Funcionamiento Región de Valpar</t>
  </si>
  <si>
    <t>2402106 Programa Gastos de Funcionamiento Región del Liber</t>
  </si>
  <si>
    <t>2402107 Programa Gastos de Funcionamiento Región del Maule</t>
  </si>
  <si>
    <t>2402109 Programa Gastos de Funcionamiento Región de La Ara</t>
  </si>
  <si>
    <t xml:space="preserve">2402111 Programa Gastos de Funcionamiento Región de Aysén </t>
  </si>
  <si>
    <t>2402112 Programa Gastos de Funcionamiento Región de Magall</t>
  </si>
  <si>
    <t>2402113 Programa Gastos de Funcionamiento Región Metropoli</t>
  </si>
  <si>
    <t>2402116 Programa Gastos de Funcionamiento Región de Ñuble</t>
  </si>
  <si>
    <t>3302003 Programa Inversión Regional Región Atacama</t>
  </si>
  <si>
    <t>3302004 Programa Inversión Regional Región Coquimbo</t>
  </si>
  <si>
    <t>3302005 Programa Inversión Regional Región de Valparaiso</t>
  </si>
  <si>
    <t>3302007 Programa Inversión Regional Región del Maule</t>
  </si>
  <si>
    <t>3302010 Programa Inversión Regional Región de Los Lagos</t>
  </si>
  <si>
    <t>3302011 Programa Inversión Regional Región de Aysén del Ge</t>
  </si>
  <si>
    <t>3302012 Programa Inversión Regional Región de Magallanes y</t>
  </si>
  <si>
    <t>3302013 Programa Inversión Regional Región Metropolitana</t>
  </si>
  <si>
    <t>3302015 Programa Inversión Regional Región de Arica y Pari</t>
  </si>
  <si>
    <t>3302016 Programa Inversión Regional Región de Ñuble</t>
  </si>
  <si>
    <t>3303001 Provisión Fondo Nacional de Desarrollo Regional</t>
  </si>
  <si>
    <t>3303432 Fondo de Apoyo Contingencia Regional</t>
  </si>
  <si>
    <t>[ 6 ]</t>
  </si>
  <si>
    <t>[ 7 ]</t>
  </si>
  <si>
    <t>[ 7 / 3 ]</t>
  </si>
  <si>
    <t>[ 4 / 2 ]</t>
  </si>
  <si>
    <t>[ 5 / 2 ]</t>
  </si>
  <si>
    <t>[ 3 / 2 ]</t>
  </si>
  <si>
    <t>2101001999 Otras Asignaciones</t>
  </si>
  <si>
    <t>2101003003 Desempeño Individual</t>
  </si>
  <si>
    <t>2102001006 Asignaciones del DL N ° 2.411, de 1978</t>
  </si>
  <si>
    <t>2102001999 Otras Asignaciones</t>
  </si>
  <si>
    <t>2103007 Alumnos en Práctica</t>
  </si>
  <si>
    <t>2202001 Textiles y Acabados Textiles</t>
  </si>
  <si>
    <t xml:space="preserve">2206006 Mantenimiento y Reparación de Otras Maquinarias y </t>
  </si>
  <si>
    <t>2212003 Gastos de Representación, Protocolo y Ceremonial</t>
  </si>
  <si>
    <t>2905 Máquinas y Equipos</t>
  </si>
  <si>
    <t>2905001 Máquinas y Equipos de Oficina</t>
  </si>
  <si>
    <t>2212005 Derechos y Tasas</t>
  </si>
  <si>
    <t>Derechos y Tasas</t>
  </si>
  <si>
    <t>22.12.005</t>
  </si>
  <si>
    <t>ProgramaPresupuestario - 02 P02-Fortalecimiento de la Gestión Subnacional</t>
  </si>
  <si>
    <t>ACUMULADO NOVIEMBRE INSUMO</t>
  </si>
  <si>
    <t>ACUMULADO A NOVIEMBRE SIN INSUMO</t>
  </si>
  <si>
    <t>3303006003 P.M.B. - Terrenos</t>
  </si>
  <si>
    <t>NOVIEMBRE, 2025</t>
  </si>
  <si>
    <t>3302006</t>
  </si>
  <si>
    <t xml:space="preserve">Programa Inversión Regional Región del Libertador </t>
  </si>
  <si>
    <t>3302008</t>
  </si>
  <si>
    <t>Programa Inversión Regional Región del BíoBío</t>
  </si>
  <si>
    <t>3302009</t>
  </si>
  <si>
    <t>Programa Inversión Regional Región de La Araucanía</t>
  </si>
  <si>
    <t>ACUMULADO A NOVIEMBRE, 2025</t>
  </si>
  <si>
    <t xml:space="preserve">3302006 Programa Inversión Regional Región del Libertador </t>
  </si>
  <si>
    <t>3302008 Programa Inversión Regional Región del BíoBío</t>
  </si>
  <si>
    <t>3302009 Programa Inversión Regional Región de La Araucanía</t>
  </si>
  <si>
    <t>ACUMULADO A NOVIEMBRE 2025</t>
  </si>
  <si>
    <t>Ejecución al  M$</t>
  </si>
  <si>
    <t>Presupuesto  Vigente al  M$</t>
  </si>
  <si>
    <t>Ejecución al M$</t>
  </si>
  <si>
    <t>CONSOLIDADO</t>
  </si>
  <si>
    <t>SUB</t>
  </si>
  <si>
    <t>Suma de Ejecución al  M$</t>
  </si>
  <si>
    <t>2403014 BBNN - Plataforma Geoespacial GORE.</t>
  </si>
  <si>
    <t xml:space="preserve">ACUMULADO A DICIEMBRE </t>
  </si>
  <si>
    <t>,M,</t>
  </si>
  <si>
    <t>DICIEMBRE ACUMULADO EJE</t>
  </si>
  <si>
    <t>DICIEMBRE ACUMULADO INSUMO</t>
  </si>
  <si>
    <t>DICIEMBRE ACUMULADO</t>
  </si>
  <si>
    <t>ACUMULADO A DICIEMBRE SIN INSUMOS</t>
  </si>
  <si>
    <t>DICIEMBRE SIN INSUMOS</t>
  </si>
  <si>
    <t>Programa Academia Capacitación Municipal y Regional</t>
  </si>
  <si>
    <t>MOVIMIENTO AÑO 2026</t>
  </si>
  <si>
    <t>Presupuesto Inicial 2026 M$</t>
  </si>
  <si>
    <t>Presupuesto  Vigente 2026 M$</t>
  </si>
  <si>
    <t>% de Ejecución  M$ 2026</t>
  </si>
  <si>
    <t>GASTO AÑO 2026</t>
  </si>
  <si>
    <t>Presupuesto Vigente 2026 M$</t>
  </si>
  <si>
    <t>ENERO DE 2026</t>
  </si>
  <si>
    <t>Efectivo %</t>
  </si>
  <si>
    <t>Otorgamiento de Becas - Aranceles - Años anteriore</t>
  </si>
  <si>
    <t>42433012</t>
  </si>
  <si>
    <t>Otorgamiento de Becas - Aranceles - Cohorte 2025</t>
  </si>
  <si>
    <t>42433020</t>
  </si>
  <si>
    <t>Otorgamiento de Becas - Manutención - Cohorte 2025</t>
  </si>
  <si>
    <t>Otorgamiento de Becas - Manutención - Años anterio</t>
  </si>
  <si>
    <t>&lt;</t>
  </si>
  <si>
    <t>3302101</t>
  </si>
  <si>
    <t>Asociatividad y Planes Especiales - Fondo Áreas Me</t>
  </si>
  <si>
    <t>.101</t>
  </si>
  <si>
    <t>3302101 Asociatividad y Planes Especiales - Fondo Áreas Me</t>
  </si>
  <si>
    <t>[ 6 / 3 ]</t>
  </si>
  <si>
    <t xml:space="preserve">02    </t>
  </si>
  <si>
    <t>%                            Ejecución al M$ 2025</t>
  </si>
  <si>
    <t>% Ejecución 2026</t>
  </si>
  <si>
    <t>% Ejecución 2025</t>
  </si>
  <si>
    <t xml:space="preserve"> %  Ejecución 2025</t>
  </si>
  <si>
    <t>Presupuesto Inicial 2026 M$.</t>
  </si>
  <si>
    <t>TOTAL* (excluye subtítulo 25 y 34)</t>
  </si>
  <si>
    <t>Ejecución al 28/02/2026 M$</t>
  </si>
  <si>
    <t>% de Ejecución 28/02/2026 M$</t>
  </si>
  <si>
    <t>SITUACIÓN PRESUPUESTARIA AÑO 2026 AL 28/02/2026</t>
  </si>
  <si>
    <t>Presupuesto  Vigente al 28/02/2025 M$</t>
  </si>
  <si>
    <t>Ejecución al 28/02/2025  M$</t>
  </si>
  <si>
    <t>% Ejecución al 28/02/2025  M$</t>
  </si>
  <si>
    <t>FEBRERO DE 2026</t>
  </si>
  <si>
    <t>ACUMULADO A FEBRERO 2026</t>
  </si>
  <si>
    <t>ACUMULADO A FEBRERO INSUMO</t>
  </si>
  <si>
    <t>ACUMULADO A FEBRERO SIN INSUMOS</t>
  </si>
  <si>
    <t>MODIFICACIONES RELEVANTES MUNICIPALIDADES AL 28 DE FEBRERO 2026</t>
  </si>
  <si>
    <t>Decreto 141 N° Registro 0200EE Interior Descentralización - Ajuste Fiscal</t>
  </si>
  <si>
    <t xml:space="preserve">Decreto 141 N° Registro 0200EE Interior Descentralización - Ajuste Fiscal </t>
  </si>
  <si>
    <t>Enero de 2026</t>
  </si>
  <si>
    <t>FEBRERO INSUMO</t>
  </si>
  <si>
    <t>ACUMULADO A FEBRERO</t>
  </si>
  <si>
    <t>42433009</t>
  </si>
  <si>
    <t>Otorgamiento de Becas - Aranceles - Cohorte 2022</t>
  </si>
  <si>
    <t>42433010</t>
  </si>
  <si>
    <t>Otorgamiento de Becas - Aranceles - Cohorte 2023</t>
  </si>
  <si>
    <t>42433008</t>
  </si>
  <si>
    <t>Otorgamiento de Becas - Aranceles - Cohorte 2021</t>
  </si>
  <si>
    <t>42433006</t>
  </si>
  <si>
    <t>Otorgamiento de Becas - Aranceles - Cohorte 2019</t>
  </si>
  <si>
    <t>42433011</t>
  </si>
  <si>
    <t>Otorgamiento de Becas - Aranceles - Cohorte 2024</t>
  </si>
  <si>
    <t>42433007</t>
  </si>
  <si>
    <t>Otorgamiento de Becas - Aranceles - Cohorte 2020</t>
  </si>
  <si>
    <t>ACUMULADO A FEBRERO SIN INSUMO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</si>
</sst>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 &quot;$&quot;* #,##0_ ;_ &quot;$&quot;* \-#,##0_ ;_ &quot;$&quot;* &quot;-&quot;_ ;_ @_ "/>
    <numFmt numFmtId="41" formatCode="_ * #,##0_ ;_ * \-#,##0_ ;_ * &quot;-&quot;_ ;_ @_ "/>
    <numFmt numFmtId="164" formatCode="_-&quot;$&quot;\ * #,##0.00_-;\-&quot;$&quot;\ * #,##0.00_-;_-&quot;$&quot;\ * &quot;-&quot;??_-;_-@_-"/>
    <numFmt numFmtId="165" formatCode="_-* #,##0.00_-;\-* #,##0.00_-;_-* &quot;-&quot;??_-;_-@_-"/>
    <numFmt numFmtId="166" formatCode="_-* #,##0.00\ _€_-;\-* #,##0.00\ _€_-;_-* &quot;-&quot;??\ _€_-;_-@_-"/>
    <numFmt numFmtId="167" formatCode="00"/>
    <numFmt numFmtId="168" formatCode="000"/>
    <numFmt numFmtId="169" formatCode="#,##0_ ;[Red]\-#,##0\ "/>
    <numFmt numFmtId="170" formatCode="#,##0.000"/>
    <numFmt numFmtId="171" formatCode="_-* #,##0_-;\-* #,##0_-;_-* &quot;-&quot;??_-;_-@_-"/>
    <numFmt numFmtId="172" formatCode="0.0%"/>
    <numFmt numFmtId="173" formatCode="#,##0;\(#,##0\)"/>
    <numFmt numFmtId="174" formatCode="_(&quot;$&quot;* #,##0_);_(&quot;$&quot;* \(#,##0\);_(&quot;$&quot;* &quot;-&quot;_);_(@_)"/>
    <numFmt numFmtId="175" formatCode="0.000"/>
    <numFmt numFmtId="177" formatCode="_ * #,##0.000_ ;_ * \-#,##0.000_ ;_ * &quot;-&quot;_ ;_ @_ "/>
  </numFmts>
  <fonts count="45" x14ac:knownFonts="1">
    <font>
      <sz val="11"/>
      <color theme="1"/>
      <name val="Calibri"/>
      <family val="2"/>
      <scheme val="minor"/>
    </font>
    <font>
      <sz val="10"/>
      <color indexed="8"/>
      <name val="Arial"/>
      <family val="2"/>
    </font>
    <font>
      <b/>
      <sz val="10"/>
      <color indexed="8"/>
      <name val="Arial"/>
      <family val="2"/>
    </font>
    <font>
      <sz val="10"/>
      <name val="Arial"/>
      <family val="2"/>
    </font>
    <font>
      <b/>
      <sz val="12"/>
      <color indexed="8"/>
      <name val="Arial"/>
      <family val="2"/>
    </font>
    <font>
      <sz val="10"/>
      <name val="Arial"/>
      <family val="2"/>
    </font>
    <font>
      <sz val="11"/>
      <color theme="1"/>
      <name val="Calibri"/>
      <family val="2"/>
      <scheme val="minor"/>
    </font>
    <font>
      <sz val="11"/>
      <color theme="0"/>
      <name val="Calibri"/>
      <family val="2"/>
      <scheme val="minor"/>
    </font>
    <font>
      <b/>
      <sz val="11"/>
      <color theme="0"/>
      <name val="Calibri"/>
      <family val="2"/>
      <scheme val="minor"/>
    </font>
    <font>
      <sz val="10"/>
      <color theme="1"/>
      <name val="Arial"/>
      <family val="2"/>
    </font>
    <font>
      <b/>
      <sz val="10"/>
      <color theme="1"/>
      <name val="Arial"/>
      <family val="2"/>
    </font>
    <font>
      <b/>
      <sz val="16"/>
      <color theme="0"/>
      <name val="Arial"/>
      <family val="2"/>
    </font>
    <font>
      <sz val="10"/>
      <color rgb="FFFF0000"/>
      <name val="Arial"/>
      <family val="2"/>
    </font>
    <font>
      <b/>
      <sz val="10"/>
      <name val="Arial"/>
      <family val="2"/>
    </font>
    <font>
      <sz val="8"/>
      <name val="Calibri"/>
      <family val="2"/>
      <scheme val="minor"/>
    </font>
    <font>
      <b/>
      <sz val="10"/>
      <color rgb="FFFF0000"/>
      <name val="Arial"/>
      <family val="2"/>
    </font>
    <font>
      <sz val="10"/>
      <color theme="0"/>
      <name val="Arial"/>
      <family val="2"/>
    </font>
    <font>
      <b/>
      <sz val="10"/>
      <color theme="0"/>
      <name val="Arial"/>
      <family val="2"/>
    </font>
    <font>
      <b/>
      <sz val="11"/>
      <color theme="0"/>
      <name val="Arial"/>
      <family val="2"/>
    </font>
    <font>
      <sz val="16"/>
      <color indexed="8"/>
      <name val="Arial"/>
      <family val="2"/>
    </font>
    <font>
      <sz val="11"/>
      <color rgb="FF006100"/>
      <name val="Calibri"/>
      <family val="2"/>
      <scheme val="minor"/>
    </font>
    <font>
      <sz val="10"/>
      <color theme="5" tint="0.79998168889431442"/>
      <name val="Arial"/>
      <family val="2"/>
    </font>
    <font>
      <sz val="11"/>
      <color theme="1"/>
      <name val="Arial"/>
      <family val="2"/>
    </font>
    <font>
      <sz val="11"/>
      <name val="Arial"/>
      <family val="2"/>
    </font>
    <font>
      <sz val="11"/>
      <color rgb="FFFF0000"/>
      <name val="Arial"/>
      <family val="2"/>
    </font>
    <font>
      <sz val="11"/>
      <color rgb="FF006100"/>
      <name val="Arial"/>
      <family val="2"/>
    </font>
    <font>
      <b/>
      <sz val="12"/>
      <color theme="1"/>
      <name val="Arial"/>
      <family val="2"/>
    </font>
    <font>
      <sz val="10"/>
      <color indexed="9"/>
      <name val="Arial"/>
      <family val="2"/>
    </font>
    <font>
      <sz val="12"/>
      <color indexed="8"/>
      <name val="Arial"/>
      <family val="2"/>
    </font>
    <font>
      <sz val="14"/>
      <color theme="1"/>
      <name val="Arial"/>
      <family val="2"/>
    </font>
    <font>
      <sz val="14"/>
      <color rgb="FFFF0000"/>
      <name val="Arial"/>
      <family val="2"/>
    </font>
    <font>
      <sz val="14"/>
      <color indexed="8"/>
      <name val="Arial"/>
      <family val="2"/>
    </font>
    <font>
      <sz val="14"/>
      <color rgb="FF333333"/>
      <name val="Arial"/>
      <family val="2"/>
    </font>
    <font>
      <i/>
      <sz val="10"/>
      <name val="Arial"/>
      <family val="2"/>
    </font>
    <font>
      <sz val="11"/>
      <color theme="0"/>
      <name val="Arial"/>
      <family val="2"/>
    </font>
    <font>
      <sz val="9"/>
      <color theme="1"/>
      <name val="Calibri"/>
      <family val="2"/>
      <scheme val="minor"/>
    </font>
    <font>
      <b/>
      <sz val="9"/>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0"/>
      <name val="Calibri"/>
      <family val="2"/>
      <scheme val="minor"/>
    </font>
    <font>
      <sz val="10"/>
      <color theme="0"/>
      <name val="Calibri"/>
      <family val="2"/>
      <scheme val="minor"/>
    </font>
    <font>
      <b/>
      <sz val="10"/>
      <color rgb="FFFF0000"/>
      <name val="Calibri"/>
      <family val="2"/>
      <scheme val="minor"/>
    </font>
    <font>
      <b/>
      <sz val="9"/>
      <name val="Calibri"/>
      <family val="2"/>
      <scheme val="minor"/>
    </font>
    <font>
      <sz val="9"/>
      <name val="Calibri"/>
      <family val="2"/>
      <scheme val="minor"/>
    </font>
  </fonts>
  <fills count="31">
    <fill>
      <patternFill patternType="none"/>
    </fill>
    <fill>
      <patternFill patternType="gray125"/>
    </fill>
    <fill>
      <patternFill patternType="solid">
        <fgColor indexed="47"/>
        <bgColor indexed="64"/>
      </patternFill>
    </fill>
    <fill>
      <patternFill patternType="solid">
        <fgColor theme="4"/>
      </patternFill>
    </fill>
    <fill>
      <patternFill patternType="solid">
        <fgColor theme="5"/>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65"/>
        <bgColor indexed="64"/>
      </patternFill>
    </fill>
    <fill>
      <patternFill patternType="solid">
        <fgColor theme="0"/>
        <bgColor indexed="64"/>
      </patternFill>
    </fill>
    <fill>
      <patternFill patternType="solid">
        <fgColor rgb="FF0F69B4"/>
        <bgColor indexed="64"/>
      </patternFill>
    </fill>
    <fill>
      <patternFill patternType="solid">
        <fgColor rgb="FFEB3C46"/>
        <bgColor indexed="64"/>
      </patternFill>
    </fill>
    <fill>
      <patternFill patternType="solid">
        <fgColor theme="5"/>
        <bgColor indexed="64"/>
      </patternFill>
    </fill>
    <fill>
      <patternFill patternType="solid">
        <fgColor theme="4"/>
        <bgColor indexed="64"/>
      </patternFill>
    </fill>
    <fill>
      <patternFill patternType="solid">
        <fgColor indexed="9"/>
        <bgColor indexed="64"/>
      </patternFill>
    </fill>
    <fill>
      <patternFill patternType="solid">
        <fgColor rgb="FFE1C1D6"/>
        <bgColor indexed="64"/>
      </patternFill>
    </fill>
    <fill>
      <patternFill patternType="solid">
        <fgColor theme="7" tint="0.79998168889431442"/>
        <bgColor indexed="64"/>
      </patternFill>
    </fill>
    <fill>
      <patternFill patternType="solid">
        <fgColor rgb="FFC6EFCE"/>
      </patternFill>
    </fill>
    <fill>
      <patternFill patternType="solid">
        <fgColor theme="4" tint="0.79998168889431442"/>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75DFDD"/>
        <bgColor indexed="64"/>
      </patternFill>
    </fill>
    <fill>
      <patternFill patternType="solid">
        <fgColor theme="4" tint="0.39997558519241921"/>
        <bgColor indexed="64"/>
      </patternFill>
    </fill>
    <fill>
      <patternFill patternType="solid">
        <fgColor rgb="FFFF99FF"/>
        <bgColor indexed="64"/>
      </patternFill>
    </fill>
    <fill>
      <patternFill patternType="solid">
        <fgColor rgb="FF002060"/>
        <bgColor indexed="64"/>
      </patternFill>
    </fill>
    <fill>
      <patternFill patternType="solid">
        <fgColor rgb="FFFF0000"/>
        <bgColor indexed="64"/>
      </patternFill>
    </fill>
    <fill>
      <patternFill patternType="solid">
        <fgColor rgb="FF66FF99"/>
        <bgColor indexed="64"/>
      </patternFill>
    </fill>
    <fill>
      <patternFill patternType="solid">
        <fgColor rgb="FF7030A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top/>
      <bottom/>
      <diagonal/>
    </border>
    <border>
      <left style="medium">
        <color indexed="64"/>
      </left>
      <right/>
      <top/>
      <bottom/>
      <diagonal/>
    </border>
    <border>
      <left style="medium">
        <color indexed="64"/>
      </left>
      <right style="thin">
        <color indexed="64"/>
      </right>
      <top/>
      <bottom/>
      <diagonal/>
    </border>
  </borders>
  <cellStyleXfs count="16">
    <xf numFmtId="0" fontId="0" fillId="0" borderId="0"/>
    <xf numFmtId="0" fontId="7" fillId="3" borderId="0" applyNumberFormat="0" applyBorder="0" applyAlignment="0" applyProtection="0"/>
    <xf numFmtId="0" fontId="7" fillId="4" borderId="0" applyNumberFormat="0" applyBorder="0" applyAlignment="0" applyProtection="0"/>
    <xf numFmtId="165" fontId="6" fillId="0" borderId="0" applyFont="0" applyFill="0" applyBorder="0" applyAlignment="0" applyProtection="0"/>
    <xf numFmtId="166" fontId="5" fillId="0" borderId="0" applyFont="0" applyFill="0" applyBorder="0" applyAlignment="0" applyProtection="0"/>
    <xf numFmtId="0" fontId="5" fillId="0" borderId="0"/>
    <xf numFmtId="0" fontId="3" fillId="0" borderId="0"/>
    <xf numFmtId="9"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6" fontId="3" fillId="0" borderId="0" applyFont="0" applyFill="0" applyBorder="0" applyAlignment="0" applyProtection="0"/>
    <xf numFmtId="164" fontId="6" fillId="0" borderId="0" applyFont="0" applyFill="0" applyBorder="0" applyAlignment="0" applyProtection="0"/>
    <xf numFmtId="0" fontId="3" fillId="0" borderId="0"/>
    <xf numFmtId="165" fontId="6" fillId="0" borderId="0" applyFont="0" applyFill="0" applyBorder="0" applyAlignment="0" applyProtection="0"/>
    <xf numFmtId="41" fontId="6" fillId="0" borderId="0" applyFont="0" applyFill="0" applyBorder="0" applyAlignment="0" applyProtection="0"/>
    <xf numFmtId="0" fontId="20" fillId="17" borderId="0" applyNumberFormat="0" applyBorder="0" applyAlignment="0" applyProtection="0"/>
  </cellStyleXfs>
  <cellXfs count="1202">
    <xf numFmtId="0" fontId="0" fillId="0" borderId="0" xfId="0"/>
    <xf numFmtId="167" fontId="1" fillId="0" borderId="0" xfId="0" applyNumberFormat="1" applyFont="1" applyAlignment="1">
      <alignment horizontal="left" vertical="center"/>
    </xf>
    <xf numFmtId="3" fontId="1" fillId="0" borderId="0" xfId="0" applyNumberFormat="1" applyFont="1" applyProtection="1">
      <protection locked="0"/>
    </xf>
    <xf numFmtId="0" fontId="1" fillId="0" borderId="0" xfId="0" applyFont="1" applyProtection="1">
      <protection locked="0"/>
    </xf>
    <xf numFmtId="167" fontId="1" fillId="0" borderId="0" xfId="0" applyNumberFormat="1" applyFont="1" applyAlignment="1" applyProtection="1">
      <alignment horizontal="left" vertical="center"/>
      <protection locked="0"/>
    </xf>
    <xf numFmtId="168" fontId="1" fillId="0" borderId="0" xfId="0" applyNumberFormat="1" applyFont="1" applyProtection="1">
      <protection locked="0"/>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3" fontId="1" fillId="0" borderId="0" xfId="0" applyNumberFormat="1" applyFont="1" applyAlignment="1" applyProtection="1">
      <alignment horizontal="right"/>
      <protection locked="0"/>
    </xf>
    <xf numFmtId="0" fontId="0" fillId="0" borderId="0" xfId="0" applyAlignment="1">
      <alignment horizontal="left"/>
    </xf>
    <xf numFmtId="3" fontId="1" fillId="9" borderId="0" xfId="0" applyNumberFormat="1" applyFont="1" applyFill="1"/>
    <xf numFmtId="0" fontId="1" fillId="9" borderId="0" xfId="0" applyFont="1" applyFill="1"/>
    <xf numFmtId="168" fontId="13" fillId="5" borderId="1" xfId="0" applyNumberFormat="1" applyFont="1" applyFill="1" applyBorder="1" applyAlignment="1">
      <alignment horizontal="center" vertical="center" wrapText="1"/>
    </xf>
    <xf numFmtId="0" fontId="0" fillId="9" borderId="0" xfId="0" applyFill="1"/>
    <xf numFmtId="0" fontId="1" fillId="9" borderId="0" xfId="0" applyFont="1" applyFill="1" applyAlignment="1">
      <alignment horizontal="left"/>
    </xf>
    <xf numFmtId="167" fontId="1" fillId="9" borderId="0" xfId="0" applyNumberFormat="1" applyFont="1" applyFill="1" applyAlignment="1">
      <alignment horizontal="left" vertical="center"/>
    </xf>
    <xf numFmtId="168" fontId="1" fillId="9" borderId="0" xfId="0" applyNumberFormat="1" applyFont="1" applyFill="1" applyAlignment="1">
      <alignment horizontal="left" vertical="center"/>
    </xf>
    <xf numFmtId="168" fontId="1" fillId="9" borderId="0" xfId="0" applyNumberFormat="1" applyFont="1" applyFill="1"/>
    <xf numFmtId="0" fontId="19" fillId="9" borderId="0" xfId="0" applyFont="1" applyFill="1"/>
    <xf numFmtId="41" fontId="1" fillId="9" borderId="0" xfId="14" applyFont="1" applyFill="1"/>
    <xf numFmtId="41" fontId="1" fillId="9" borderId="0" xfId="14" applyFont="1" applyFill="1" applyAlignment="1">
      <alignment horizontal="right"/>
    </xf>
    <xf numFmtId="3" fontId="13" fillId="5" borderId="1" xfId="7" applyNumberFormat="1" applyFont="1" applyFill="1" applyBorder="1" applyAlignment="1" applyProtection="1">
      <alignment horizontal="right" vertical="center" wrapText="1"/>
    </xf>
    <xf numFmtId="3" fontId="19" fillId="9" borderId="0" xfId="0" applyNumberFormat="1" applyFont="1" applyFill="1"/>
    <xf numFmtId="3" fontId="3" fillId="9" borderId="0" xfId="8" applyNumberFormat="1" applyFont="1" applyFill="1" applyBorder="1"/>
    <xf numFmtId="0" fontId="0" fillId="0" borderId="0" xfId="0" pivotButton="1"/>
    <xf numFmtId="41" fontId="0" fillId="0" borderId="0" xfId="0" applyNumberFormat="1"/>
    <xf numFmtId="169" fontId="1" fillId="0" borderId="0" xfId="11" applyNumberFormat="1" applyFont="1" applyFill="1" applyBorder="1" applyAlignment="1">
      <alignment horizontal="right" vertical="center"/>
    </xf>
    <xf numFmtId="0" fontId="1" fillId="0" borderId="0" xfId="0" applyFont="1" applyAlignment="1" applyProtection="1">
      <alignment vertical="center"/>
      <protection locked="0"/>
    </xf>
    <xf numFmtId="0" fontId="17" fillId="13" borderId="5" xfId="0" applyFont="1" applyFill="1" applyBorder="1" applyAlignment="1" applyProtection="1">
      <alignment horizontal="center" vertical="center"/>
      <protection locked="0"/>
    </xf>
    <xf numFmtId="3" fontId="17" fillId="13" borderId="6" xfId="0" applyNumberFormat="1" applyFont="1" applyFill="1" applyBorder="1" applyAlignment="1" applyProtection="1">
      <alignment horizontal="center" vertical="center" wrapText="1"/>
      <protection locked="0"/>
    </xf>
    <xf numFmtId="0" fontId="1" fillId="0" borderId="0" xfId="0" applyFont="1" applyAlignment="1">
      <alignment vertical="center"/>
    </xf>
    <xf numFmtId="3" fontId="13" fillId="5" borderId="1" xfId="0" applyNumberFormat="1" applyFont="1" applyFill="1" applyBorder="1" applyAlignment="1">
      <alignment horizontal="right" vertical="center" wrapText="1"/>
    </xf>
    <xf numFmtId="3" fontId="13" fillId="5" borderId="1" xfId="0" applyNumberFormat="1" applyFont="1" applyFill="1" applyBorder="1" applyAlignment="1">
      <alignment horizontal="right" vertical="center"/>
    </xf>
    <xf numFmtId="3" fontId="13" fillId="5" borderId="1" xfId="0" applyNumberFormat="1" applyFont="1" applyFill="1" applyBorder="1" applyAlignment="1">
      <alignment vertical="center"/>
    </xf>
    <xf numFmtId="0" fontId="0" fillId="9" borderId="0" xfId="0" applyFill="1" applyAlignment="1">
      <alignment horizontal="center"/>
    </xf>
    <xf numFmtId="3" fontId="1" fillId="0" borderId="0" xfId="0" applyNumberFormat="1" applyFont="1" applyAlignment="1" applyProtection="1">
      <alignment vertical="center"/>
      <protection locked="0"/>
    </xf>
    <xf numFmtId="41" fontId="19" fillId="9" borderId="0" xfId="14" applyFont="1" applyFill="1"/>
    <xf numFmtId="41" fontId="1" fillId="0" borderId="0" xfId="14" applyFont="1" applyFill="1" applyAlignment="1">
      <alignment vertical="center"/>
    </xf>
    <xf numFmtId="3" fontId="1" fillId="0" borderId="0" xfId="14" applyNumberFormat="1" applyFont="1" applyAlignment="1" applyProtection="1">
      <alignment horizontal="right"/>
      <protection locked="0"/>
    </xf>
    <xf numFmtId="3" fontId="1" fillId="0" borderId="0" xfId="14" applyNumberFormat="1" applyFont="1" applyFill="1" applyAlignment="1" applyProtection="1">
      <alignment horizontal="right" vertical="center"/>
      <protection locked="0"/>
    </xf>
    <xf numFmtId="168" fontId="13" fillId="5" borderId="1" xfId="0" applyNumberFormat="1" applyFont="1" applyFill="1" applyBorder="1" applyAlignment="1">
      <alignment vertical="center"/>
    </xf>
    <xf numFmtId="3" fontId="1" fillId="0" borderId="0" xfId="14" applyNumberFormat="1" applyFont="1" applyBorder="1" applyAlignment="1" applyProtection="1">
      <alignment horizontal="right"/>
      <protection locked="0"/>
    </xf>
    <xf numFmtId="3" fontId="17" fillId="13" borderId="18" xfId="0" applyNumberFormat="1" applyFont="1" applyFill="1" applyBorder="1" applyAlignment="1" applyProtection="1">
      <alignment horizontal="center" vertical="center" wrapText="1"/>
      <protection locked="0"/>
    </xf>
    <xf numFmtId="172" fontId="1" fillId="9" borderId="0" xfId="14" applyNumberFormat="1" applyFont="1" applyFill="1" applyAlignment="1">
      <alignment horizontal="right"/>
    </xf>
    <xf numFmtId="3" fontId="3" fillId="9" borderId="1" xfId="14" applyNumberFormat="1" applyFont="1" applyFill="1" applyBorder="1" applyAlignment="1">
      <alignment horizontal="right" vertical="center" wrapText="1"/>
    </xf>
    <xf numFmtId="3" fontId="13" fillId="5" borderId="1" xfId="0" applyNumberFormat="1" applyFont="1" applyFill="1" applyBorder="1" applyAlignment="1">
      <alignment vertical="center" wrapText="1"/>
    </xf>
    <xf numFmtId="168" fontId="3" fillId="9" borderId="1" xfId="0" applyNumberFormat="1" applyFont="1" applyFill="1" applyBorder="1" applyAlignment="1">
      <alignment vertical="center"/>
    </xf>
    <xf numFmtId="41" fontId="1" fillId="0" borderId="0" xfId="14" applyFont="1" applyFill="1" applyAlignment="1">
      <alignment horizontal="center" vertical="center"/>
    </xf>
    <xf numFmtId="0" fontId="3" fillId="9" borderId="0" xfId="0" applyFont="1" applyFill="1" applyAlignment="1" applyProtection="1">
      <alignment vertical="center"/>
      <protection locked="0"/>
    </xf>
    <xf numFmtId="41" fontId="1" fillId="0" borderId="0" xfId="14" applyFont="1" applyFill="1" applyAlignment="1">
      <alignment horizontal="left" vertical="center"/>
    </xf>
    <xf numFmtId="41" fontId="1" fillId="0" borderId="0" xfId="0" applyNumberFormat="1" applyFont="1" applyAlignment="1">
      <alignment vertical="center"/>
    </xf>
    <xf numFmtId="3" fontId="0" fillId="0" borderId="0" xfId="0" applyNumberFormat="1"/>
    <xf numFmtId="41" fontId="1" fillId="9" borderId="0" xfId="14" applyFont="1" applyFill="1" applyAlignment="1">
      <alignment horizontal="left" vertical="center"/>
    </xf>
    <xf numFmtId="41" fontId="1" fillId="9" borderId="0" xfId="14" applyFont="1" applyFill="1" applyAlignment="1">
      <alignment vertical="center"/>
    </xf>
    <xf numFmtId="41" fontId="1" fillId="9" borderId="0" xfId="14" applyFont="1" applyFill="1" applyAlignment="1">
      <alignment horizontal="center" vertical="center"/>
    </xf>
    <xf numFmtId="41" fontId="1" fillId="9" borderId="0" xfId="0" applyNumberFormat="1" applyFont="1" applyFill="1" applyAlignment="1">
      <alignment vertical="center"/>
    </xf>
    <xf numFmtId="172" fontId="1" fillId="9" borderId="0" xfId="7" applyNumberFormat="1" applyFont="1" applyFill="1" applyAlignment="1">
      <alignment horizontal="center"/>
    </xf>
    <xf numFmtId="0" fontId="3" fillId="0" borderId="0" xfId="0" applyFont="1" applyAlignment="1" applyProtection="1">
      <alignment vertical="center"/>
      <protection locked="0"/>
    </xf>
    <xf numFmtId="41" fontId="16" fillId="0" borderId="0" xfId="14" applyFont="1" applyFill="1" applyAlignment="1">
      <alignment horizontal="left" vertical="center"/>
    </xf>
    <xf numFmtId="0" fontId="16" fillId="0" borderId="0" xfId="0" applyFont="1" applyAlignment="1">
      <alignment vertical="center"/>
    </xf>
    <xf numFmtId="0" fontId="2" fillId="0" borderId="0" xfId="0" applyFont="1" applyAlignment="1" applyProtection="1">
      <alignment vertical="center" wrapText="1"/>
      <protection locked="0"/>
    </xf>
    <xf numFmtId="168" fontId="1" fillId="0" borderId="0" xfId="0" applyNumberFormat="1" applyFont="1" applyAlignment="1" applyProtection="1">
      <alignment horizontal="center" vertical="center"/>
      <protection locked="0"/>
    </xf>
    <xf numFmtId="168" fontId="1" fillId="0" borderId="0" xfId="0" applyNumberFormat="1" applyFont="1" applyAlignment="1" applyProtection="1">
      <alignment horizontal="center"/>
      <protection locked="0"/>
    </xf>
    <xf numFmtId="3" fontId="3" fillId="9" borderId="1" xfId="0" applyNumberFormat="1" applyFont="1" applyFill="1" applyBorder="1" applyAlignment="1">
      <alignment horizontal="right" vertical="center" wrapText="1"/>
    </xf>
    <xf numFmtId="3" fontId="17" fillId="13" borderId="7" xfId="0" applyNumberFormat="1" applyFont="1" applyFill="1" applyBorder="1" applyAlignment="1" applyProtection="1">
      <alignment horizontal="center" vertical="center" wrapText="1"/>
      <protection locked="0"/>
    </xf>
    <xf numFmtId="3" fontId="17" fillId="13" borderId="15" xfId="0" applyNumberFormat="1" applyFont="1" applyFill="1" applyBorder="1" applyAlignment="1" applyProtection="1">
      <alignment horizontal="center" vertical="center" wrapText="1"/>
      <protection locked="0"/>
    </xf>
    <xf numFmtId="41" fontId="1" fillId="9" borderId="0" xfId="14" applyFont="1" applyFill="1" applyAlignment="1">
      <alignment horizontal="center" vertical="center" wrapText="1"/>
    </xf>
    <xf numFmtId="3" fontId="17" fillId="13" borderId="10" xfId="0" applyNumberFormat="1" applyFont="1" applyFill="1" applyBorder="1" applyAlignment="1" applyProtection="1">
      <alignment horizontal="center" vertical="center" wrapText="1"/>
      <protection locked="0"/>
    </xf>
    <xf numFmtId="0" fontId="12" fillId="0" borderId="0" xfId="0" applyFont="1" applyAlignment="1">
      <alignment horizontal="center" vertical="center"/>
    </xf>
    <xf numFmtId="3" fontId="17" fillId="11" borderId="1" xfId="14" applyNumberFormat="1" applyFont="1" applyFill="1" applyBorder="1" applyAlignment="1" applyProtection="1">
      <alignment vertical="center"/>
    </xf>
    <xf numFmtId="168" fontId="13" fillId="5" borderId="1" xfId="0" applyNumberFormat="1" applyFont="1" applyFill="1" applyBorder="1" applyAlignment="1">
      <alignment horizontal="center" vertical="center"/>
    </xf>
    <xf numFmtId="168" fontId="1" fillId="0" borderId="0" xfId="0" applyNumberFormat="1" applyFont="1" applyAlignment="1">
      <alignment horizontal="center" vertical="center"/>
    </xf>
    <xf numFmtId="41" fontId="3" fillId="9" borderId="0" xfId="0" applyNumberFormat="1" applyFont="1" applyFill="1" applyAlignment="1">
      <alignment vertical="center"/>
    </xf>
    <xf numFmtId="41" fontId="1" fillId="0" borderId="0" xfId="14" applyFont="1" applyAlignment="1" applyProtection="1">
      <alignment vertical="center"/>
      <protection locked="0"/>
    </xf>
    <xf numFmtId="0" fontId="1" fillId="9" borderId="0" xfId="0" applyFont="1" applyFill="1" applyAlignment="1" applyProtection="1">
      <alignment vertical="center"/>
      <protection locked="0"/>
    </xf>
    <xf numFmtId="0" fontId="1" fillId="9" borderId="0" xfId="0" applyFont="1" applyFill="1" applyAlignment="1" applyProtection="1">
      <alignment horizontal="center" vertical="center"/>
      <protection locked="0"/>
    </xf>
    <xf numFmtId="3" fontId="3" fillId="9" borderId="1" xfId="0" applyNumberFormat="1" applyFont="1" applyFill="1" applyBorder="1" applyAlignment="1">
      <alignment vertical="center" wrapText="1"/>
    </xf>
    <xf numFmtId="3" fontId="3" fillId="9" borderId="1" xfId="0" applyNumberFormat="1" applyFont="1" applyFill="1" applyBorder="1" applyAlignment="1">
      <alignment horizontal="right" vertical="center"/>
    </xf>
    <xf numFmtId="3" fontId="3" fillId="9" borderId="1" xfId="0" applyNumberFormat="1" applyFont="1" applyFill="1" applyBorder="1" applyAlignment="1">
      <alignment vertical="center"/>
    </xf>
    <xf numFmtId="168" fontId="3" fillId="9" borderId="1" xfId="0" applyNumberFormat="1" applyFont="1" applyFill="1" applyBorder="1" applyAlignment="1">
      <alignment horizontal="center" vertical="center" wrapText="1"/>
    </xf>
    <xf numFmtId="168" fontId="3" fillId="9" borderId="1" xfId="0" applyNumberFormat="1" applyFont="1" applyFill="1" applyBorder="1" applyAlignment="1">
      <alignment vertical="center" wrapText="1"/>
    </xf>
    <xf numFmtId="0" fontId="1" fillId="9" borderId="0" xfId="0" applyFont="1" applyFill="1" applyProtection="1">
      <protection locked="0"/>
    </xf>
    <xf numFmtId="3" fontId="1" fillId="9" borderId="0" xfId="0" applyNumberFormat="1" applyFont="1" applyFill="1" applyProtection="1">
      <protection locked="0"/>
    </xf>
    <xf numFmtId="3" fontId="3" fillId="9" borderId="1" xfId="7" applyNumberFormat="1" applyFont="1" applyFill="1" applyBorder="1" applyAlignment="1" applyProtection="1">
      <alignment horizontal="right" vertical="center" wrapText="1"/>
    </xf>
    <xf numFmtId="168" fontId="3" fillId="9" borderId="1" xfId="0" applyNumberFormat="1" applyFont="1" applyFill="1" applyBorder="1" applyAlignment="1">
      <alignment horizontal="right" vertical="center" wrapText="1"/>
    </xf>
    <xf numFmtId="41" fontId="3" fillId="9" borderId="0" xfId="14" applyFont="1" applyFill="1" applyAlignment="1">
      <alignment horizontal="center" vertical="center" wrapText="1"/>
    </xf>
    <xf numFmtId="3" fontId="13" fillId="5" borderId="1" xfId="14" applyNumberFormat="1" applyFont="1" applyFill="1" applyBorder="1" applyAlignment="1">
      <alignment vertical="center" wrapText="1"/>
    </xf>
    <xf numFmtId="3" fontId="13" fillId="5" borderId="1" xfId="14" applyNumberFormat="1" applyFont="1" applyFill="1" applyBorder="1" applyAlignment="1">
      <alignment horizontal="right" vertical="center" wrapText="1"/>
    </xf>
    <xf numFmtId="3" fontId="13" fillId="5" borderId="1" xfId="14" applyNumberFormat="1" applyFont="1" applyFill="1" applyBorder="1" applyAlignment="1" applyProtection="1">
      <alignment horizontal="right" vertical="center" wrapText="1"/>
    </xf>
    <xf numFmtId="3" fontId="3" fillId="9" borderId="1" xfId="14" applyNumberFormat="1" applyFont="1" applyFill="1" applyBorder="1" applyAlignment="1">
      <alignment vertical="center" wrapText="1"/>
    </xf>
    <xf numFmtId="0" fontId="1" fillId="9" borderId="0" xfId="0" applyFont="1" applyFill="1" applyAlignment="1">
      <alignment vertical="center"/>
    </xf>
    <xf numFmtId="0" fontId="3" fillId="9" borderId="0" xfId="0" applyFont="1" applyFill="1" applyAlignment="1">
      <alignment vertical="center"/>
    </xf>
    <xf numFmtId="3" fontId="1" fillId="0" borderId="0" xfId="0" applyNumberFormat="1" applyFont="1" applyAlignment="1">
      <alignment horizontal="right" vertical="center"/>
    </xf>
    <xf numFmtId="1" fontId="1" fillId="0" borderId="0" xfId="14" applyNumberFormat="1" applyFont="1" applyAlignment="1">
      <alignment horizontal="right" vertical="center"/>
    </xf>
    <xf numFmtId="172" fontId="1" fillId="0" borderId="0" xfId="7" applyNumberFormat="1" applyFont="1" applyFill="1" applyAlignment="1">
      <alignment horizontal="center" vertical="center"/>
    </xf>
    <xf numFmtId="10" fontId="1" fillId="0" borderId="0" xfId="7" applyNumberFormat="1" applyFont="1" applyFill="1" applyAlignment="1">
      <alignment horizontal="center" vertical="center"/>
    </xf>
    <xf numFmtId="3" fontId="1" fillId="0" borderId="0" xfId="14" applyNumberFormat="1" applyFont="1" applyFill="1" applyAlignment="1">
      <alignment horizontal="right" vertical="center"/>
    </xf>
    <xf numFmtId="3" fontId="1" fillId="0" borderId="0" xfId="0" applyNumberFormat="1" applyFont="1" applyAlignment="1">
      <alignment vertical="center"/>
    </xf>
    <xf numFmtId="0" fontId="1" fillId="0" borderId="0" xfId="0" applyFont="1" applyAlignment="1">
      <alignment horizontal="right" vertical="center"/>
    </xf>
    <xf numFmtId="10" fontId="1" fillId="0" borderId="0" xfId="7" applyNumberFormat="1" applyFont="1" applyFill="1" applyBorder="1" applyAlignment="1">
      <alignment horizontal="center" vertical="center"/>
    </xf>
    <xf numFmtId="172" fontId="1" fillId="0" borderId="0" xfId="7" applyNumberFormat="1" applyFont="1" applyFill="1" applyBorder="1" applyAlignment="1">
      <alignment horizontal="center" vertical="center"/>
    </xf>
    <xf numFmtId="3" fontId="1" fillId="0" borderId="0" xfId="14" applyNumberFormat="1" applyFont="1" applyFill="1" applyBorder="1" applyAlignment="1">
      <alignment horizontal="right" vertical="center"/>
    </xf>
    <xf numFmtId="0" fontId="1" fillId="9" borderId="0" xfId="0" applyFont="1" applyFill="1" applyAlignment="1" applyProtection="1">
      <alignment horizontal="center" vertical="center" wrapText="1"/>
      <protection locked="0"/>
    </xf>
    <xf numFmtId="172" fontId="1" fillId="9" borderId="0" xfId="7" applyNumberFormat="1" applyFont="1" applyFill="1" applyAlignment="1">
      <alignment horizontal="right"/>
    </xf>
    <xf numFmtId="3" fontId="2" fillId="2" borderId="1" xfId="0" applyNumberFormat="1" applyFont="1" applyFill="1" applyBorder="1" applyAlignment="1">
      <alignment horizontal="center" vertical="center"/>
    </xf>
    <xf numFmtId="0" fontId="3" fillId="9" borderId="1" xfId="0" applyFont="1" applyFill="1" applyBorder="1" applyAlignment="1">
      <alignment horizontal="left" vertical="center"/>
    </xf>
    <xf numFmtId="167" fontId="13" fillId="5" borderId="1" xfId="0" applyNumberFormat="1" applyFont="1" applyFill="1" applyBorder="1" applyAlignment="1">
      <alignment horizontal="center" vertical="center"/>
    </xf>
    <xf numFmtId="167" fontId="1" fillId="0" borderId="0" xfId="0" applyNumberFormat="1" applyFont="1" applyAlignment="1">
      <alignment horizontal="center" vertical="center"/>
    </xf>
    <xf numFmtId="167" fontId="3" fillId="9" borderId="1" xfId="0" applyNumberFormat="1" applyFont="1" applyFill="1" applyBorder="1" applyAlignment="1">
      <alignment horizontal="center" vertical="center" wrapText="1"/>
    </xf>
    <xf numFmtId="0" fontId="13" fillId="5" borderId="1" xfId="0" applyFont="1" applyFill="1" applyBorder="1" applyAlignment="1">
      <alignment vertical="center"/>
    </xf>
    <xf numFmtId="3" fontId="17" fillId="11" borderId="1" xfId="2" applyNumberFormat="1" applyFont="1" applyFill="1" applyBorder="1" applyAlignment="1" applyProtection="1">
      <alignment horizontal="right" vertical="center" wrapText="1"/>
    </xf>
    <xf numFmtId="3" fontId="2" fillId="2" borderId="1" xfId="0" applyNumberFormat="1" applyFont="1" applyFill="1" applyBorder="1" applyAlignment="1">
      <alignment vertical="center"/>
    </xf>
    <xf numFmtId="3" fontId="2" fillId="2" borderId="1" xfId="0" applyNumberFormat="1" applyFont="1" applyFill="1" applyBorder="1" applyAlignment="1" applyProtection="1">
      <alignment horizontal="center"/>
      <protection locked="0"/>
    </xf>
    <xf numFmtId="3" fontId="1" fillId="0" borderId="1" xfId="14" applyNumberFormat="1" applyFont="1" applyBorder="1" applyAlignment="1">
      <alignment horizontal="center" vertical="center" wrapText="1"/>
    </xf>
    <xf numFmtId="168" fontId="17" fillId="11" borderId="1" xfId="2" applyNumberFormat="1" applyFont="1" applyFill="1" applyBorder="1" applyAlignment="1" applyProtection="1">
      <alignment horizontal="center" vertical="center"/>
    </xf>
    <xf numFmtId="168" fontId="17" fillId="11" borderId="1" xfId="2" applyNumberFormat="1" applyFont="1" applyFill="1" applyBorder="1" applyAlignment="1" applyProtection="1">
      <alignment vertical="center"/>
    </xf>
    <xf numFmtId="0" fontId="17" fillId="11" borderId="1" xfId="2" applyFont="1" applyFill="1" applyBorder="1" applyAlignment="1" applyProtection="1">
      <alignment horizontal="center" vertical="center"/>
    </xf>
    <xf numFmtId="0" fontId="3" fillId="9" borderId="1" xfId="0" applyFont="1" applyFill="1" applyBorder="1" applyAlignment="1">
      <alignment vertical="center"/>
    </xf>
    <xf numFmtId="167" fontId="17" fillId="11" borderId="1" xfId="2" applyNumberFormat="1" applyFont="1" applyFill="1" applyBorder="1" applyAlignment="1" applyProtection="1">
      <alignment horizontal="center" vertical="center"/>
    </xf>
    <xf numFmtId="0" fontId="1" fillId="0" borderId="0" xfId="0" applyFont="1" applyAlignment="1" applyProtection="1">
      <alignment horizontal="center"/>
      <protection locked="0"/>
    </xf>
    <xf numFmtId="167" fontId="1" fillId="0" borderId="0" xfId="0" applyNumberFormat="1" applyFont="1" applyAlignment="1" applyProtection="1">
      <alignment horizontal="center" vertical="center"/>
      <protection locked="0"/>
    </xf>
    <xf numFmtId="167" fontId="17" fillId="11" borderId="1" xfId="2" applyNumberFormat="1" applyFont="1" applyFill="1" applyBorder="1" applyAlignment="1" applyProtection="1">
      <alignment vertical="center"/>
    </xf>
    <xf numFmtId="3" fontId="17" fillId="11" borderId="1" xfId="2" applyNumberFormat="1" applyFont="1" applyFill="1" applyBorder="1" applyAlignment="1" applyProtection="1">
      <alignment vertical="center"/>
    </xf>
    <xf numFmtId="10" fontId="17" fillId="11" borderId="1" xfId="7" applyNumberFormat="1" applyFont="1" applyFill="1" applyBorder="1" applyAlignment="1" applyProtection="1">
      <alignment horizontal="center" vertical="center"/>
    </xf>
    <xf numFmtId="0" fontId="3" fillId="9" borderId="1" xfId="0" applyFont="1" applyFill="1" applyBorder="1" applyAlignment="1">
      <alignment horizontal="left" vertical="center" wrapText="1"/>
    </xf>
    <xf numFmtId="3" fontId="1" fillId="0" borderId="0" xfId="0" applyNumberFormat="1" applyFont="1" applyAlignment="1" applyProtection="1">
      <alignment horizontal="center" vertical="center"/>
      <protection locked="0"/>
    </xf>
    <xf numFmtId="3" fontId="13" fillId="5" borderId="1" xfId="7" applyNumberFormat="1" applyFont="1" applyFill="1" applyBorder="1" applyAlignment="1">
      <alignment horizontal="right" vertical="center" wrapText="1"/>
    </xf>
    <xf numFmtId="172" fontId="3" fillId="9" borderId="1" xfId="7" applyNumberFormat="1" applyFont="1" applyFill="1" applyBorder="1" applyAlignment="1">
      <alignment horizontal="center" vertical="center"/>
    </xf>
    <xf numFmtId="0" fontId="17" fillId="9" borderId="1" xfId="2" applyFont="1" applyFill="1" applyBorder="1" applyAlignment="1"/>
    <xf numFmtId="167" fontId="17" fillId="9" borderId="1" xfId="2" applyNumberFormat="1" applyFont="1" applyFill="1" applyBorder="1" applyAlignment="1"/>
    <xf numFmtId="168" fontId="17" fillId="9" borderId="1" xfId="2" applyNumberFormat="1" applyFont="1" applyFill="1" applyBorder="1" applyAlignment="1"/>
    <xf numFmtId="172" fontId="0" fillId="0" borderId="0" xfId="0" applyNumberFormat="1"/>
    <xf numFmtId="9" fontId="0" fillId="0" borderId="0" xfId="0" applyNumberFormat="1"/>
    <xf numFmtId="41" fontId="12" fillId="0" borderId="0" xfId="14" applyFont="1" applyFill="1" applyBorder="1" applyAlignment="1">
      <alignment horizontal="left" vertical="center"/>
    </xf>
    <xf numFmtId="41" fontId="16" fillId="0" borderId="0" xfId="14" applyFont="1" applyFill="1" applyBorder="1" applyAlignment="1">
      <alignment horizontal="left" vertical="center"/>
    </xf>
    <xf numFmtId="0" fontId="13" fillId="5" borderId="1" xfId="0" applyFont="1" applyFill="1" applyBorder="1" applyAlignment="1">
      <alignment horizontal="center" vertical="center" wrapText="1"/>
    </xf>
    <xf numFmtId="10" fontId="13" fillId="5" borderId="1" xfId="7" applyNumberFormat="1" applyFont="1" applyFill="1" applyBorder="1" applyAlignment="1" applyProtection="1">
      <alignment horizontal="center" vertical="center"/>
    </xf>
    <xf numFmtId="10" fontId="1" fillId="0" borderId="0" xfId="7" applyNumberFormat="1" applyFont="1" applyAlignment="1" applyProtection="1">
      <alignment horizontal="center"/>
      <protection locked="0"/>
    </xf>
    <xf numFmtId="10" fontId="3" fillId="9" borderId="1" xfId="7" applyNumberFormat="1" applyFont="1" applyFill="1" applyBorder="1" applyAlignment="1" applyProtection="1">
      <alignment horizontal="center" vertical="center"/>
    </xf>
    <xf numFmtId="41" fontId="3" fillId="0" borderId="0" xfId="14" applyFont="1" applyFill="1" applyBorder="1" applyAlignment="1" applyProtection="1">
      <alignment horizontal="center" vertical="center"/>
      <protection locked="0"/>
    </xf>
    <xf numFmtId="0" fontId="11" fillId="10" borderId="29" xfId="1" applyFont="1" applyFill="1" applyBorder="1" applyAlignment="1">
      <alignment vertical="center"/>
    </xf>
    <xf numFmtId="0" fontId="17" fillId="13" borderId="31" xfId="0" applyFont="1" applyFill="1" applyBorder="1" applyAlignment="1" applyProtection="1">
      <alignment horizontal="center" vertical="center"/>
      <protection locked="0"/>
    </xf>
    <xf numFmtId="3" fontId="2" fillId="2" borderId="1" xfId="14" applyNumberFormat="1" applyFont="1" applyFill="1" applyBorder="1" applyAlignment="1" applyProtection="1">
      <alignment horizontal="right" vertical="center" wrapText="1"/>
      <protection locked="0"/>
    </xf>
    <xf numFmtId="41" fontId="1" fillId="9" borderId="0" xfId="14" applyFont="1" applyFill="1" applyBorder="1" applyAlignment="1">
      <alignment horizontal="center" vertical="center" wrapText="1"/>
    </xf>
    <xf numFmtId="10" fontId="1" fillId="0" borderId="0" xfId="7" applyNumberFormat="1" applyFont="1" applyAlignment="1" applyProtection="1">
      <alignment vertical="center"/>
      <protection locked="0"/>
    </xf>
    <xf numFmtId="0" fontId="11" fillId="10" borderId="24" xfId="1" applyFont="1" applyFill="1" applyBorder="1" applyAlignment="1">
      <alignment vertical="center"/>
    </xf>
    <xf numFmtId="168" fontId="1" fillId="5" borderId="1" xfId="0" applyNumberFormat="1" applyFont="1" applyFill="1" applyBorder="1" applyAlignment="1">
      <alignment vertical="center"/>
    </xf>
    <xf numFmtId="1" fontId="13" fillId="5" borderId="1" xfId="14" applyNumberFormat="1" applyFont="1" applyFill="1" applyBorder="1" applyAlignment="1">
      <alignment horizontal="right" vertical="center"/>
    </xf>
    <xf numFmtId="168" fontId="2" fillId="5" borderId="1" xfId="0" applyNumberFormat="1" applyFont="1" applyFill="1" applyBorder="1" applyAlignment="1">
      <alignment horizontal="center" vertical="center"/>
    </xf>
    <xf numFmtId="168" fontId="2" fillId="5" borderId="1" xfId="0" applyNumberFormat="1" applyFont="1" applyFill="1" applyBorder="1" applyAlignment="1">
      <alignment vertical="center"/>
    </xf>
    <xf numFmtId="168" fontId="9" fillId="5" borderId="1" xfId="0" applyNumberFormat="1" applyFont="1" applyFill="1" applyBorder="1" applyAlignment="1">
      <alignment horizontal="center" vertical="center"/>
    </xf>
    <xf numFmtId="41" fontId="1" fillId="9" borderId="0" xfId="14" applyFont="1" applyFill="1" applyAlignment="1">
      <alignment horizontal="left" vertical="center" wrapText="1"/>
    </xf>
    <xf numFmtId="0" fontId="11" fillId="10" borderId="34" xfId="1" applyFont="1" applyFill="1" applyBorder="1" applyAlignment="1">
      <alignment horizontal="center" vertical="center"/>
    </xf>
    <xf numFmtId="0" fontId="12" fillId="0" borderId="0" xfId="0" applyFont="1" applyAlignment="1">
      <alignment vertical="center"/>
    </xf>
    <xf numFmtId="41" fontId="1" fillId="9" borderId="0" xfId="14" applyFont="1" applyFill="1" applyBorder="1" applyAlignment="1">
      <alignment horizontal="left" vertical="center" wrapText="1"/>
    </xf>
    <xf numFmtId="1" fontId="2" fillId="9" borderId="0" xfId="14" applyNumberFormat="1" applyFont="1" applyFill="1" applyAlignment="1">
      <alignment horizontal="center" vertical="center" wrapText="1"/>
    </xf>
    <xf numFmtId="41" fontId="2" fillId="9" borderId="0" xfId="14" applyFont="1" applyFill="1" applyAlignment="1">
      <alignment horizontal="center" vertical="center" wrapText="1"/>
    </xf>
    <xf numFmtId="168" fontId="1" fillId="8" borderId="0" xfId="0" applyNumberFormat="1" applyFont="1" applyFill="1" applyAlignment="1">
      <alignment vertical="center"/>
    </xf>
    <xf numFmtId="0" fontId="1" fillId="8" borderId="0" xfId="0" applyFont="1" applyFill="1" applyAlignment="1">
      <alignment vertical="center"/>
    </xf>
    <xf numFmtId="3" fontId="1" fillId="8" borderId="0" xfId="0" applyNumberFormat="1" applyFont="1" applyFill="1" applyAlignment="1">
      <alignment vertical="center"/>
    </xf>
    <xf numFmtId="10" fontId="1" fillId="8" borderId="0" xfId="7" applyNumberFormat="1" applyFont="1" applyFill="1" applyBorder="1" applyAlignment="1">
      <alignment horizontal="center" vertical="center"/>
    </xf>
    <xf numFmtId="3" fontId="1" fillId="9" borderId="0" xfId="0" applyNumberFormat="1" applyFont="1" applyFill="1" applyAlignment="1">
      <alignment vertical="center"/>
    </xf>
    <xf numFmtId="0" fontId="11" fillId="10" borderId="24" xfId="1" applyFont="1" applyFill="1" applyBorder="1" applyAlignment="1">
      <alignment horizontal="center" vertical="center"/>
    </xf>
    <xf numFmtId="167" fontId="1" fillId="8" borderId="0" xfId="0" applyNumberFormat="1" applyFont="1" applyFill="1" applyAlignment="1">
      <alignment horizontal="left" vertical="center"/>
    </xf>
    <xf numFmtId="168" fontId="1" fillId="8" borderId="0" xfId="0" applyNumberFormat="1" applyFont="1" applyFill="1" applyAlignment="1">
      <alignment horizontal="left" vertical="center"/>
    </xf>
    <xf numFmtId="0" fontId="8" fillId="0" borderId="0" xfId="0" applyFont="1"/>
    <xf numFmtId="3" fontId="2" fillId="2" borderId="1" xfId="0" applyNumberFormat="1" applyFont="1" applyFill="1" applyBorder="1" applyAlignment="1" applyProtection="1">
      <alignment horizontal="center" vertical="center"/>
      <protection locked="0"/>
    </xf>
    <xf numFmtId="0" fontId="22" fillId="9" borderId="30" xfId="0" applyFont="1" applyFill="1" applyBorder="1" applyAlignment="1">
      <alignment horizontal="center" vertical="center"/>
    </xf>
    <xf numFmtId="1" fontId="22" fillId="9" borderId="30" xfId="14" applyNumberFormat="1" applyFont="1" applyFill="1" applyBorder="1" applyAlignment="1">
      <alignment horizontal="center" vertical="center"/>
    </xf>
    <xf numFmtId="10" fontId="22" fillId="9" borderId="30" xfId="7" applyNumberFormat="1" applyFont="1" applyFill="1" applyBorder="1" applyAlignment="1">
      <alignment horizontal="center" vertical="center"/>
    </xf>
    <xf numFmtId="172" fontId="24" fillId="9" borderId="30" xfId="7" applyNumberFormat="1" applyFont="1" applyFill="1" applyBorder="1" applyAlignment="1">
      <alignment horizontal="center" vertical="center"/>
    </xf>
    <xf numFmtId="0" fontId="25" fillId="9" borderId="30" xfId="15" applyFont="1" applyFill="1" applyBorder="1" applyAlignment="1">
      <alignment horizontal="center" vertical="center"/>
    </xf>
    <xf numFmtId="0" fontId="22" fillId="9" borderId="0" xfId="0" applyFont="1" applyFill="1" applyAlignment="1">
      <alignment horizontal="center" vertical="center"/>
    </xf>
    <xf numFmtId="0" fontId="22" fillId="9" borderId="0" xfId="0" applyFont="1" applyFill="1"/>
    <xf numFmtId="169" fontId="18" fillId="0" borderId="0" xfId="1" applyNumberFormat="1" applyFont="1" applyFill="1" applyBorder="1" applyAlignment="1">
      <alignment horizontal="center" vertical="center" wrapText="1"/>
    </xf>
    <xf numFmtId="0" fontId="2" fillId="7" borderId="1" xfId="0" applyFont="1" applyFill="1" applyBorder="1" applyAlignment="1">
      <alignment horizontal="center" vertical="center"/>
    </xf>
    <xf numFmtId="0" fontId="2" fillId="6" borderId="1" xfId="0" applyFont="1" applyFill="1" applyBorder="1" applyAlignment="1">
      <alignment horizontal="center" vertical="center"/>
    </xf>
    <xf numFmtId="172" fontId="2" fillId="7" borderId="1" xfId="7" applyNumberFormat="1" applyFont="1" applyFill="1" applyBorder="1" applyAlignment="1">
      <alignment horizontal="center" vertical="center"/>
    </xf>
    <xf numFmtId="41" fontId="2" fillId="7" borderId="1" xfId="14" applyFont="1" applyFill="1" applyBorder="1" applyAlignment="1" applyProtection="1">
      <alignment horizontal="center" vertical="center"/>
    </xf>
    <xf numFmtId="172" fontId="2" fillId="7" borderId="1" xfId="7" applyNumberFormat="1" applyFont="1" applyFill="1" applyBorder="1" applyAlignment="1" applyProtection="1">
      <alignment horizontal="center" vertical="center"/>
    </xf>
    <xf numFmtId="172" fontId="2" fillId="6" borderId="1" xfId="7" applyNumberFormat="1" applyFont="1" applyFill="1" applyBorder="1" applyAlignment="1">
      <alignment horizontal="center" vertical="center"/>
    </xf>
    <xf numFmtId="3" fontId="2" fillId="7" borderId="1" xfId="0" applyNumberFormat="1" applyFont="1" applyFill="1" applyBorder="1" applyAlignment="1">
      <alignment horizontal="center" vertical="center" wrapText="1"/>
    </xf>
    <xf numFmtId="172" fontId="2" fillId="7" borderId="1" xfId="7" applyNumberFormat="1" applyFont="1" applyFill="1" applyBorder="1" applyAlignment="1">
      <alignment horizontal="center" vertical="center" wrapText="1"/>
    </xf>
    <xf numFmtId="3" fontId="2" fillId="6" borderId="1" xfId="0" applyNumberFormat="1" applyFont="1" applyFill="1" applyBorder="1" applyAlignment="1">
      <alignment horizontal="center" vertical="center" wrapText="1"/>
    </xf>
    <xf numFmtId="172" fontId="2" fillId="6" borderId="1" xfId="7" applyNumberFormat="1" applyFont="1" applyFill="1" applyBorder="1" applyAlignment="1">
      <alignment horizontal="center" vertical="center" wrapText="1"/>
    </xf>
    <xf numFmtId="0" fontId="27" fillId="9" borderId="0" xfId="0" applyFont="1" applyFill="1" applyAlignment="1">
      <alignment horizontal="center" vertical="center" wrapText="1"/>
    </xf>
    <xf numFmtId="0" fontId="17" fillId="11" borderId="1" xfId="2" applyFont="1" applyFill="1" applyBorder="1" applyAlignment="1">
      <alignment vertical="center"/>
    </xf>
    <xf numFmtId="167" fontId="17" fillId="11" borderId="1" xfId="2" applyNumberFormat="1" applyFont="1" applyFill="1" applyBorder="1" applyAlignment="1">
      <alignment vertical="center"/>
    </xf>
    <xf numFmtId="168" fontId="17" fillId="11" borderId="1" xfId="2" applyNumberFormat="1" applyFont="1" applyFill="1" applyBorder="1" applyAlignment="1">
      <alignment vertical="center"/>
    </xf>
    <xf numFmtId="3" fontId="17" fillId="11" borderId="1" xfId="2" applyNumberFormat="1" applyFont="1" applyFill="1" applyBorder="1" applyAlignment="1">
      <alignment vertical="center"/>
    </xf>
    <xf numFmtId="172" fontId="17" fillId="11" borderId="1" xfId="7" applyNumberFormat="1" applyFont="1" applyFill="1" applyBorder="1" applyAlignment="1">
      <alignment horizontal="center" vertical="center"/>
    </xf>
    <xf numFmtId="1" fontId="2" fillId="7" borderId="1" xfId="14" applyNumberFormat="1" applyFont="1" applyFill="1" applyBorder="1" applyAlignment="1">
      <alignment horizontal="center" vertical="center"/>
    </xf>
    <xf numFmtId="10" fontId="2" fillId="7" borderId="1" xfId="7" applyNumberFormat="1" applyFont="1" applyFill="1" applyBorder="1" applyAlignment="1" applyProtection="1">
      <alignment horizontal="center" vertical="center"/>
    </xf>
    <xf numFmtId="3" fontId="2" fillId="6" borderId="1" xfId="14" applyNumberFormat="1" applyFont="1" applyFill="1" applyBorder="1" applyAlignment="1">
      <alignment horizontal="center" vertical="center"/>
    </xf>
    <xf numFmtId="10" fontId="2" fillId="7" borderId="1" xfId="7" applyNumberFormat="1" applyFont="1" applyFill="1" applyBorder="1" applyAlignment="1">
      <alignment horizontal="center" vertical="center" wrapText="1"/>
    </xf>
    <xf numFmtId="3" fontId="17" fillId="11" borderId="1" xfId="14" applyNumberFormat="1" applyFont="1" applyFill="1" applyBorder="1" applyAlignment="1" applyProtection="1">
      <alignment horizontal="right" vertical="center"/>
    </xf>
    <xf numFmtId="3" fontId="2" fillId="6" borderId="1" xfId="0" applyNumberFormat="1" applyFont="1" applyFill="1" applyBorder="1" applyAlignment="1">
      <alignment horizontal="center" vertical="center"/>
    </xf>
    <xf numFmtId="1" fontId="2" fillId="2" borderId="1" xfId="14" applyNumberFormat="1" applyFont="1" applyFill="1" applyBorder="1" applyAlignment="1">
      <alignment horizontal="right" vertical="center"/>
    </xf>
    <xf numFmtId="0" fontId="22" fillId="9" borderId="0" xfId="0" applyFont="1" applyFill="1" applyAlignment="1">
      <alignment horizontal="center"/>
    </xf>
    <xf numFmtId="168" fontId="9" fillId="9" borderId="1" xfId="0" applyNumberFormat="1" applyFont="1" applyFill="1" applyBorder="1" applyAlignment="1">
      <alignment horizontal="center" vertical="center"/>
    </xf>
    <xf numFmtId="167" fontId="1" fillId="9" borderId="0" xfId="0" applyNumberFormat="1" applyFont="1" applyFill="1" applyAlignment="1">
      <alignment horizontal="center" vertical="center"/>
    </xf>
    <xf numFmtId="168" fontId="1" fillId="9" borderId="0" xfId="0" applyNumberFormat="1" applyFont="1" applyFill="1" applyAlignment="1">
      <alignment horizontal="center" vertical="center"/>
    </xf>
    <xf numFmtId="168" fontId="9" fillId="0" borderId="0" xfId="0" applyNumberFormat="1" applyFont="1" applyAlignment="1">
      <alignment horizontal="center" vertical="center"/>
    </xf>
    <xf numFmtId="3" fontId="3" fillId="9" borderId="1" xfId="14" applyNumberFormat="1" applyFont="1" applyFill="1" applyBorder="1" applyAlignment="1" applyProtection="1">
      <alignment horizontal="right" vertical="center" wrapText="1"/>
    </xf>
    <xf numFmtId="41" fontId="3" fillId="9" borderId="0" xfId="14" applyFont="1" applyFill="1" applyAlignment="1">
      <alignment horizontal="left" vertical="center"/>
    </xf>
    <xf numFmtId="41" fontId="3" fillId="9" borderId="0" xfId="14" applyFont="1" applyFill="1" applyAlignment="1">
      <alignment horizontal="center" vertical="center"/>
    </xf>
    <xf numFmtId="41" fontId="3" fillId="9" borderId="0" xfId="14" applyFont="1" applyFill="1" applyAlignment="1">
      <alignment vertical="center"/>
    </xf>
    <xf numFmtId="41" fontId="2" fillId="0" borderId="1" xfId="14" applyFont="1" applyBorder="1" applyAlignment="1">
      <alignment horizontal="center" vertical="center" wrapText="1"/>
    </xf>
    <xf numFmtId="3" fontId="2" fillId="2" borderId="2" xfId="0" applyNumberFormat="1" applyFont="1" applyFill="1" applyBorder="1" applyAlignment="1" applyProtection="1">
      <alignment horizontal="center"/>
      <protection locked="0"/>
    </xf>
    <xf numFmtId="168" fontId="2" fillId="9" borderId="1" xfId="0" applyNumberFormat="1" applyFont="1" applyFill="1" applyBorder="1" applyAlignment="1">
      <alignment vertical="center"/>
    </xf>
    <xf numFmtId="168" fontId="1" fillId="9" borderId="1" xfId="0" applyNumberFormat="1" applyFont="1" applyFill="1" applyBorder="1" applyAlignment="1">
      <alignment vertical="center"/>
    </xf>
    <xf numFmtId="41" fontId="1" fillId="9" borderId="0" xfId="14" applyFont="1" applyFill="1" applyBorder="1" applyAlignment="1">
      <alignment horizontal="center" vertical="center"/>
    </xf>
    <xf numFmtId="9" fontId="22" fillId="9" borderId="30" xfId="7" applyFont="1" applyFill="1" applyBorder="1" applyAlignment="1">
      <alignment horizontal="center" vertical="center"/>
    </xf>
    <xf numFmtId="9" fontId="2" fillId="7" borderId="1" xfId="7" applyFont="1" applyFill="1" applyBorder="1" applyAlignment="1" applyProtection="1">
      <alignment horizontal="center" vertical="center"/>
    </xf>
    <xf numFmtId="9" fontId="2" fillId="7" borderId="1" xfId="7" applyFont="1" applyFill="1" applyBorder="1" applyAlignment="1">
      <alignment horizontal="center" vertical="center" wrapText="1"/>
    </xf>
    <xf numFmtId="9" fontId="1" fillId="0" borderId="0" xfId="7" applyFont="1" applyFill="1" applyAlignment="1">
      <alignment horizontal="center" vertical="center"/>
    </xf>
    <xf numFmtId="9" fontId="1" fillId="0" borderId="0" xfId="7" applyFont="1" applyFill="1" applyBorder="1" applyAlignment="1">
      <alignment horizontal="center" vertical="center"/>
    </xf>
    <xf numFmtId="168" fontId="1" fillId="9" borderId="1" xfId="0" applyNumberFormat="1" applyFont="1" applyFill="1" applyBorder="1" applyAlignment="1">
      <alignment horizontal="center" vertical="center"/>
    </xf>
    <xf numFmtId="168" fontId="3" fillId="9" borderId="1" xfId="0" applyNumberFormat="1" applyFont="1" applyFill="1" applyBorder="1" applyAlignment="1">
      <alignment horizontal="center" vertical="center"/>
    </xf>
    <xf numFmtId="10" fontId="3" fillId="9" borderId="1" xfId="7" applyNumberFormat="1" applyFont="1" applyFill="1" applyBorder="1" applyAlignment="1">
      <alignment horizontal="center" vertical="center"/>
    </xf>
    <xf numFmtId="1" fontId="3" fillId="9" borderId="1" xfId="14" applyNumberFormat="1" applyFont="1" applyFill="1" applyBorder="1" applyAlignment="1">
      <alignment horizontal="right" vertical="center"/>
    </xf>
    <xf numFmtId="41" fontId="28" fillId="9" borderId="0" xfId="14" applyFont="1" applyFill="1" applyBorder="1" applyAlignment="1">
      <alignment horizontal="center" vertical="center" wrapText="1"/>
    </xf>
    <xf numFmtId="41" fontId="28" fillId="9" borderId="0" xfId="14" applyFont="1" applyFill="1" applyAlignment="1">
      <alignment horizontal="center" vertical="center" wrapText="1"/>
    </xf>
    <xf numFmtId="168" fontId="3" fillId="9" borderId="1" xfId="0" applyNumberFormat="1" applyFont="1" applyFill="1" applyBorder="1" applyAlignment="1">
      <alignment horizontal="left" vertical="center" wrapText="1"/>
    </xf>
    <xf numFmtId="167" fontId="3" fillId="9" borderId="1" xfId="0" applyNumberFormat="1" applyFont="1" applyFill="1" applyBorder="1" applyAlignment="1">
      <alignment horizontal="center" vertical="center"/>
    </xf>
    <xf numFmtId="3" fontId="1" fillId="0" borderId="0" xfId="0" applyNumberFormat="1" applyFont="1" applyAlignment="1" applyProtection="1">
      <alignment horizontal="right" vertical="center"/>
      <protection locked="0"/>
    </xf>
    <xf numFmtId="0" fontId="13" fillId="5" borderId="1" xfId="0" applyFont="1" applyFill="1" applyBorder="1" applyAlignment="1">
      <alignment horizontal="left" vertical="center"/>
    </xf>
    <xf numFmtId="0" fontId="1" fillId="0" borderId="0" xfId="0" applyFont="1" applyAlignment="1" applyProtection="1">
      <alignment horizontal="left" vertical="center"/>
      <protection locked="0"/>
    </xf>
    <xf numFmtId="3" fontId="1" fillId="0" borderId="0" xfId="7" applyNumberFormat="1" applyFont="1" applyAlignment="1" applyProtection="1">
      <alignment vertical="center"/>
      <protection locked="0"/>
    </xf>
    <xf numFmtId="3" fontId="1" fillId="0" borderId="0" xfId="14" applyNumberFormat="1" applyFont="1" applyAlignment="1" applyProtection="1">
      <alignment horizontal="right" vertical="center"/>
      <protection locked="0"/>
    </xf>
    <xf numFmtId="3" fontId="1" fillId="0" borderId="0" xfId="7" applyNumberFormat="1" applyFont="1" applyFill="1" applyAlignment="1" applyProtection="1">
      <alignment vertical="center"/>
      <protection locked="0"/>
    </xf>
    <xf numFmtId="0" fontId="22" fillId="9" borderId="0" xfId="0" applyFont="1" applyFill="1" applyAlignment="1">
      <alignment vertical="center"/>
    </xf>
    <xf numFmtId="3" fontId="22" fillId="9" borderId="30" xfId="0" applyNumberFormat="1" applyFont="1" applyFill="1" applyBorder="1" applyAlignment="1">
      <alignment horizontal="center" vertical="center"/>
    </xf>
    <xf numFmtId="3" fontId="1" fillId="0" borderId="0" xfId="7" applyNumberFormat="1" applyFont="1" applyFill="1" applyBorder="1" applyAlignment="1" applyProtection="1">
      <alignment vertical="center"/>
      <protection locked="0"/>
    </xf>
    <xf numFmtId="3" fontId="1" fillId="0" borderId="0" xfId="14" applyNumberFormat="1" applyFont="1" applyFill="1" applyBorder="1" applyAlignment="1" applyProtection="1">
      <alignment horizontal="right" vertical="center"/>
      <protection locked="0"/>
    </xf>
    <xf numFmtId="171" fontId="1" fillId="0" borderId="0" xfId="8" applyNumberFormat="1" applyFont="1" applyFill="1" applyBorder="1" applyAlignment="1" applyProtection="1">
      <alignment vertical="center"/>
      <protection locked="0"/>
    </xf>
    <xf numFmtId="3" fontId="1" fillId="0" borderId="0" xfId="0" applyNumberFormat="1" applyFont="1" applyAlignment="1">
      <alignment horizontal="center" vertical="center"/>
    </xf>
    <xf numFmtId="0" fontId="2" fillId="8" borderId="14" xfId="0" applyFont="1" applyFill="1" applyBorder="1" applyAlignment="1">
      <alignment horizontal="left" vertical="center"/>
    </xf>
    <xf numFmtId="169" fontId="1" fillId="0" borderId="0" xfId="0" applyNumberFormat="1" applyFont="1" applyAlignment="1">
      <alignment horizontal="center" vertical="center"/>
    </xf>
    <xf numFmtId="0" fontId="2" fillId="8" borderId="10" xfId="0" applyFont="1" applyFill="1" applyBorder="1" applyAlignment="1">
      <alignment horizontal="left" vertical="center"/>
    </xf>
    <xf numFmtId="10" fontId="1" fillId="0" borderId="0" xfId="7" applyNumberFormat="1" applyFont="1" applyAlignment="1" applyProtection="1">
      <alignment horizontal="right" vertical="center"/>
      <protection locked="0"/>
    </xf>
    <xf numFmtId="41" fontId="1" fillId="0" borderId="0" xfId="14" applyFont="1" applyAlignment="1" applyProtection="1">
      <alignment horizontal="right" vertical="center"/>
      <protection locked="0"/>
    </xf>
    <xf numFmtId="0" fontId="2" fillId="8" borderId="12" xfId="0" applyFont="1" applyFill="1" applyBorder="1" applyAlignment="1">
      <alignment vertical="center"/>
    </xf>
    <xf numFmtId="169" fontId="2" fillId="8" borderId="20" xfId="11" applyNumberFormat="1" applyFont="1" applyFill="1" applyBorder="1" applyAlignment="1">
      <alignment horizontal="right" vertical="center"/>
    </xf>
    <xf numFmtId="0" fontId="2" fillId="8" borderId="0" xfId="0" applyFont="1" applyFill="1" applyAlignment="1">
      <alignment vertical="center"/>
    </xf>
    <xf numFmtId="169" fontId="2" fillId="8" borderId="0" xfId="11" applyNumberFormat="1" applyFont="1" applyFill="1" applyBorder="1" applyAlignment="1">
      <alignment horizontal="right" vertical="center"/>
    </xf>
    <xf numFmtId="0" fontId="1" fillId="0" borderId="25" xfId="0" applyFont="1" applyBorder="1" applyAlignment="1" applyProtection="1">
      <alignment vertical="center"/>
      <protection locked="0"/>
    </xf>
    <xf numFmtId="3" fontId="1" fillId="0" borderId="11" xfId="0" applyNumberFormat="1" applyFont="1" applyBorder="1" applyAlignment="1" applyProtection="1">
      <alignment vertical="center"/>
      <protection locked="0"/>
    </xf>
    <xf numFmtId="3" fontId="1" fillId="0" borderId="16" xfId="0" applyNumberFormat="1" applyFont="1" applyBorder="1" applyAlignment="1" applyProtection="1">
      <alignment vertical="center"/>
      <protection locked="0"/>
    </xf>
    <xf numFmtId="0" fontId="1" fillId="0" borderId="26" xfId="0" applyFont="1" applyBorder="1" applyAlignment="1" applyProtection="1">
      <alignment vertical="center"/>
      <protection locked="0"/>
    </xf>
    <xf numFmtId="3" fontId="1" fillId="0" borderId="12" xfId="0" applyNumberFormat="1" applyFont="1" applyBorder="1" applyAlignment="1" applyProtection="1">
      <alignment vertical="center"/>
      <protection locked="0"/>
    </xf>
    <xf numFmtId="3" fontId="1" fillId="0" borderId="20" xfId="0" applyNumberFormat="1" applyFont="1" applyBorder="1" applyAlignment="1" applyProtection="1">
      <alignment vertical="center"/>
      <protection locked="0"/>
    </xf>
    <xf numFmtId="3" fontId="2" fillId="0" borderId="40" xfId="0" applyNumberFormat="1" applyFont="1" applyBorder="1" applyAlignment="1" applyProtection="1">
      <alignment vertical="center"/>
      <protection locked="0"/>
    </xf>
    <xf numFmtId="3" fontId="2" fillId="0" borderId="22" xfId="0" applyNumberFormat="1" applyFont="1" applyBorder="1" applyAlignment="1" applyProtection="1">
      <alignment vertical="center"/>
      <protection locked="0"/>
    </xf>
    <xf numFmtId="3" fontId="1" fillId="0" borderId="0" xfId="0" applyNumberFormat="1" applyFont="1" applyAlignment="1" applyProtection="1">
      <alignment horizontal="right" vertical="center" wrapText="1"/>
      <protection locked="0"/>
    </xf>
    <xf numFmtId="0" fontId="1" fillId="0" borderId="28" xfId="0" applyFont="1" applyBorder="1" applyAlignment="1" applyProtection="1">
      <alignment vertical="center"/>
      <protection locked="0"/>
    </xf>
    <xf numFmtId="3" fontId="1" fillId="0" borderId="27" xfId="0" applyNumberFormat="1" applyFont="1" applyBorder="1" applyAlignment="1" applyProtection="1">
      <alignment vertical="center"/>
      <protection locked="0"/>
    </xf>
    <xf numFmtId="3" fontId="1" fillId="0" borderId="17" xfId="0" applyNumberFormat="1" applyFont="1" applyBorder="1" applyAlignment="1" applyProtection="1">
      <alignment vertical="center"/>
      <protection locked="0"/>
    </xf>
    <xf numFmtId="3" fontId="1" fillId="0" borderId="8" xfId="0" applyNumberFormat="1" applyFont="1" applyBorder="1" applyAlignment="1" applyProtection="1">
      <alignment vertical="center"/>
      <protection locked="0"/>
    </xf>
    <xf numFmtId="3" fontId="1" fillId="0" borderId="22" xfId="0" applyNumberFormat="1" applyFont="1" applyBorder="1" applyAlignment="1" applyProtection="1">
      <alignment vertical="center"/>
      <protection locked="0"/>
    </xf>
    <xf numFmtId="3" fontId="2" fillId="0" borderId="4" xfId="0" applyNumberFormat="1" applyFont="1" applyBorder="1" applyAlignment="1" applyProtection="1">
      <alignment vertical="center"/>
      <protection locked="0"/>
    </xf>
    <xf numFmtId="3" fontId="2" fillId="0" borderId="19" xfId="0" applyNumberFormat="1" applyFont="1" applyBorder="1" applyAlignment="1" applyProtection="1">
      <alignment vertical="center"/>
      <protection locked="0"/>
    </xf>
    <xf numFmtId="0" fontId="1" fillId="0" borderId="38" xfId="0" applyFont="1" applyBorder="1" applyAlignment="1" applyProtection="1">
      <alignment vertical="center"/>
      <protection locked="0"/>
    </xf>
    <xf numFmtId="3" fontId="1" fillId="0" borderId="24" xfId="0" applyNumberFormat="1" applyFont="1" applyBorder="1" applyAlignment="1" applyProtection="1">
      <alignment vertical="center"/>
      <protection locked="0"/>
    </xf>
    <xf numFmtId="168" fontId="2" fillId="0" borderId="5" xfId="0" applyNumberFormat="1" applyFont="1" applyBorder="1" applyAlignment="1" applyProtection="1">
      <alignment horizontal="right" vertical="center"/>
      <protection locked="0"/>
    </xf>
    <xf numFmtId="3" fontId="2" fillId="0" borderId="23" xfId="0" applyNumberFormat="1" applyFont="1" applyBorder="1" applyAlignment="1" applyProtection="1">
      <alignment vertical="center"/>
      <protection locked="0"/>
    </xf>
    <xf numFmtId="3" fontId="2" fillId="0" borderId="20" xfId="0" applyNumberFormat="1" applyFont="1" applyBorder="1" applyAlignment="1" applyProtection="1">
      <alignment vertical="center"/>
      <protection locked="0"/>
    </xf>
    <xf numFmtId="0" fontId="3" fillId="9" borderId="1" xfId="0" applyFont="1" applyFill="1" applyBorder="1" applyAlignment="1">
      <alignment horizontal="center" vertical="center"/>
    </xf>
    <xf numFmtId="168" fontId="3" fillId="9" borderId="1" xfId="0" quotePrefix="1" applyNumberFormat="1" applyFont="1" applyFill="1" applyBorder="1" applyAlignment="1">
      <alignment horizontal="center" vertical="center"/>
    </xf>
    <xf numFmtId="168" fontId="3" fillId="5" borderId="1" xfId="0" applyNumberFormat="1" applyFont="1" applyFill="1" applyBorder="1" applyAlignment="1">
      <alignment horizontal="center" vertical="center"/>
    </xf>
    <xf numFmtId="3" fontId="1" fillId="9" borderId="0" xfId="14" applyNumberFormat="1" applyFont="1" applyFill="1" applyBorder="1" applyAlignment="1">
      <alignment horizontal="center" vertical="center" wrapText="1"/>
    </xf>
    <xf numFmtId="3" fontId="1" fillId="9" borderId="0" xfId="14" applyNumberFormat="1" applyFont="1" applyFill="1" applyAlignment="1">
      <alignment horizontal="center" vertical="center" wrapText="1"/>
    </xf>
    <xf numFmtId="3" fontId="1" fillId="9" borderId="0" xfId="14" applyNumberFormat="1" applyFont="1" applyFill="1" applyAlignment="1">
      <alignment horizontal="center" vertical="center"/>
    </xf>
    <xf numFmtId="41" fontId="3" fillId="9" borderId="1" xfId="0" applyNumberFormat="1" applyFont="1" applyFill="1" applyBorder="1" applyAlignment="1">
      <alignment vertical="center"/>
    </xf>
    <xf numFmtId="3" fontId="3" fillId="9" borderId="0" xfId="0" applyNumberFormat="1" applyFont="1" applyFill="1" applyAlignment="1">
      <alignment vertical="center"/>
    </xf>
    <xf numFmtId="174" fontId="3" fillId="9" borderId="0" xfId="0" applyNumberFormat="1" applyFont="1" applyFill="1" applyAlignment="1">
      <alignment vertical="center"/>
    </xf>
    <xf numFmtId="3" fontId="17" fillId="11" borderId="2" xfId="2" applyNumberFormat="1" applyFont="1" applyFill="1" applyBorder="1" applyAlignment="1">
      <alignment vertical="center"/>
    </xf>
    <xf numFmtId="3" fontId="3" fillId="9" borderId="2" xfId="0" applyNumberFormat="1" applyFont="1" applyFill="1" applyBorder="1" applyAlignment="1">
      <alignment horizontal="right" vertical="center" wrapText="1"/>
    </xf>
    <xf numFmtId="3" fontId="2" fillId="7" borderId="1" xfId="7" applyNumberFormat="1" applyFont="1" applyFill="1" applyBorder="1" applyAlignment="1">
      <alignment horizontal="center" vertical="center" wrapText="1"/>
    </xf>
    <xf numFmtId="3" fontId="2" fillId="7" borderId="32" xfId="7" applyNumberFormat="1" applyFont="1" applyFill="1" applyBorder="1" applyAlignment="1">
      <alignment horizontal="center" vertical="center" wrapText="1"/>
    </xf>
    <xf numFmtId="3" fontId="1" fillId="9" borderId="0" xfId="7" applyNumberFormat="1" applyFont="1" applyFill="1" applyAlignment="1">
      <alignment horizontal="right"/>
    </xf>
    <xf numFmtId="3" fontId="17" fillId="11" borderId="1" xfId="7" applyNumberFormat="1" applyFont="1" applyFill="1" applyBorder="1" applyAlignment="1">
      <alignment horizontal="right" vertical="center"/>
    </xf>
    <xf numFmtId="3" fontId="3" fillId="9" borderId="32" xfId="0" applyNumberFormat="1" applyFont="1" applyFill="1" applyBorder="1" applyAlignment="1">
      <alignment horizontal="right" vertical="center" wrapText="1"/>
    </xf>
    <xf numFmtId="172" fontId="2" fillId="7" borderId="32" xfId="7" applyNumberFormat="1" applyFont="1" applyFill="1" applyBorder="1" applyAlignment="1">
      <alignment horizontal="center" vertical="center" wrapText="1"/>
    </xf>
    <xf numFmtId="172" fontId="17" fillId="11" borderId="32" xfId="7" applyNumberFormat="1" applyFont="1" applyFill="1" applyBorder="1" applyAlignment="1">
      <alignment horizontal="center" vertical="center"/>
    </xf>
    <xf numFmtId="172" fontId="3" fillId="9" borderId="32" xfId="7" applyNumberFormat="1" applyFont="1" applyFill="1" applyBorder="1" applyAlignment="1">
      <alignment horizontal="center" vertical="center"/>
    </xf>
    <xf numFmtId="49" fontId="3" fillId="9" borderId="1" xfId="0" applyNumberFormat="1" applyFont="1" applyFill="1" applyBorder="1" applyAlignment="1">
      <alignment horizontal="left" vertical="center" wrapText="1"/>
    </xf>
    <xf numFmtId="168" fontId="10" fillId="9" borderId="1" xfId="0" applyNumberFormat="1" applyFont="1" applyFill="1" applyBorder="1" applyAlignment="1">
      <alignment horizontal="center" vertical="center"/>
    </xf>
    <xf numFmtId="3" fontId="2" fillId="7" borderId="1" xfId="7" applyNumberFormat="1" applyFont="1" applyFill="1" applyBorder="1" applyAlignment="1" applyProtection="1">
      <alignment horizontal="right" vertical="center"/>
    </xf>
    <xf numFmtId="3" fontId="1" fillId="0" borderId="0" xfId="7" applyNumberFormat="1" applyFont="1" applyFill="1" applyAlignment="1">
      <alignment horizontal="right" vertical="center"/>
    </xf>
    <xf numFmtId="3" fontId="1" fillId="0" borderId="0" xfId="7" applyNumberFormat="1" applyFont="1" applyFill="1" applyBorder="1" applyAlignment="1">
      <alignment horizontal="right" vertical="center"/>
    </xf>
    <xf numFmtId="3" fontId="1" fillId="0" borderId="0" xfId="7" applyNumberFormat="1" applyFont="1" applyAlignment="1" applyProtection="1">
      <alignment horizontal="right" vertical="center"/>
      <protection locked="0"/>
    </xf>
    <xf numFmtId="3" fontId="22" fillId="9" borderId="0" xfId="0" applyNumberFormat="1" applyFont="1" applyFill="1" applyAlignment="1">
      <alignment horizontal="center" vertical="center"/>
    </xf>
    <xf numFmtId="3" fontId="1" fillId="9" borderId="0" xfId="0" applyNumberFormat="1" applyFont="1" applyFill="1" applyAlignment="1">
      <alignment vertical="center" wrapText="1"/>
    </xf>
    <xf numFmtId="172" fontId="1" fillId="8" borderId="0" xfId="7" applyNumberFormat="1" applyFont="1" applyFill="1" applyBorder="1" applyAlignment="1">
      <alignment horizontal="center" vertical="center"/>
    </xf>
    <xf numFmtId="172" fontId="17" fillId="11" borderId="1" xfId="7" applyNumberFormat="1" applyFont="1" applyFill="1" applyBorder="1" applyAlignment="1" applyProtection="1">
      <alignment horizontal="center" vertical="center" wrapText="1"/>
    </xf>
    <xf numFmtId="172" fontId="1" fillId="0" borderId="0" xfId="7" applyNumberFormat="1" applyFont="1" applyAlignment="1" applyProtection="1">
      <alignment horizontal="center"/>
      <protection locked="0"/>
    </xf>
    <xf numFmtId="172" fontId="22" fillId="9" borderId="0" xfId="7" applyNumberFormat="1" applyFont="1" applyFill="1" applyAlignment="1">
      <alignment horizontal="center"/>
    </xf>
    <xf numFmtId="172" fontId="17" fillId="11" borderId="1" xfId="7" applyNumberFormat="1" applyFont="1" applyFill="1" applyBorder="1" applyAlignment="1" applyProtection="1">
      <alignment horizontal="center" vertical="center"/>
    </xf>
    <xf numFmtId="3" fontId="1" fillId="0" borderId="0" xfId="7" applyNumberFormat="1" applyFont="1" applyFill="1" applyAlignment="1" applyProtection="1">
      <alignment horizontal="right" vertical="center"/>
      <protection locked="0"/>
    </xf>
    <xf numFmtId="3" fontId="1" fillId="0" borderId="0" xfId="7" applyNumberFormat="1" applyFont="1" applyFill="1" applyBorder="1" applyAlignment="1" applyProtection="1">
      <alignment horizontal="right" vertical="center"/>
      <protection locked="0"/>
    </xf>
    <xf numFmtId="0" fontId="22" fillId="9" borderId="0" xfId="0" applyFont="1" applyFill="1" applyAlignment="1">
      <alignment horizontal="right"/>
    </xf>
    <xf numFmtId="10" fontId="2" fillId="7" borderId="1" xfId="7" applyNumberFormat="1" applyFont="1" applyFill="1" applyBorder="1" applyAlignment="1" applyProtection="1">
      <alignment horizontal="right" vertical="center"/>
    </xf>
    <xf numFmtId="3" fontId="1" fillId="9" borderId="0" xfId="0" applyNumberFormat="1" applyFont="1" applyFill="1" applyAlignment="1">
      <alignment horizontal="left" vertical="center"/>
    </xf>
    <xf numFmtId="3" fontId="1" fillId="9" borderId="0" xfId="0" applyNumberFormat="1" applyFont="1" applyFill="1" applyAlignment="1">
      <alignment horizontal="left" vertical="center" wrapText="1"/>
    </xf>
    <xf numFmtId="172" fontId="3" fillId="0" borderId="1" xfId="7" applyNumberFormat="1" applyFont="1" applyFill="1" applyBorder="1" applyAlignment="1">
      <alignment horizontal="center" vertical="center"/>
    </xf>
    <xf numFmtId="172" fontId="3" fillId="0" borderId="32" xfId="7" applyNumberFormat="1" applyFont="1" applyFill="1" applyBorder="1" applyAlignment="1">
      <alignment horizontal="center" vertical="center"/>
    </xf>
    <xf numFmtId="10" fontId="3" fillId="0" borderId="1" xfId="7" applyNumberFormat="1" applyFont="1" applyFill="1" applyBorder="1" applyAlignment="1">
      <alignment horizontal="center" vertical="center"/>
    </xf>
    <xf numFmtId="3" fontId="17" fillId="11" borderId="1" xfId="2" applyNumberFormat="1" applyFont="1" applyFill="1" applyBorder="1" applyAlignment="1">
      <alignment horizontal="right" vertical="center"/>
    </xf>
    <xf numFmtId="3" fontId="17" fillId="11" borderId="32" xfId="2" applyNumberFormat="1" applyFont="1" applyFill="1" applyBorder="1" applyAlignment="1">
      <alignment horizontal="right" vertical="center"/>
    </xf>
    <xf numFmtId="41" fontId="3" fillId="0" borderId="0" xfId="14" applyFont="1" applyFill="1" applyAlignment="1">
      <alignment vertical="center"/>
    </xf>
    <xf numFmtId="0" fontId="1" fillId="8" borderId="0" xfId="0" applyFont="1" applyFill="1" applyAlignment="1">
      <alignment horizontal="left" vertical="center"/>
    </xf>
    <xf numFmtId="41" fontId="1" fillId="8" borderId="0" xfId="14" applyFont="1" applyFill="1" applyBorder="1" applyAlignment="1">
      <alignment horizontal="right" vertical="center"/>
    </xf>
    <xf numFmtId="3" fontId="1" fillId="8" borderId="0" xfId="7" applyNumberFormat="1" applyFont="1" applyFill="1" applyBorder="1" applyAlignment="1">
      <alignment horizontal="right" vertical="center"/>
    </xf>
    <xf numFmtId="172" fontId="1" fillId="8" borderId="0" xfId="7" applyNumberFormat="1" applyFont="1" applyFill="1" applyBorder="1" applyAlignment="1">
      <alignment horizontal="right" vertical="center"/>
    </xf>
    <xf numFmtId="172" fontId="9" fillId="8" borderId="0" xfId="7" applyNumberFormat="1" applyFont="1" applyFill="1" applyBorder="1" applyAlignment="1">
      <alignment horizontal="right" vertical="center"/>
    </xf>
    <xf numFmtId="41" fontId="1" fillId="9" borderId="0" xfId="14" applyFont="1" applyFill="1" applyBorder="1" applyAlignment="1">
      <alignment vertical="center"/>
    </xf>
    <xf numFmtId="0" fontId="15" fillId="9" borderId="1" xfId="2" applyFont="1" applyFill="1" applyBorder="1" applyAlignment="1">
      <alignment vertical="center"/>
    </xf>
    <xf numFmtId="167" fontId="15" fillId="9" borderId="1" xfId="2" applyNumberFormat="1" applyFont="1" applyFill="1" applyBorder="1" applyAlignment="1">
      <alignment vertical="center"/>
    </xf>
    <xf numFmtId="172" fontId="1" fillId="9" borderId="0" xfId="7" applyNumberFormat="1" applyFont="1" applyFill="1" applyAlignment="1">
      <alignment vertical="center"/>
    </xf>
    <xf numFmtId="41" fontId="17" fillId="11" borderId="1" xfId="14" applyFont="1" applyFill="1" applyBorder="1" applyAlignment="1">
      <alignment horizontal="right" vertical="center"/>
    </xf>
    <xf numFmtId="172" fontId="1" fillId="9" borderId="0" xfId="14" applyNumberFormat="1" applyFont="1" applyFill="1" applyAlignment="1">
      <alignment vertical="center"/>
    </xf>
    <xf numFmtId="0" fontId="1" fillId="9" borderId="0" xfId="0" applyFont="1" applyFill="1" applyAlignment="1">
      <alignment horizontal="left" vertical="center"/>
    </xf>
    <xf numFmtId="168" fontId="1" fillId="9" borderId="0" xfId="0" applyNumberFormat="1" applyFont="1" applyFill="1" applyAlignment="1">
      <alignment vertical="center"/>
    </xf>
    <xf numFmtId="172" fontId="1" fillId="9" borderId="0" xfId="7" applyNumberFormat="1" applyFont="1" applyFill="1" applyAlignment="1">
      <alignment horizontal="center" vertical="center"/>
    </xf>
    <xf numFmtId="3" fontId="1" fillId="9" borderId="0" xfId="0" applyNumberFormat="1" applyFont="1" applyFill="1" applyAlignment="1">
      <alignment horizontal="right" vertical="center"/>
    </xf>
    <xf numFmtId="3" fontId="1" fillId="9" borderId="0" xfId="7" applyNumberFormat="1" applyFont="1" applyFill="1" applyAlignment="1">
      <alignment horizontal="right" vertical="center"/>
    </xf>
    <xf numFmtId="172" fontId="1" fillId="9" borderId="0" xfId="7" applyNumberFormat="1" applyFont="1" applyFill="1" applyAlignment="1">
      <alignment horizontal="right" vertical="center"/>
    </xf>
    <xf numFmtId="3" fontId="12" fillId="9" borderId="0" xfId="0" applyNumberFormat="1" applyFont="1" applyFill="1" applyAlignment="1">
      <alignment horizontal="center" vertical="center"/>
    </xf>
    <xf numFmtId="172" fontId="12" fillId="9" borderId="0" xfId="7" applyNumberFormat="1" applyFont="1" applyFill="1" applyAlignment="1">
      <alignment horizontal="center" vertical="center"/>
    </xf>
    <xf numFmtId="3" fontId="12" fillId="9" borderId="0" xfId="7" applyNumberFormat="1" applyFont="1" applyFill="1" applyAlignment="1">
      <alignment horizontal="right" vertical="center"/>
    </xf>
    <xf numFmtId="172" fontId="12" fillId="9" borderId="0" xfId="7" applyNumberFormat="1" applyFont="1" applyFill="1" applyAlignment="1">
      <alignment horizontal="right" vertical="center"/>
    </xf>
    <xf numFmtId="3" fontId="12" fillId="9" borderId="0" xfId="0" applyNumberFormat="1" applyFont="1" applyFill="1" applyAlignment="1">
      <alignment vertical="center"/>
    </xf>
    <xf numFmtId="3" fontId="1" fillId="9" borderId="0" xfId="0" applyNumberFormat="1" applyFont="1" applyFill="1" applyAlignment="1">
      <alignment horizontal="center" vertical="center"/>
    </xf>
    <xf numFmtId="9" fontId="1" fillId="9" borderId="0" xfId="7" applyFont="1" applyFill="1" applyAlignment="1">
      <alignment horizontal="center" vertical="center"/>
    </xf>
    <xf numFmtId="3" fontId="1" fillId="0" borderId="2" xfId="14" applyNumberFormat="1" applyFont="1" applyBorder="1" applyAlignment="1">
      <alignment horizontal="center" vertical="center" wrapText="1"/>
    </xf>
    <xf numFmtId="3" fontId="17" fillId="11" borderId="2" xfId="7" applyNumberFormat="1" applyFont="1" applyFill="1" applyBorder="1" applyAlignment="1" applyProtection="1">
      <alignment horizontal="right" vertical="center"/>
    </xf>
    <xf numFmtId="3" fontId="13" fillId="5" borderId="2" xfId="14" applyNumberFormat="1" applyFont="1" applyFill="1" applyBorder="1" applyAlignment="1" applyProtection="1">
      <alignment horizontal="right" vertical="center" wrapText="1"/>
    </xf>
    <xf numFmtId="3" fontId="3" fillId="9" borderId="2" xfId="14" applyNumberFormat="1" applyFont="1" applyFill="1" applyBorder="1" applyAlignment="1" applyProtection="1">
      <alignment horizontal="right" vertical="center" wrapText="1"/>
    </xf>
    <xf numFmtId="0" fontId="24" fillId="9" borderId="0" xfId="0" applyFont="1" applyFill="1" applyAlignment="1">
      <alignment horizontal="center" vertical="center"/>
    </xf>
    <xf numFmtId="41" fontId="2" fillId="2" borderId="2" xfId="14" applyFont="1" applyFill="1" applyBorder="1" applyAlignment="1">
      <alignment horizontal="right" vertical="center"/>
    </xf>
    <xf numFmtId="0" fontId="29" fillId="9" borderId="30" xfId="0" applyFont="1" applyFill="1" applyBorder="1"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3" fontId="31" fillId="0" borderId="0" xfId="0" applyNumberFormat="1" applyFont="1" applyAlignment="1">
      <alignment horizontal="left" vertical="center"/>
    </xf>
    <xf numFmtId="46" fontId="31" fillId="0" borderId="0" xfId="0" applyNumberFormat="1" applyFont="1" applyAlignment="1">
      <alignment horizontal="left" vertical="center"/>
    </xf>
    <xf numFmtId="3" fontId="22" fillId="9" borderId="30" xfId="7" applyNumberFormat="1" applyFont="1" applyFill="1" applyBorder="1" applyAlignment="1">
      <alignment horizontal="center" vertical="center"/>
    </xf>
    <xf numFmtId="3" fontId="3" fillId="9" borderId="0" xfId="14" applyNumberFormat="1" applyFont="1" applyFill="1" applyAlignment="1">
      <alignment horizontal="center" vertical="center" wrapText="1"/>
    </xf>
    <xf numFmtId="41" fontId="3" fillId="9" borderId="0" xfId="14" applyFont="1" applyFill="1" applyAlignment="1">
      <alignment horizontal="left" vertical="center" wrapText="1"/>
    </xf>
    <xf numFmtId="172" fontId="1" fillId="9" borderId="0" xfId="7" applyNumberFormat="1" applyFont="1" applyFill="1" applyBorder="1" applyAlignment="1">
      <alignment horizontal="center" vertical="center"/>
    </xf>
    <xf numFmtId="10" fontId="2" fillId="6" borderId="1" xfId="7" applyNumberFormat="1" applyFont="1" applyFill="1" applyBorder="1" applyAlignment="1">
      <alignment horizontal="center" vertical="center"/>
    </xf>
    <xf numFmtId="10" fontId="2" fillId="6" borderId="1" xfId="7" applyNumberFormat="1" applyFont="1" applyFill="1" applyBorder="1" applyAlignment="1">
      <alignment horizontal="center" vertical="center" wrapText="1"/>
    </xf>
    <xf numFmtId="168" fontId="1" fillId="9" borderId="0" xfId="0" applyNumberFormat="1" applyFont="1" applyFill="1" applyAlignment="1" applyProtection="1">
      <alignment horizontal="center" vertical="center"/>
      <protection locked="0"/>
    </xf>
    <xf numFmtId="3" fontId="1" fillId="9" borderId="0" xfId="14" applyNumberFormat="1" applyFont="1" applyFill="1" applyBorder="1" applyAlignment="1" applyProtection="1">
      <alignment horizontal="right"/>
      <protection locked="0"/>
    </xf>
    <xf numFmtId="3" fontId="1" fillId="9" borderId="0" xfId="0" applyNumberFormat="1" applyFont="1" applyFill="1" applyAlignment="1" applyProtection="1">
      <alignment horizontal="right"/>
      <protection locked="0"/>
    </xf>
    <xf numFmtId="3" fontId="22" fillId="9" borderId="0" xfId="0" applyNumberFormat="1" applyFont="1" applyFill="1" applyAlignment="1">
      <alignment horizontal="right"/>
    </xf>
    <xf numFmtId="10" fontId="1" fillId="8" borderId="0" xfId="7" applyNumberFormat="1" applyFont="1" applyFill="1" applyBorder="1" applyAlignment="1">
      <alignment horizontal="right" vertical="center"/>
    </xf>
    <xf numFmtId="3" fontId="2" fillId="2" borderId="1" xfId="0" applyNumberFormat="1" applyFont="1" applyFill="1" applyBorder="1" applyAlignment="1" applyProtection="1">
      <alignment horizontal="right" vertical="center" wrapText="1"/>
      <protection locked="0"/>
    </xf>
    <xf numFmtId="10" fontId="1" fillId="0" borderId="0" xfId="7" applyNumberFormat="1" applyFont="1" applyAlignment="1" applyProtection="1">
      <alignment horizontal="right"/>
      <protection locked="0"/>
    </xf>
    <xf numFmtId="10" fontId="1" fillId="0" borderId="0" xfId="0" applyNumberFormat="1" applyFont="1" applyAlignment="1" applyProtection="1">
      <alignment horizontal="right"/>
      <protection locked="0"/>
    </xf>
    <xf numFmtId="0" fontId="17" fillId="11" borderId="1" xfId="2" applyFont="1" applyFill="1" applyBorder="1" applyAlignment="1" applyProtection="1">
      <alignment vertical="center"/>
    </xf>
    <xf numFmtId="0" fontId="13" fillId="5" borderId="1" xfId="0" applyFont="1" applyFill="1" applyBorder="1" applyAlignment="1">
      <alignment horizontal="center" vertical="center"/>
    </xf>
    <xf numFmtId="41" fontId="1" fillId="9" borderId="0" xfId="14" applyFont="1" applyFill="1" applyAlignment="1" applyProtection="1">
      <alignment vertical="center"/>
      <protection locked="0"/>
    </xf>
    <xf numFmtId="41" fontId="3" fillId="9" borderId="0" xfId="14" applyFont="1" applyFill="1" applyBorder="1" applyAlignment="1" applyProtection="1">
      <alignment horizontal="center" vertical="center"/>
      <protection locked="0"/>
    </xf>
    <xf numFmtId="41" fontId="21" fillId="9" borderId="0" xfId="14" applyFont="1" applyFill="1" applyAlignment="1" applyProtection="1">
      <alignment vertical="center"/>
      <protection locked="0"/>
    </xf>
    <xf numFmtId="3" fontId="22" fillId="9" borderId="0" xfId="7" applyNumberFormat="1" applyFont="1" applyFill="1" applyBorder="1" applyAlignment="1">
      <alignment horizontal="center" vertical="center"/>
    </xf>
    <xf numFmtId="0" fontId="24" fillId="9" borderId="0" xfId="15" applyFont="1" applyFill="1" applyBorder="1" applyAlignment="1">
      <alignment horizontal="center" vertical="center"/>
    </xf>
    <xf numFmtId="10" fontId="24" fillId="9" borderId="0" xfId="7" applyNumberFormat="1" applyFont="1" applyFill="1" applyBorder="1" applyAlignment="1">
      <alignment vertical="center"/>
    </xf>
    <xf numFmtId="41" fontId="22" fillId="9" borderId="0" xfId="14" applyFont="1" applyFill="1" applyBorder="1" applyAlignment="1">
      <alignment vertical="center"/>
    </xf>
    <xf numFmtId="3" fontId="25" fillId="0" borderId="0" xfId="15" applyNumberFormat="1" applyFont="1" applyFill="1" applyBorder="1" applyAlignment="1" applyProtection="1">
      <alignment horizontal="center" vertical="center"/>
      <protection locked="0"/>
    </xf>
    <xf numFmtId="10" fontId="25" fillId="0" borderId="0" xfId="7" applyNumberFormat="1" applyFont="1" applyFill="1" applyBorder="1" applyAlignment="1" applyProtection="1">
      <alignment vertical="center"/>
      <protection locked="0"/>
    </xf>
    <xf numFmtId="41" fontId="25" fillId="0" borderId="0" xfId="14" applyFont="1" applyFill="1" applyBorder="1" applyAlignment="1" applyProtection="1">
      <alignment vertical="center"/>
      <protection locked="0"/>
    </xf>
    <xf numFmtId="3" fontId="25" fillId="0" borderId="0" xfId="15" applyNumberFormat="1" applyFont="1" applyFill="1" applyBorder="1" applyAlignment="1" applyProtection="1">
      <alignment vertical="center"/>
      <protection locked="0"/>
    </xf>
    <xf numFmtId="3" fontId="25" fillId="0" borderId="0" xfId="14" applyNumberFormat="1" applyFont="1" applyFill="1" applyBorder="1" applyAlignment="1" applyProtection="1">
      <alignment horizontal="right" vertical="center"/>
      <protection locked="0"/>
    </xf>
    <xf numFmtId="41" fontId="1" fillId="9" borderId="0" xfId="14" applyFont="1" applyFill="1" applyBorder="1" applyAlignment="1" applyProtection="1">
      <alignment vertical="center"/>
      <protection locked="0"/>
    </xf>
    <xf numFmtId="3" fontId="17" fillId="11" borderId="1" xfId="2" applyNumberFormat="1" applyFont="1" applyFill="1" applyBorder="1" applyAlignment="1" applyProtection="1">
      <alignment horizontal="right" vertical="center"/>
    </xf>
    <xf numFmtId="3" fontId="1" fillId="0" borderId="0" xfId="0" applyNumberFormat="1" applyFont="1" applyAlignment="1">
      <alignment vertical="center" wrapText="1"/>
    </xf>
    <xf numFmtId="0" fontId="16" fillId="9" borderId="0" xfId="0" applyFont="1" applyFill="1" applyAlignment="1">
      <alignment vertical="center" wrapText="1"/>
    </xf>
    <xf numFmtId="3" fontId="16" fillId="9" borderId="0" xfId="0" applyNumberFormat="1" applyFont="1" applyFill="1" applyAlignment="1">
      <alignment horizontal="left" vertical="center" wrapText="1"/>
    </xf>
    <xf numFmtId="167" fontId="13" fillId="5" borderId="1" xfId="0" applyNumberFormat="1" applyFont="1" applyFill="1" applyBorder="1" applyAlignment="1">
      <alignment horizontal="left" vertical="center"/>
    </xf>
    <xf numFmtId="3" fontId="3" fillId="9" borderId="0" xfId="0" applyNumberFormat="1" applyFont="1" applyFill="1" applyAlignment="1">
      <alignment horizontal="left" vertical="center"/>
    </xf>
    <xf numFmtId="3" fontId="3" fillId="9" borderId="0" xfId="0" applyNumberFormat="1" applyFont="1" applyFill="1" applyAlignment="1">
      <alignment vertical="center" wrapText="1"/>
    </xf>
    <xf numFmtId="3" fontId="2" fillId="7" borderId="1" xfId="7" applyNumberFormat="1" applyFont="1" applyFill="1" applyBorder="1" applyAlignment="1">
      <alignment horizontal="center" vertical="center"/>
    </xf>
    <xf numFmtId="41" fontId="2" fillId="7" borderId="1" xfId="0" applyNumberFormat="1" applyFont="1" applyFill="1" applyBorder="1" applyAlignment="1">
      <alignment horizontal="center" vertical="center" wrapText="1"/>
    </xf>
    <xf numFmtId="41" fontId="17" fillId="11" borderId="1" xfId="2" applyNumberFormat="1" applyFont="1" applyFill="1" applyBorder="1" applyAlignment="1">
      <alignment vertical="center"/>
    </xf>
    <xf numFmtId="41" fontId="3" fillId="9" borderId="1" xfId="0" applyNumberFormat="1" applyFont="1" applyFill="1" applyBorder="1" applyAlignment="1">
      <alignment horizontal="right" vertical="center" wrapText="1"/>
    </xf>
    <xf numFmtId="41" fontId="1" fillId="0" borderId="1" xfId="14" applyFont="1" applyFill="1" applyBorder="1" applyAlignment="1">
      <alignment horizontal="right" vertical="center"/>
    </xf>
    <xf numFmtId="41" fontId="12" fillId="9" borderId="0" xfId="0" applyNumberFormat="1" applyFont="1" applyFill="1" applyAlignment="1">
      <alignment horizontal="center" vertical="center"/>
    </xf>
    <xf numFmtId="41" fontId="1" fillId="9" borderId="0" xfId="0" applyNumberFormat="1" applyFont="1" applyFill="1" applyAlignment="1">
      <alignment horizontal="center" vertical="center"/>
    </xf>
    <xf numFmtId="172" fontId="1" fillId="9" borderId="0" xfId="0" applyNumberFormat="1" applyFont="1" applyFill="1" applyAlignment="1">
      <alignment horizontal="center" vertical="center"/>
    </xf>
    <xf numFmtId="172" fontId="12" fillId="9" borderId="0" xfId="0" applyNumberFormat="1" applyFont="1" applyFill="1" applyAlignment="1">
      <alignment horizontal="center" vertical="center"/>
    </xf>
    <xf numFmtId="170" fontId="12" fillId="8" borderId="35" xfId="0" applyNumberFormat="1" applyFont="1" applyFill="1" applyBorder="1" applyAlignment="1">
      <alignment horizontal="left" vertical="center"/>
    </xf>
    <xf numFmtId="167" fontId="12" fillId="8" borderId="36" xfId="0" applyNumberFormat="1" applyFont="1" applyFill="1" applyBorder="1" applyAlignment="1">
      <alignment horizontal="center" vertical="center"/>
    </xf>
    <xf numFmtId="168" fontId="12" fillId="8" borderId="36" xfId="0" applyNumberFormat="1" applyFont="1" applyFill="1" applyBorder="1" applyAlignment="1">
      <alignment horizontal="center" vertical="center"/>
    </xf>
    <xf numFmtId="168" fontId="12" fillId="8" borderId="36" xfId="0" applyNumberFormat="1" applyFont="1" applyFill="1" applyBorder="1" applyAlignment="1">
      <alignment vertical="center"/>
    </xf>
    <xf numFmtId="0" fontId="30" fillId="8" borderId="36" xfId="0" applyFont="1" applyFill="1" applyBorder="1" applyAlignment="1">
      <alignment horizontal="left" vertical="center"/>
    </xf>
    <xf numFmtId="3" fontId="12" fillId="8" borderId="36" xfId="0" applyNumberFormat="1" applyFont="1" applyFill="1" applyBorder="1" applyAlignment="1">
      <alignment horizontal="right" vertical="center"/>
    </xf>
    <xf numFmtId="1" fontId="12" fillId="8" borderId="36" xfId="14" applyNumberFormat="1" applyFont="1" applyFill="1" applyBorder="1" applyAlignment="1">
      <alignment horizontal="right" vertical="center"/>
    </xf>
    <xf numFmtId="10" fontId="12" fillId="8" borderId="36" xfId="7" applyNumberFormat="1" applyFont="1" applyFill="1" applyBorder="1" applyAlignment="1">
      <alignment horizontal="center" vertical="center"/>
    </xf>
    <xf numFmtId="9" fontId="12" fillId="8" borderId="36" xfId="7" applyFont="1" applyFill="1" applyBorder="1" applyAlignment="1">
      <alignment horizontal="center" vertical="center"/>
    </xf>
    <xf numFmtId="3" fontId="12" fillId="8" borderId="36" xfId="7" applyNumberFormat="1" applyFont="1" applyFill="1" applyBorder="1" applyAlignment="1">
      <alignment horizontal="right" vertical="center"/>
    </xf>
    <xf numFmtId="3" fontId="12" fillId="8" borderId="36" xfId="14" applyNumberFormat="1" applyFont="1" applyFill="1" applyBorder="1" applyAlignment="1">
      <alignment horizontal="right" vertical="center"/>
    </xf>
    <xf numFmtId="0" fontId="23" fillId="9" borderId="30" xfId="15" applyFont="1" applyFill="1" applyBorder="1" applyAlignment="1">
      <alignment horizontal="center" vertical="center"/>
    </xf>
    <xf numFmtId="10" fontId="23" fillId="9" borderId="30" xfId="7" applyNumberFormat="1" applyFont="1" applyFill="1" applyBorder="1" applyAlignment="1">
      <alignment horizontal="center" vertical="center"/>
    </xf>
    <xf numFmtId="0" fontId="26" fillId="0" borderId="0" xfId="0" applyFont="1" applyAlignment="1">
      <alignment vertical="top"/>
    </xf>
    <xf numFmtId="10" fontId="1" fillId="9" borderId="0" xfId="7" applyNumberFormat="1" applyFont="1" applyFill="1" applyBorder="1" applyAlignment="1">
      <alignment horizontal="center" vertical="center"/>
    </xf>
    <xf numFmtId="3" fontId="1" fillId="9" borderId="0" xfId="14" applyNumberFormat="1" applyFont="1" applyFill="1" applyBorder="1" applyAlignment="1" applyProtection="1">
      <alignment horizontal="right" vertical="center"/>
    </xf>
    <xf numFmtId="3" fontId="9" fillId="9" borderId="1" xfId="0" applyNumberFormat="1" applyFont="1" applyFill="1" applyBorder="1" applyAlignment="1">
      <alignment horizontal="right" vertical="center" wrapText="1"/>
    </xf>
    <xf numFmtId="3" fontId="9" fillId="9" borderId="1" xfId="7" applyNumberFormat="1" applyFont="1" applyFill="1" applyBorder="1" applyAlignment="1" applyProtection="1">
      <alignment horizontal="right" vertical="center" wrapText="1"/>
    </xf>
    <xf numFmtId="3" fontId="9" fillId="9" borderId="1" xfId="0" applyNumberFormat="1" applyFont="1" applyFill="1" applyBorder="1" applyAlignment="1">
      <alignment horizontal="right" vertical="center"/>
    </xf>
    <xf numFmtId="3" fontId="9" fillId="9" borderId="1" xfId="14" applyNumberFormat="1" applyFont="1" applyFill="1" applyBorder="1" applyAlignment="1" applyProtection="1">
      <alignment horizontal="right" vertical="center"/>
    </xf>
    <xf numFmtId="172" fontId="9" fillId="9" borderId="1" xfId="7" applyNumberFormat="1" applyFont="1" applyFill="1" applyBorder="1" applyAlignment="1" applyProtection="1">
      <alignment horizontal="center" vertical="center" wrapText="1"/>
    </xf>
    <xf numFmtId="0" fontId="10" fillId="5" borderId="1" xfId="0" applyFont="1" applyFill="1" applyBorder="1" applyAlignment="1">
      <alignment horizontal="center" vertical="center" wrapText="1"/>
    </xf>
    <xf numFmtId="167" fontId="10" fillId="5" borderId="1" xfId="0" applyNumberFormat="1" applyFont="1" applyFill="1" applyBorder="1" applyAlignment="1">
      <alignment horizontal="center" vertical="center" wrapText="1"/>
    </xf>
    <xf numFmtId="168" fontId="10" fillId="5" borderId="1" xfId="0" applyNumberFormat="1" applyFont="1" applyFill="1" applyBorder="1" applyAlignment="1">
      <alignment horizontal="center" vertical="center" wrapText="1"/>
    </xf>
    <xf numFmtId="0" fontId="10" fillId="5" borderId="1" xfId="0" applyFont="1" applyFill="1" applyBorder="1" applyAlignment="1">
      <alignment vertical="center"/>
    </xf>
    <xf numFmtId="3" fontId="10" fillId="5" borderId="1" xfId="0" applyNumberFormat="1" applyFont="1" applyFill="1" applyBorder="1" applyAlignment="1">
      <alignment horizontal="right" vertical="center" wrapText="1"/>
    </xf>
    <xf numFmtId="3" fontId="10" fillId="5" borderId="1" xfId="0" applyNumberFormat="1" applyFont="1" applyFill="1" applyBorder="1" applyAlignment="1">
      <alignment horizontal="right" vertical="center"/>
    </xf>
    <xf numFmtId="3" fontId="10" fillId="5" borderId="1" xfId="0" applyNumberFormat="1" applyFont="1" applyFill="1" applyBorder="1" applyAlignment="1" applyProtection="1">
      <alignment horizontal="right" vertical="center"/>
      <protection locked="0"/>
    </xf>
    <xf numFmtId="3" fontId="10" fillId="5" borderId="1" xfId="7" applyNumberFormat="1" applyFont="1" applyFill="1" applyBorder="1" applyAlignment="1" applyProtection="1">
      <alignment horizontal="right" vertical="center" wrapText="1"/>
    </xf>
    <xf numFmtId="3" fontId="10" fillId="5" borderId="1" xfId="14" applyNumberFormat="1" applyFont="1" applyFill="1" applyBorder="1" applyAlignment="1" applyProtection="1">
      <alignment horizontal="right" vertical="center"/>
    </xf>
    <xf numFmtId="3" fontId="9" fillId="9" borderId="1" xfId="7" applyNumberFormat="1" applyFont="1" applyFill="1" applyBorder="1" applyAlignment="1" applyProtection="1">
      <alignment horizontal="right" vertical="center"/>
    </xf>
    <xf numFmtId="3" fontId="9" fillId="9" borderId="1" xfId="0" applyNumberFormat="1" applyFont="1" applyFill="1" applyBorder="1" applyAlignment="1" applyProtection="1">
      <alignment horizontal="right" vertical="center"/>
      <protection locked="0"/>
    </xf>
    <xf numFmtId="0" fontId="9" fillId="9" borderId="0" xfId="0" applyFont="1" applyFill="1" applyAlignment="1" applyProtection="1">
      <alignment vertical="center"/>
      <protection locked="0"/>
    </xf>
    <xf numFmtId="0" fontId="9" fillId="9" borderId="1" xfId="0" applyFont="1" applyFill="1" applyBorder="1" applyAlignment="1">
      <alignment vertical="center"/>
    </xf>
    <xf numFmtId="0" fontId="9" fillId="9" borderId="1" xfId="0" applyFont="1" applyFill="1" applyBorder="1" applyAlignment="1">
      <alignment horizontal="left" vertical="center"/>
    </xf>
    <xf numFmtId="172" fontId="10" fillId="5" borderId="1" xfId="7" applyNumberFormat="1" applyFont="1" applyFill="1" applyBorder="1" applyAlignment="1" applyProtection="1">
      <alignment horizontal="center" vertical="center"/>
    </xf>
    <xf numFmtId="3" fontId="10" fillId="5" borderId="1" xfId="7" applyNumberFormat="1" applyFont="1" applyFill="1" applyBorder="1" applyAlignment="1" applyProtection="1">
      <alignment horizontal="right" vertical="center"/>
    </xf>
    <xf numFmtId="3" fontId="10" fillId="5" borderId="1" xfId="0" applyNumberFormat="1" applyFont="1" applyFill="1" applyBorder="1" applyAlignment="1">
      <alignment vertical="center"/>
    </xf>
    <xf numFmtId="0" fontId="9" fillId="9" borderId="1" xfId="0" applyFont="1" applyFill="1" applyBorder="1" applyAlignment="1">
      <alignment horizontal="center" vertical="center" wrapText="1"/>
    </xf>
    <xf numFmtId="167" fontId="9" fillId="9" borderId="1" xfId="0" applyNumberFormat="1" applyFont="1" applyFill="1" applyBorder="1" applyAlignment="1">
      <alignment horizontal="center" vertical="center" wrapText="1"/>
    </xf>
    <xf numFmtId="168" fontId="9" fillId="9" borderId="1" xfId="0" applyNumberFormat="1" applyFont="1" applyFill="1" applyBorder="1" applyAlignment="1">
      <alignment horizontal="center" vertical="center" wrapText="1"/>
    </xf>
    <xf numFmtId="41" fontId="9" fillId="9" borderId="0" xfId="14" applyFont="1" applyFill="1" applyAlignment="1" applyProtection="1">
      <alignment vertical="center"/>
      <protection locked="0"/>
    </xf>
    <xf numFmtId="41" fontId="9" fillId="9" borderId="0" xfId="0" applyNumberFormat="1" applyFont="1" applyFill="1" applyAlignment="1" applyProtection="1">
      <alignment vertical="center"/>
      <protection locked="0"/>
    </xf>
    <xf numFmtId="3" fontId="9" fillId="9" borderId="1" xfId="14" applyNumberFormat="1" applyFont="1" applyFill="1" applyBorder="1" applyAlignment="1">
      <alignment vertical="center"/>
    </xf>
    <xf numFmtId="3" fontId="9" fillId="9" borderId="1" xfId="14" applyNumberFormat="1" applyFont="1" applyFill="1" applyBorder="1" applyAlignment="1">
      <alignment horizontal="right" vertical="center"/>
    </xf>
    <xf numFmtId="1" fontId="9" fillId="9" borderId="1" xfId="7" applyNumberFormat="1" applyFont="1" applyFill="1" applyBorder="1" applyAlignment="1" applyProtection="1">
      <alignment horizontal="right" vertical="center"/>
    </xf>
    <xf numFmtId="172" fontId="10" fillId="5" borderId="1" xfId="7" applyNumberFormat="1" applyFont="1" applyFill="1" applyBorder="1" applyAlignment="1">
      <alignment horizontal="center" vertical="center"/>
    </xf>
    <xf numFmtId="3" fontId="10" fillId="5" borderId="1" xfId="14" applyNumberFormat="1" applyFont="1" applyFill="1" applyBorder="1" applyAlignment="1">
      <alignment vertical="center"/>
    </xf>
    <xf numFmtId="3" fontId="10" fillId="5" borderId="1" xfId="14" applyNumberFormat="1" applyFont="1" applyFill="1" applyBorder="1" applyAlignment="1">
      <alignment horizontal="right" vertical="center"/>
    </xf>
    <xf numFmtId="1" fontId="10" fillId="5" borderId="1" xfId="7" applyNumberFormat="1" applyFont="1" applyFill="1" applyBorder="1" applyAlignment="1" applyProtection="1">
      <alignment horizontal="right" vertical="center"/>
    </xf>
    <xf numFmtId="3" fontId="2" fillId="2" borderId="32"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11" fillId="10" borderId="32" xfId="1" applyFont="1" applyFill="1" applyBorder="1" applyAlignment="1">
      <alignment horizontal="center" vertical="center"/>
    </xf>
    <xf numFmtId="0" fontId="11" fillId="10" borderId="2" xfId="1" applyFont="1" applyFill="1" applyBorder="1" applyAlignment="1">
      <alignment horizontal="center" vertical="center"/>
    </xf>
    <xf numFmtId="0" fontId="11" fillId="10" borderId="1" xfId="1" applyFont="1" applyFill="1" applyBorder="1" applyAlignment="1">
      <alignment horizontal="center" vertical="center"/>
    </xf>
    <xf numFmtId="0" fontId="11" fillId="10" borderId="13" xfId="1" applyFont="1" applyFill="1" applyBorder="1" applyAlignment="1">
      <alignment horizontal="center" vertical="center"/>
    </xf>
    <xf numFmtId="3" fontId="2" fillId="2" borderId="32" xfId="0" applyNumberFormat="1" applyFont="1" applyFill="1" applyBorder="1" applyAlignment="1" applyProtection="1">
      <alignment horizontal="center"/>
      <protection locked="0"/>
    </xf>
    <xf numFmtId="0" fontId="11" fillId="10" borderId="33" xfId="1" applyFont="1" applyFill="1" applyBorder="1" applyAlignment="1">
      <alignment horizontal="center" vertical="center"/>
    </xf>
    <xf numFmtId="41" fontId="11" fillId="10" borderId="1" xfId="14" applyFont="1" applyFill="1" applyBorder="1" applyAlignment="1">
      <alignment horizontal="center" vertical="center"/>
    </xf>
    <xf numFmtId="10" fontId="1" fillId="8" borderId="0" xfId="0" applyNumberFormat="1" applyFont="1" applyFill="1" applyAlignment="1">
      <alignment horizontal="center" vertical="center"/>
    </xf>
    <xf numFmtId="10" fontId="1" fillId="8" borderId="3" xfId="0" applyNumberFormat="1" applyFont="1" applyFill="1" applyBorder="1" applyAlignment="1">
      <alignment horizontal="center" vertical="center"/>
    </xf>
    <xf numFmtId="3" fontId="1" fillId="9" borderId="3" xfId="0" applyNumberFormat="1" applyFont="1" applyFill="1" applyBorder="1" applyAlignment="1" applyProtection="1">
      <alignment horizontal="right" vertical="center"/>
      <protection locked="0"/>
    </xf>
    <xf numFmtId="0" fontId="3" fillId="9" borderId="0" xfId="0" applyFont="1" applyFill="1" applyAlignment="1" applyProtection="1">
      <alignment horizontal="right" vertical="center"/>
      <protection locked="0"/>
    </xf>
    <xf numFmtId="170" fontId="3" fillId="0" borderId="0" xfId="0" applyNumberFormat="1" applyFont="1" applyAlignment="1">
      <alignment vertical="center"/>
    </xf>
    <xf numFmtId="170" fontId="3" fillId="0" borderId="0" xfId="0" applyNumberFormat="1" applyFont="1" applyAlignment="1">
      <alignment horizontal="center" vertical="center"/>
    </xf>
    <xf numFmtId="10" fontId="2" fillId="6" borderId="2" xfId="7" applyNumberFormat="1" applyFont="1" applyFill="1" applyBorder="1" applyAlignment="1">
      <alignment horizontal="center" vertical="center"/>
    </xf>
    <xf numFmtId="3" fontId="2" fillId="2" borderId="33" xfId="0" applyNumberFormat="1" applyFont="1" applyFill="1" applyBorder="1" applyAlignment="1">
      <alignment horizontal="center" vertical="center"/>
    </xf>
    <xf numFmtId="0" fontId="11" fillId="10" borderId="1" xfId="1" applyFont="1" applyFill="1" applyBorder="1" applyAlignment="1">
      <alignment vertical="center"/>
    </xf>
    <xf numFmtId="3" fontId="2" fillId="2" borderId="13" xfId="0" applyNumberFormat="1" applyFont="1" applyFill="1" applyBorder="1" applyAlignment="1">
      <alignment horizontal="center" vertical="center"/>
    </xf>
    <xf numFmtId="10" fontId="3" fillId="0" borderId="0" xfId="7" applyNumberFormat="1" applyFont="1" applyFill="1" applyBorder="1" applyAlignment="1">
      <alignment vertical="center"/>
    </xf>
    <xf numFmtId="41" fontId="3" fillId="9" borderId="0" xfId="14" applyFont="1" applyFill="1" applyBorder="1" applyAlignment="1" applyProtection="1">
      <alignment vertical="center"/>
      <protection locked="0"/>
    </xf>
    <xf numFmtId="3" fontId="3" fillId="0" borderId="0" xfId="7" applyNumberFormat="1" applyFont="1" applyFill="1" applyBorder="1" applyAlignment="1" applyProtection="1">
      <alignment horizontal="right" vertical="center"/>
    </xf>
    <xf numFmtId="0" fontId="3" fillId="0" borderId="0" xfId="0" applyFont="1" applyAlignment="1" applyProtection="1">
      <alignment horizontal="center" vertical="center"/>
      <protection locked="0"/>
    </xf>
    <xf numFmtId="172" fontId="2" fillId="6" borderId="2" xfId="7" applyNumberFormat="1" applyFont="1" applyFill="1" applyBorder="1" applyAlignment="1">
      <alignment horizontal="center" vertical="center"/>
    </xf>
    <xf numFmtId="41" fontId="1" fillId="0" borderId="0" xfId="14" applyFont="1" applyFill="1" applyBorder="1" applyAlignment="1">
      <alignment vertical="center"/>
    </xf>
    <xf numFmtId="0" fontId="11" fillId="10" borderId="24" xfId="1" applyFont="1" applyFill="1" applyBorder="1" applyAlignment="1">
      <alignment horizontal="right" vertical="center"/>
    </xf>
    <xf numFmtId="3" fontId="2" fillId="2" borderId="2" xfId="0" applyNumberFormat="1" applyFont="1" applyFill="1" applyBorder="1" applyAlignment="1">
      <alignment horizontal="right" vertical="center"/>
    </xf>
    <xf numFmtId="3" fontId="1" fillId="0" borderId="2" xfId="14" applyNumberFormat="1" applyFont="1" applyBorder="1" applyAlignment="1">
      <alignment horizontal="right" vertical="center" wrapText="1"/>
    </xf>
    <xf numFmtId="0" fontId="34" fillId="9" borderId="0" xfId="0" applyFont="1" applyFill="1" applyAlignment="1">
      <alignment vertical="center" wrapText="1"/>
    </xf>
    <xf numFmtId="172" fontId="22" fillId="9" borderId="0" xfId="0" applyNumberFormat="1" applyFont="1" applyFill="1" applyAlignment="1">
      <alignment horizontal="center" vertical="center"/>
    </xf>
    <xf numFmtId="172" fontId="22" fillId="9" borderId="0" xfId="7" applyNumberFormat="1" applyFont="1" applyFill="1" applyAlignment="1">
      <alignment horizontal="center" vertical="center"/>
    </xf>
    <xf numFmtId="172" fontId="22" fillId="9" borderId="0" xfId="7" applyNumberFormat="1" applyFont="1" applyFill="1" applyAlignment="1">
      <alignment vertical="center"/>
    </xf>
    <xf numFmtId="3" fontId="22" fillId="9" borderId="0" xfId="0" applyNumberFormat="1" applyFont="1" applyFill="1" applyAlignment="1">
      <alignment vertical="center"/>
    </xf>
    <xf numFmtId="0" fontId="22" fillId="9" borderId="0" xfId="0" applyFont="1" applyFill="1" applyAlignment="1">
      <alignment horizontal="right" vertical="center"/>
    </xf>
    <xf numFmtId="3" fontId="22" fillId="9" borderId="0" xfId="0" applyNumberFormat="1" applyFont="1" applyFill="1" applyAlignment="1">
      <alignment horizontal="left" vertical="center"/>
    </xf>
    <xf numFmtId="172" fontId="1" fillId="9" borderId="0" xfId="7" applyNumberFormat="1" applyFont="1" applyFill="1" applyBorder="1" applyAlignment="1">
      <alignment vertical="center"/>
    </xf>
    <xf numFmtId="41" fontId="1" fillId="0" borderId="0" xfId="14" applyFont="1" applyFill="1" applyBorder="1" applyAlignment="1">
      <alignment horizontal="center" vertical="center"/>
    </xf>
    <xf numFmtId="41" fontId="3" fillId="9" borderId="0" xfId="14" applyFont="1" applyFill="1" applyBorder="1" applyAlignment="1">
      <alignment vertical="center"/>
    </xf>
    <xf numFmtId="0" fontId="1" fillId="0" borderId="0" xfId="0" applyFont="1" applyAlignment="1">
      <alignment horizontal="left" vertical="center"/>
    </xf>
    <xf numFmtId="168" fontId="1" fillId="0" borderId="0" xfId="0" applyNumberFormat="1" applyFont="1" applyAlignment="1">
      <alignment vertical="center"/>
    </xf>
    <xf numFmtId="172" fontId="1" fillId="0" borderId="0" xfId="7" applyNumberFormat="1" applyFont="1" applyAlignment="1">
      <alignment vertical="center"/>
    </xf>
    <xf numFmtId="10" fontId="1" fillId="0" borderId="0" xfId="7" applyNumberFormat="1" applyFont="1" applyAlignment="1">
      <alignment horizontal="right" vertical="center"/>
    </xf>
    <xf numFmtId="172" fontId="1" fillId="0" borderId="0" xfId="0" applyNumberFormat="1" applyFont="1" applyAlignment="1">
      <alignment vertical="center"/>
    </xf>
    <xf numFmtId="3" fontId="1" fillId="0" borderId="0" xfId="14" applyNumberFormat="1" applyFont="1" applyAlignment="1">
      <alignment vertical="center"/>
    </xf>
    <xf numFmtId="172" fontId="1" fillId="0" borderId="0" xfId="7" applyNumberFormat="1" applyFont="1" applyAlignment="1">
      <alignment horizontal="right" vertical="center"/>
    </xf>
    <xf numFmtId="167" fontId="13" fillId="5" borderId="1" xfId="0" applyNumberFormat="1" applyFont="1" applyFill="1" applyBorder="1" applyAlignment="1">
      <alignment horizontal="center" vertical="center" wrapText="1"/>
    </xf>
    <xf numFmtId="0" fontId="35" fillId="0" borderId="0" xfId="0" applyFont="1"/>
    <xf numFmtId="3" fontId="35" fillId="0" borderId="0" xfId="0" applyNumberFormat="1" applyFont="1"/>
    <xf numFmtId="3" fontId="13" fillId="5" borderId="2" xfId="7" applyNumberFormat="1" applyFont="1" applyFill="1" applyBorder="1" applyAlignment="1" applyProtection="1">
      <alignment horizontal="right" vertical="center"/>
    </xf>
    <xf numFmtId="3" fontId="3" fillId="9" borderId="2" xfId="7" applyNumberFormat="1" applyFont="1" applyFill="1" applyBorder="1" applyAlignment="1" applyProtection="1">
      <alignment horizontal="right" vertical="center"/>
    </xf>
    <xf numFmtId="0" fontId="1" fillId="9" borderId="0" xfId="14" applyNumberFormat="1" applyFont="1" applyFill="1" applyAlignment="1">
      <alignment horizontal="center" vertical="center"/>
    </xf>
    <xf numFmtId="3" fontId="3" fillId="9" borderId="0" xfId="0" applyNumberFormat="1" applyFont="1" applyFill="1" applyAlignment="1">
      <alignment horizontal="center" vertical="center" wrapText="1"/>
    </xf>
    <xf numFmtId="41" fontId="1" fillId="9" borderId="0" xfId="14" applyFont="1" applyFill="1" applyBorder="1" applyAlignment="1">
      <alignment horizontal="left" vertical="center"/>
    </xf>
    <xf numFmtId="3" fontId="12" fillId="8" borderId="36" xfId="7" applyNumberFormat="1" applyFont="1" applyFill="1" applyBorder="1" applyAlignment="1">
      <alignment horizontal="center" vertical="center"/>
    </xf>
    <xf numFmtId="3" fontId="2" fillId="7" borderId="1" xfId="7" applyNumberFormat="1" applyFont="1" applyFill="1" applyBorder="1" applyAlignment="1" applyProtection="1">
      <alignment horizontal="center" vertical="center"/>
    </xf>
    <xf numFmtId="3" fontId="1" fillId="0" borderId="0" xfId="7" applyNumberFormat="1" applyFont="1" applyFill="1" applyAlignment="1">
      <alignment horizontal="center" vertical="center"/>
    </xf>
    <xf numFmtId="0" fontId="26" fillId="0" borderId="0" xfId="0" applyFont="1" applyAlignment="1">
      <alignment horizontal="center" vertical="top"/>
    </xf>
    <xf numFmtId="3" fontId="1" fillId="0" borderId="0" xfId="7" applyNumberFormat="1" applyFont="1" applyFill="1" applyBorder="1" applyAlignment="1">
      <alignment horizontal="center" vertical="center"/>
    </xf>
    <xf numFmtId="10" fontId="3" fillId="5" borderId="1" xfId="7" applyNumberFormat="1" applyFont="1" applyFill="1" applyBorder="1" applyAlignment="1" applyProtection="1">
      <alignment horizontal="center" vertical="center"/>
    </xf>
    <xf numFmtId="0" fontId="17" fillId="11" borderId="1" xfId="2" applyFont="1" applyFill="1" applyBorder="1" applyAlignment="1" applyProtection="1">
      <alignment horizontal="left" vertical="center"/>
    </xf>
    <xf numFmtId="0" fontId="18" fillId="13" borderId="7" xfId="1" applyFont="1" applyFill="1" applyBorder="1" applyAlignment="1">
      <alignment horizontal="center" vertical="center"/>
    </xf>
    <xf numFmtId="9" fontId="22" fillId="9" borderId="0" xfId="7" applyFont="1" applyFill="1" applyAlignment="1">
      <alignment horizontal="center"/>
    </xf>
    <xf numFmtId="9" fontId="1" fillId="8" borderId="0" xfId="7" applyFont="1" applyFill="1" applyBorder="1" applyAlignment="1">
      <alignment horizontal="center" vertical="center"/>
    </xf>
    <xf numFmtId="9" fontId="1" fillId="9" borderId="0" xfId="7" applyFont="1" applyFill="1" applyBorder="1" applyAlignment="1">
      <alignment horizontal="center" vertical="center"/>
    </xf>
    <xf numFmtId="9" fontId="17" fillId="11" borderId="1" xfId="7" applyFont="1" applyFill="1" applyBorder="1" applyAlignment="1" applyProtection="1">
      <alignment horizontal="center" vertical="center" wrapText="1"/>
    </xf>
    <xf numFmtId="9" fontId="9" fillId="9" borderId="1" xfId="7" applyFont="1" applyFill="1" applyBorder="1" applyAlignment="1" applyProtection="1">
      <alignment horizontal="center" vertical="center" wrapText="1"/>
    </xf>
    <xf numFmtId="9" fontId="1" fillId="0" borderId="0" xfId="7" applyFont="1" applyAlignment="1" applyProtection="1">
      <alignment horizontal="center"/>
      <protection locked="0"/>
    </xf>
    <xf numFmtId="41" fontId="1" fillId="9" borderId="0" xfId="14" applyFont="1" applyFill="1" applyAlignment="1" applyProtection="1">
      <alignment horizontal="center" vertical="center"/>
      <protection locked="0"/>
    </xf>
    <xf numFmtId="0" fontId="38" fillId="14" borderId="0" xfId="0" applyFont="1" applyFill="1" applyAlignment="1">
      <alignment horizontal="center" vertical="center"/>
    </xf>
    <xf numFmtId="0" fontId="38" fillId="14" borderId="0" xfId="0" applyFont="1" applyFill="1" applyAlignment="1">
      <alignment horizontal="left" vertical="center"/>
    </xf>
    <xf numFmtId="173" fontId="38" fillId="14" borderId="0" xfId="0" applyNumberFormat="1" applyFont="1" applyFill="1" applyAlignment="1">
      <alignment horizontal="right" vertical="center"/>
    </xf>
    <xf numFmtId="172" fontId="22" fillId="9" borderId="0" xfId="7" applyNumberFormat="1" applyFont="1" applyFill="1" applyAlignment="1">
      <alignment horizontal="right"/>
    </xf>
    <xf numFmtId="172" fontId="2" fillId="6" borderId="32" xfId="7" applyNumberFormat="1" applyFont="1" applyFill="1" applyBorder="1" applyAlignment="1">
      <alignment horizontal="right" vertical="center"/>
    </xf>
    <xf numFmtId="3" fontId="9" fillId="9" borderId="32" xfId="7" applyNumberFormat="1" applyFont="1" applyFill="1" applyBorder="1" applyAlignment="1" applyProtection="1">
      <alignment horizontal="right" vertical="center" wrapText="1"/>
    </xf>
    <xf numFmtId="172" fontId="1" fillId="0" borderId="0" xfId="7" applyNumberFormat="1" applyFont="1" applyAlignment="1" applyProtection="1">
      <alignment horizontal="right"/>
      <protection locked="0"/>
    </xf>
    <xf numFmtId="10" fontId="22" fillId="9" borderId="0" xfId="7" applyNumberFormat="1" applyFont="1" applyFill="1" applyAlignment="1">
      <alignment horizontal="center" vertical="center"/>
    </xf>
    <xf numFmtId="41" fontId="22" fillId="9" borderId="0" xfId="14" applyFont="1" applyFill="1" applyAlignment="1"/>
    <xf numFmtId="41" fontId="1" fillId="9" borderId="0" xfId="14" applyFont="1" applyFill="1" applyAlignment="1" applyProtection="1">
      <protection locked="0"/>
    </xf>
    <xf numFmtId="41" fontId="1" fillId="9" borderId="0" xfId="14" applyFont="1" applyFill="1" applyAlignment="1" applyProtection="1">
      <alignment horizontal="left" vertical="center"/>
      <protection locked="0"/>
    </xf>
    <xf numFmtId="41" fontId="22" fillId="9" borderId="0" xfId="14" applyFont="1" applyFill="1" applyAlignment="1">
      <alignment horizontal="left"/>
    </xf>
    <xf numFmtId="41" fontId="1" fillId="9" borderId="0" xfId="14" applyFont="1" applyFill="1" applyAlignment="1" applyProtection="1">
      <alignment horizontal="left"/>
      <protection locked="0"/>
    </xf>
    <xf numFmtId="0" fontId="17" fillId="9" borderId="0" xfId="0" applyFont="1" applyFill="1" applyAlignment="1" applyProtection="1">
      <alignment vertical="center" wrapText="1"/>
      <protection locked="0"/>
    </xf>
    <xf numFmtId="0" fontId="34" fillId="9" borderId="0" xfId="0" applyFont="1" applyFill="1" applyAlignment="1">
      <alignment wrapText="1"/>
    </xf>
    <xf numFmtId="0" fontId="16" fillId="9" borderId="0" xfId="0" applyFont="1" applyFill="1" applyAlignment="1" applyProtection="1">
      <alignment vertical="center" wrapText="1"/>
      <protection locked="0"/>
    </xf>
    <xf numFmtId="0" fontId="16" fillId="9" borderId="0" xfId="0" applyFont="1" applyFill="1" applyAlignment="1" applyProtection="1">
      <alignment wrapText="1"/>
      <protection locked="0"/>
    </xf>
    <xf numFmtId="0" fontId="16" fillId="9" borderId="0" xfId="0" applyFont="1" applyFill="1" applyAlignment="1" applyProtection="1">
      <alignment horizontal="center" vertical="center" wrapText="1"/>
      <protection locked="0"/>
    </xf>
    <xf numFmtId="41" fontId="16" fillId="9" borderId="0" xfId="0" applyNumberFormat="1" applyFont="1" applyFill="1" applyAlignment="1" applyProtection="1">
      <alignment horizontal="left" vertical="center" wrapText="1"/>
      <protection locked="0"/>
    </xf>
    <xf numFmtId="3" fontId="16" fillId="9" borderId="0" xfId="0" applyNumberFormat="1" applyFont="1" applyFill="1" applyAlignment="1" applyProtection="1">
      <alignment wrapText="1"/>
      <protection locked="0"/>
    </xf>
    <xf numFmtId="172" fontId="10" fillId="5" borderId="1" xfId="7" applyNumberFormat="1" applyFont="1" applyFill="1" applyBorder="1" applyAlignment="1" applyProtection="1">
      <alignment horizontal="center" vertical="center" wrapText="1"/>
    </xf>
    <xf numFmtId="9" fontId="10" fillId="5" borderId="1" xfId="7" applyFont="1" applyFill="1" applyBorder="1" applyAlignment="1" applyProtection="1">
      <alignment horizontal="center" vertical="center" wrapText="1"/>
    </xf>
    <xf numFmtId="3" fontId="10" fillId="5" borderId="1" xfId="14" applyNumberFormat="1" applyFont="1" applyFill="1" applyBorder="1" applyAlignment="1" applyProtection="1">
      <alignment horizontal="right" vertical="center"/>
      <protection locked="0"/>
    </xf>
    <xf numFmtId="3" fontId="10" fillId="5" borderId="1" xfId="14" applyNumberFormat="1" applyFont="1" applyFill="1" applyBorder="1" applyAlignment="1" applyProtection="1">
      <alignment horizontal="right" vertical="center" wrapText="1"/>
    </xf>
    <xf numFmtId="3" fontId="10" fillId="5" borderId="32" xfId="7" applyNumberFormat="1" applyFont="1" applyFill="1" applyBorder="1" applyAlignment="1" applyProtection="1">
      <alignment horizontal="right" vertical="center" wrapText="1"/>
    </xf>
    <xf numFmtId="3" fontId="10" fillId="5" borderId="1" xfId="14" applyNumberFormat="1" applyFont="1" applyFill="1" applyBorder="1" applyAlignment="1" applyProtection="1">
      <alignment horizontal="right"/>
      <protection locked="0"/>
    </xf>
    <xf numFmtId="0" fontId="9" fillId="9" borderId="0" xfId="0" applyFont="1" applyFill="1" applyAlignment="1" applyProtection="1">
      <alignment vertical="center" wrapText="1"/>
      <protection locked="0"/>
    </xf>
    <xf numFmtId="168" fontId="16" fillId="11" borderId="1" xfId="2" applyNumberFormat="1" applyFont="1" applyFill="1" applyBorder="1" applyAlignment="1" applyProtection="1">
      <alignment horizontal="center" vertical="center"/>
    </xf>
    <xf numFmtId="168" fontId="1" fillId="8" borderId="9" xfId="0" applyNumberFormat="1" applyFont="1" applyFill="1" applyBorder="1" applyAlignment="1" applyProtection="1">
      <alignment horizontal="center" vertical="center"/>
      <protection locked="0"/>
    </xf>
    <xf numFmtId="168" fontId="1" fillId="8" borderId="8" xfId="0" applyNumberFormat="1" applyFont="1" applyFill="1" applyBorder="1" applyAlignment="1" applyProtection="1">
      <alignment horizontal="center" vertical="center"/>
      <protection locked="0"/>
    </xf>
    <xf numFmtId="168" fontId="1" fillId="8" borderId="0" xfId="0" applyNumberFormat="1" applyFont="1" applyFill="1" applyAlignment="1" applyProtection="1">
      <alignment horizontal="center" vertical="center"/>
      <protection locked="0"/>
    </xf>
    <xf numFmtId="168" fontId="17" fillId="13" borderId="31" xfId="0" applyNumberFormat="1" applyFont="1" applyFill="1" applyBorder="1" applyAlignment="1" applyProtection="1">
      <alignment horizontal="center" vertical="center"/>
      <protection locked="0"/>
    </xf>
    <xf numFmtId="168" fontId="1" fillId="0" borderId="25" xfId="0" applyNumberFormat="1" applyFont="1" applyBorder="1" applyAlignment="1" applyProtection="1">
      <alignment horizontal="center" vertical="center"/>
      <protection locked="0"/>
    </xf>
    <xf numFmtId="168" fontId="1" fillId="0" borderId="26" xfId="0" applyNumberFormat="1" applyFont="1" applyBorder="1" applyAlignment="1" applyProtection="1">
      <alignment horizontal="center" vertical="center"/>
      <protection locked="0"/>
    </xf>
    <xf numFmtId="168" fontId="17" fillId="13" borderId="7" xfId="0" applyNumberFormat="1" applyFont="1" applyFill="1" applyBorder="1" applyAlignment="1" applyProtection="1">
      <alignment horizontal="center" vertical="center"/>
      <protection locked="0"/>
    </xf>
    <xf numFmtId="168" fontId="1" fillId="0" borderId="27" xfId="0" applyNumberFormat="1" applyFont="1" applyBorder="1" applyAlignment="1" applyProtection="1">
      <alignment horizontal="center" vertical="center"/>
      <protection locked="0"/>
    </xf>
    <xf numFmtId="168" fontId="1" fillId="0" borderId="8" xfId="0" applyNumberFormat="1" applyFont="1" applyBorder="1" applyAlignment="1" applyProtection="1">
      <alignment horizontal="center" vertical="center"/>
      <protection locked="0"/>
    </xf>
    <xf numFmtId="168" fontId="1" fillId="0" borderId="9" xfId="0" applyNumberFormat="1" applyFont="1" applyBorder="1" applyAlignment="1" applyProtection="1">
      <alignment horizontal="center" vertical="center"/>
      <protection locked="0"/>
    </xf>
    <xf numFmtId="168" fontId="2" fillId="0" borderId="7" xfId="0" applyNumberFormat="1" applyFont="1" applyBorder="1" applyAlignment="1" applyProtection="1">
      <alignment horizontal="center" vertical="center"/>
      <protection locked="0"/>
    </xf>
    <xf numFmtId="0" fontId="38" fillId="0" borderId="0" xfId="0" applyFont="1"/>
    <xf numFmtId="0" fontId="38" fillId="0" borderId="0" xfId="0" applyFont="1" applyAlignment="1">
      <alignment wrapText="1"/>
    </xf>
    <xf numFmtId="0" fontId="38" fillId="0" borderId="0" xfId="0" applyFont="1" applyAlignment="1">
      <alignment horizontal="left"/>
    </xf>
    <xf numFmtId="0" fontId="40" fillId="24" borderId="0" xfId="0" applyFont="1" applyFill="1"/>
    <xf numFmtId="0" fontId="40" fillId="24" borderId="0" xfId="0" applyFont="1" applyFill="1" applyAlignment="1">
      <alignment horizontal="center" vertical="center" wrapText="1"/>
    </xf>
    <xf numFmtId="0" fontId="40" fillId="24" borderId="0" xfId="0" applyFont="1" applyFill="1" applyAlignment="1">
      <alignment horizontal="left" vertical="center" wrapText="1"/>
    </xf>
    <xf numFmtId="41" fontId="24" fillId="9" borderId="0" xfId="14" applyFont="1" applyFill="1" applyBorder="1" applyAlignment="1">
      <alignment vertical="center"/>
    </xf>
    <xf numFmtId="41" fontId="4" fillId="0" borderId="0" xfId="14" applyFont="1" applyAlignment="1" applyProtection="1">
      <alignment horizontal="left" vertical="center" wrapText="1"/>
      <protection locked="0"/>
    </xf>
    <xf numFmtId="0" fontId="4" fillId="0" borderId="0" xfId="0" applyFont="1" applyAlignment="1" applyProtection="1">
      <alignment vertical="center" wrapText="1"/>
      <protection locked="0"/>
    </xf>
    <xf numFmtId="0" fontId="40" fillId="0" borderId="0" xfId="0" applyFont="1"/>
    <xf numFmtId="0" fontId="40" fillId="0" borderId="0" xfId="0" applyFont="1" applyAlignment="1">
      <alignment wrapText="1"/>
    </xf>
    <xf numFmtId="0" fontId="9" fillId="9" borderId="0" xfId="0" applyFont="1" applyFill="1" applyAlignment="1" applyProtection="1">
      <alignment horizontal="right" vertical="center"/>
      <protection locked="0"/>
    </xf>
    <xf numFmtId="0" fontId="41" fillId="27" borderId="0" xfId="0" applyFont="1" applyFill="1" applyAlignment="1">
      <alignment horizontal="center" vertical="center" wrapText="1"/>
    </xf>
    <xf numFmtId="41" fontId="13" fillId="5" borderId="1" xfId="14" applyFont="1" applyFill="1" applyBorder="1" applyAlignment="1">
      <alignment horizontal="right" vertical="center"/>
    </xf>
    <xf numFmtId="0" fontId="2" fillId="16" borderId="32" xfId="0" applyFont="1" applyFill="1" applyBorder="1" applyAlignment="1">
      <alignment horizontal="center" vertical="center"/>
    </xf>
    <xf numFmtId="3" fontId="9" fillId="16" borderId="32" xfId="0" applyNumberFormat="1" applyFont="1" applyFill="1" applyBorder="1" applyAlignment="1">
      <alignment vertical="center" wrapText="1"/>
    </xf>
    <xf numFmtId="3" fontId="1" fillId="9" borderId="6" xfId="0" applyNumberFormat="1" applyFont="1" applyFill="1" applyBorder="1" applyAlignment="1">
      <alignment vertical="center"/>
    </xf>
    <xf numFmtId="41" fontId="1" fillId="9" borderId="0" xfId="14" applyFont="1" applyFill="1" applyBorder="1"/>
    <xf numFmtId="41" fontId="19" fillId="9" borderId="0" xfId="14" applyFont="1" applyFill="1" applyBorder="1"/>
    <xf numFmtId="41" fontId="1" fillId="9" borderId="0" xfId="14" applyFont="1" applyFill="1" applyBorder="1" applyAlignment="1">
      <alignment wrapText="1"/>
    </xf>
    <xf numFmtId="0" fontId="37" fillId="0" borderId="0" xfId="0" applyFont="1" applyAlignment="1">
      <alignment horizontal="left" vertical="center"/>
    </xf>
    <xf numFmtId="173" fontId="37" fillId="0" borderId="0" xfId="0" applyNumberFormat="1" applyFont="1" applyAlignment="1">
      <alignment horizontal="right" vertical="center"/>
    </xf>
    <xf numFmtId="0" fontId="3" fillId="0" borderId="1" xfId="0" applyFont="1" applyBorder="1" applyAlignment="1">
      <alignment horizontal="left" vertical="center" wrapText="1"/>
    </xf>
    <xf numFmtId="167" fontId="3" fillId="0" borderId="1" xfId="0" applyNumberFormat="1" applyFont="1" applyBorder="1" applyAlignment="1">
      <alignment horizontal="left" vertical="center" wrapText="1"/>
    </xf>
    <xf numFmtId="168" fontId="3" fillId="0" borderId="1" xfId="0" applyNumberFormat="1" applyFont="1" applyBorder="1" applyAlignment="1">
      <alignment horizontal="left" vertical="center" wrapText="1"/>
    </xf>
    <xf numFmtId="168" fontId="3" fillId="0" borderId="1" xfId="0" applyNumberFormat="1" applyFont="1" applyBorder="1" applyAlignment="1">
      <alignment vertical="center" wrapText="1"/>
    </xf>
    <xf numFmtId="0" fontId="3" fillId="0" borderId="1" xfId="0" applyFont="1" applyBorder="1" applyAlignment="1">
      <alignment horizontal="left" vertical="center"/>
    </xf>
    <xf numFmtId="3" fontId="3" fillId="0" borderId="1" xfId="0" applyNumberFormat="1" applyFont="1" applyBorder="1" applyAlignment="1">
      <alignment horizontal="right" vertical="center" wrapText="1"/>
    </xf>
    <xf numFmtId="41" fontId="3" fillId="0" borderId="1" xfId="0" applyNumberFormat="1" applyFont="1" applyBorder="1" applyAlignment="1">
      <alignment horizontal="right" vertical="center" wrapText="1"/>
    </xf>
    <xf numFmtId="3" fontId="3" fillId="0" borderId="32" xfId="0" applyNumberFormat="1" applyFont="1" applyBorder="1" applyAlignment="1">
      <alignment horizontal="right" vertical="center" wrapText="1"/>
    </xf>
    <xf numFmtId="3" fontId="3" fillId="0" borderId="2" xfId="0" applyNumberFormat="1" applyFont="1" applyBorder="1" applyAlignment="1">
      <alignment horizontal="right" vertical="center" wrapText="1"/>
    </xf>
    <xf numFmtId="3" fontId="3" fillId="0" borderId="0" xfId="0" applyNumberFormat="1" applyFont="1" applyAlignment="1">
      <alignment vertical="center"/>
    </xf>
    <xf numFmtId="41" fontId="1" fillId="0" borderId="0" xfId="14" applyFont="1" applyFill="1" applyBorder="1" applyAlignment="1">
      <alignment wrapText="1"/>
    </xf>
    <xf numFmtId="174" fontId="3" fillId="0" borderId="0" xfId="0" applyNumberFormat="1" applyFont="1" applyAlignment="1">
      <alignment vertical="center"/>
    </xf>
    <xf numFmtId="41" fontId="3" fillId="0" borderId="0" xfId="0" applyNumberFormat="1" applyFont="1" applyAlignment="1">
      <alignment vertical="center"/>
    </xf>
    <xf numFmtId="0" fontId="3" fillId="0" borderId="0" xfId="0" applyFont="1" applyAlignment="1">
      <alignment vertical="center"/>
    </xf>
    <xf numFmtId="3" fontId="13" fillId="5" borderId="1" xfId="7" applyNumberFormat="1" applyFont="1" applyFill="1" applyBorder="1" applyAlignment="1" applyProtection="1">
      <alignment horizontal="right" vertical="center"/>
    </xf>
    <xf numFmtId="10" fontId="10" fillId="5" borderId="1" xfId="7" applyNumberFormat="1" applyFont="1" applyFill="1" applyBorder="1" applyAlignment="1" applyProtection="1">
      <alignment horizontal="center" vertical="center"/>
    </xf>
    <xf numFmtId="0" fontId="10" fillId="5" borderId="1" xfId="0" applyFont="1" applyFill="1" applyBorder="1" applyAlignment="1">
      <alignment horizontal="left" vertical="center"/>
    </xf>
    <xf numFmtId="3" fontId="10" fillId="5" borderId="1" xfId="0" applyNumberFormat="1" applyFont="1" applyFill="1" applyBorder="1" applyAlignment="1" applyProtection="1">
      <alignment vertical="center"/>
      <protection locked="0"/>
    </xf>
    <xf numFmtId="3" fontId="10" fillId="5" borderId="1" xfId="8" applyNumberFormat="1" applyFont="1" applyFill="1" applyBorder="1" applyAlignment="1" applyProtection="1">
      <alignment horizontal="right" vertical="center"/>
      <protection locked="0"/>
    </xf>
    <xf numFmtId="3" fontId="10" fillId="9" borderId="1" xfId="0" applyNumberFormat="1" applyFont="1" applyFill="1" applyBorder="1" applyAlignment="1">
      <alignment horizontal="right" vertical="center"/>
    </xf>
    <xf numFmtId="49" fontId="3" fillId="0" borderId="1" xfId="0" applyNumberFormat="1" applyFont="1" applyBorder="1" applyAlignment="1">
      <alignment horizontal="left" vertical="center" wrapText="1"/>
    </xf>
    <xf numFmtId="3" fontId="3" fillId="0" borderId="1" xfId="0" applyNumberFormat="1" applyFont="1" applyBorder="1" applyAlignment="1">
      <alignment vertical="center"/>
    </xf>
    <xf numFmtId="3" fontId="3" fillId="0" borderId="1" xfId="14" applyNumberFormat="1" applyFont="1" applyFill="1" applyBorder="1" applyAlignment="1">
      <alignment horizontal="right" vertical="center" wrapText="1"/>
    </xf>
    <xf numFmtId="41" fontId="3" fillId="0" borderId="1" xfId="14" applyFont="1" applyFill="1" applyBorder="1" applyAlignment="1">
      <alignment horizontal="right" vertical="center" wrapText="1"/>
    </xf>
    <xf numFmtId="3" fontId="3" fillId="0" borderId="32" xfId="14" applyNumberFormat="1" applyFont="1" applyFill="1" applyBorder="1" applyAlignment="1">
      <alignment horizontal="right" vertical="center" wrapText="1"/>
    </xf>
    <xf numFmtId="3" fontId="3" fillId="0" borderId="1" xfId="0" applyNumberFormat="1" applyFont="1" applyBorder="1" applyAlignment="1">
      <alignment horizontal="right" vertical="center"/>
    </xf>
    <xf numFmtId="41" fontId="3" fillId="0" borderId="1" xfId="0" applyNumberFormat="1" applyFont="1" applyBorder="1" applyAlignment="1">
      <alignment horizontal="right" vertical="center"/>
    </xf>
    <xf numFmtId="3" fontId="3" fillId="0" borderId="32" xfId="0" applyNumberFormat="1" applyFont="1" applyBorder="1" applyAlignment="1">
      <alignment horizontal="right" vertical="center"/>
    </xf>
    <xf numFmtId="3" fontId="3" fillId="0" borderId="1" xfId="14" applyNumberFormat="1" applyFont="1" applyFill="1" applyBorder="1" applyAlignment="1">
      <alignment horizontal="right" vertical="center"/>
    </xf>
    <xf numFmtId="41" fontId="3" fillId="0" borderId="1" xfId="14" applyFont="1" applyFill="1" applyBorder="1" applyAlignment="1">
      <alignment horizontal="right" vertical="center"/>
    </xf>
    <xf numFmtId="3" fontId="3" fillId="0" borderId="32" xfId="14" applyNumberFormat="1" applyFont="1" applyFill="1" applyBorder="1" applyAlignment="1">
      <alignment horizontal="right" vertical="center"/>
    </xf>
    <xf numFmtId="168" fontId="3" fillId="0" borderId="1" xfId="0" quotePrefix="1" applyNumberFormat="1" applyFont="1" applyBorder="1" applyAlignment="1">
      <alignment horizontal="left" vertical="center" wrapText="1"/>
    </xf>
    <xf numFmtId="168" fontId="3" fillId="0" borderId="0" xfId="0" applyNumberFormat="1" applyFont="1" applyAlignment="1">
      <alignment vertical="center"/>
    </xf>
    <xf numFmtId="0" fontId="3" fillId="0" borderId="1" xfId="0" applyFont="1" applyBorder="1" applyAlignment="1">
      <alignment vertical="center"/>
    </xf>
    <xf numFmtId="168" fontId="3" fillId="0" borderId="1" xfId="0" applyNumberFormat="1" applyFont="1" applyBorder="1" applyAlignment="1">
      <alignment vertical="center"/>
    </xf>
    <xf numFmtId="168" fontId="3" fillId="0" borderId="1" xfId="0" applyNumberFormat="1" applyFont="1" applyBorder="1" applyAlignment="1">
      <alignment horizontal="center" vertical="center" wrapText="1"/>
    </xf>
    <xf numFmtId="168" fontId="3" fillId="0" borderId="1" xfId="0" applyNumberFormat="1" applyFont="1" applyBorder="1" applyAlignment="1">
      <alignment horizontal="right" vertical="center" wrapText="1"/>
    </xf>
    <xf numFmtId="49" fontId="3" fillId="0" borderId="1" xfId="0" applyNumberFormat="1" applyFont="1" applyBorder="1" applyAlignment="1">
      <alignment horizontal="right" vertical="center" wrapText="1"/>
    </xf>
    <xf numFmtId="3" fontId="1" fillId="0" borderId="1" xfId="0" applyNumberFormat="1" applyFont="1" applyBorder="1" applyAlignment="1">
      <alignment vertical="center"/>
    </xf>
    <xf numFmtId="172" fontId="1" fillId="0" borderId="1" xfId="7" applyNumberFormat="1" applyFont="1" applyFill="1" applyBorder="1" applyAlignment="1">
      <alignment horizontal="center" vertical="center"/>
    </xf>
    <xf numFmtId="3" fontId="1" fillId="0" borderId="1" xfId="7" applyNumberFormat="1" applyFont="1" applyFill="1" applyBorder="1" applyAlignment="1">
      <alignment horizontal="right" vertical="center"/>
    </xf>
    <xf numFmtId="3" fontId="1" fillId="0" borderId="32" xfId="7" applyNumberFormat="1" applyFont="1" applyFill="1" applyBorder="1" applyAlignment="1">
      <alignment horizontal="right" vertical="center"/>
    </xf>
    <xf numFmtId="41" fontId="1" fillId="0" borderId="32" xfId="14" applyFont="1" applyFill="1" applyBorder="1" applyAlignment="1">
      <alignment vertical="center"/>
    </xf>
    <xf numFmtId="172" fontId="1" fillId="0" borderId="0" xfId="7" applyNumberFormat="1" applyFont="1" applyFill="1" applyBorder="1" applyAlignment="1">
      <alignment vertical="center"/>
    </xf>
    <xf numFmtId="3" fontId="3" fillId="0" borderId="1" xfId="7" applyNumberFormat="1" applyFont="1" applyFill="1" applyBorder="1" applyAlignment="1">
      <alignment horizontal="right" vertical="center"/>
    </xf>
    <xf numFmtId="3" fontId="3" fillId="0" borderId="32" xfId="7" applyNumberFormat="1" applyFont="1" applyFill="1" applyBorder="1" applyAlignment="1">
      <alignment horizontal="right" vertical="center"/>
    </xf>
    <xf numFmtId="0" fontId="38" fillId="9" borderId="0" xfId="0" applyFont="1" applyFill="1"/>
    <xf numFmtId="0" fontId="38" fillId="18" borderId="0" xfId="0" applyFont="1" applyFill="1"/>
    <xf numFmtId="41" fontId="38" fillId="18" borderId="0" xfId="14" applyFont="1" applyFill="1" applyBorder="1" applyAlignment="1"/>
    <xf numFmtId="0" fontId="38" fillId="18" borderId="0" xfId="0" applyFont="1" applyFill="1" applyAlignment="1">
      <alignment horizontal="center"/>
    </xf>
    <xf numFmtId="0" fontId="38" fillId="18" borderId="0" xfId="0" applyFont="1" applyFill="1" applyAlignment="1">
      <alignment vertical="center"/>
    </xf>
    <xf numFmtId="41" fontId="38" fillId="18" borderId="0" xfId="14" applyFont="1" applyFill="1" applyBorder="1" applyAlignment="1">
      <alignment horizontal="center" vertical="center" wrapText="1"/>
    </xf>
    <xf numFmtId="41" fontId="38" fillId="9" borderId="0" xfId="0" applyNumberFormat="1" applyFont="1" applyFill="1" applyAlignment="1">
      <alignment horizontal="left"/>
    </xf>
    <xf numFmtId="0" fontId="38" fillId="9" borderId="0" xfId="0" applyFont="1" applyFill="1" applyAlignment="1">
      <alignment wrapText="1"/>
    </xf>
    <xf numFmtId="41" fontId="38" fillId="9" borderId="0" xfId="14" applyFont="1" applyFill="1" applyBorder="1" applyAlignment="1"/>
    <xf numFmtId="0" fontId="38" fillId="9" borderId="0" xfId="0" applyFont="1" applyFill="1" applyAlignment="1">
      <alignment horizontal="left" vertical="center"/>
    </xf>
    <xf numFmtId="173" fontId="38" fillId="9" borderId="0" xfId="0" applyNumberFormat="1" applyFont="1" applyFill="1" applyAlignment="1">
      <alignment horizontal="right" vertical="center"/>
    </xf>
    <xf numFmtId="41" fontId="38" fillId="9" borderId="0" xfId="14" applyFont="1" applyFill="1" applyBorder="1"/>
    <xf numFmtId="41" fontId="38" fillId="9" borderId="0" xfId="0" applyNumberFormat="1" applyFont="1" applyFill="1"/>
    <xf numFmtId="0" fontId="38" fillId="9" borderId="0" xfId="0" applyFont="1" applyFill="1" applyAlignment="1">
      <alignment vertical="center"/>
    </xf>
    <xf numFmtId="41" fontId="38" fillId="9" borderId="0" xfId="14" applyFont="1" applyFill="1"/>
    <xf numFmtId="173" fontId="38" fillId="9" borderId="0" xfId="0" applyNumberFormat="1" applyFont="1" applyFill="1" applyAlignment="1">
      <alignment horizontal="right" vertical="center" wrapText="1"/>
    </xf>
    <xf numFmtId="0" fontId="37" fillId="9" borderId="0" xfId="0" applyFont="1" applyFill="1" applyAlignment="1">
      <alignment horizontal="left" vertical="center"/>
    </xf>
    <xf numFmtId="173" fontId="37" fillId="9" borderId="0" xfId="0" applyNumberFormat="1" applyFont="1" applyFill="1" applyAlignment="1">
      <alignment horizontal="right" vertical="center"/>
    </xf>
    <xf numFmtId="0" fontId="38" fillId="0" borderId="0" xfId="0" applyFont="1" applyAlignment="1">
      <alignment horizontal="left" vertical="center"/>
    </xf>
    <xf numFmtId="173" fontId="38" fillId="0" borderId="0" xfId="0" applyNumberFormat="1" applyFont="1" applyAlignment="1">
      <alignment horizontal="right" vertical="center"/>
    </xf>
    <xf numFmtId="0" fontId="38" fillId="9" borderId="0" xfId="0" applyFont="1" applyFill="1" applyAlignment="1">
      <alignment vertical="top"/>
    </xf>
    <xf numFmtId="0" fontId="40" fillId="9" borderId="0" xfId="0" applyFont="1" applyFill="1"/>
    <xf numFmtId="173" fontId="38" fillId="9" borderId="0" xfId="0" applyNumberFormat="1" applyFont="1" applyFill="1"/>
    <xf numFmtId="3" fontId="38" fillId="9" borderId="0" xfId="0" applyNumberFormat="1" applyFont="1" applyFill="1"/>
    <xf numFmtId="41" fontId="38" fillId="18" borderId="0" xfId="14" applyFont="1" applyFill="1" applyBorder="1" applyAlignment="1">
      <alignment horizontal="center"/>
    </xf>
    <xf numFmtId="17" fontId="38" fillId="18" borderId="0" xfId="0" applyNumberFormat="1" applyFont="1" applyFill="1"/>
    <xf numFmtId="0" fontId="38" fillId="18" borderId="0" xfId="0" applyFont="1" applyFill="1" applyAlignment="1">
      <alignment horizontal="center" vertical="center"/>
    </xf>
    <xf numFmtId="17" fontId="38" fillId="18" borderId="0" xfId="0" applyNumberFormat="1" applyFont="1" applyFill="1" applyAlignment="1">
      <alignment horizontal="center" vertical="center"/>
    </xf>
    <xf numFmtId="41" fontId="38" fillId="18" borderId="0" xfId="14" applyFont="1" applyFill="1" applyBorder="1" applyAlignment="1">
      <alignment horizontal="center" vertical="center"/>
    </xf>
    <xf numFmtId="41" fontId="38" fillId="18" borderId="0" xfId="14" applyFont="1" applyFill="1" applyBorder="1" applyAlignment="1">
      <alignment vertical="center" wrapText="1"/>
    </xf>
    <xf numFmtId="0" fontId="38" fillId="18" borderId="0" xfId="0" applyFont="1" applyFill="1" applyAlignment="1">
      <alignment horizontal="center" vertical="center" wrapText="1"/>
    </xf>
    <xf numFmtId="41" fontId="38" fillId="24" borderId="0" xfId="14" applyFont="1" applyFill="1" applyBorder="1" applyAlignment="1">
      <alignment horizontal="center" vertical="center" wrapText="1"/>
    </xf>
    <xf numFmtId="0" fontId="40" fillId="15" borderId="0" xfId="0" applyFont="1" applyFill="1" applyAlignment="1">
      <alignment horizontal="center" vertical="center" wrapText="1"/>
    </xf>
    <xf numFmtId="0" fontId="38" fillId="19" borderId="0" xfId="0" applyFont="1" applyFill="1"/>
    <xf numFmtId="0" fontId="38" fillId="22" borderId="0" xfId="0" applyFont="1" applyFill="1"/>
    <xf numFmtId="0" fontId="38" fillId="22" borderId="0" xfId="0" applyFont="1" applyFill="1" applyAlignment="1">
      <alignment horizontal="center" wrapText="1"/>
    </xf>
    <xf numFmtId="0" fontId="38" fillId="16" borderId="0" xfId="0" applyFont="1" applyFill="1"/>
    <xf numFmtId="41" fontId="38" fillId="16" borderId="0" xfId="14" applyFont="1" applyFill="1" applyBorder="1"/>
    <xf numFmtId="0" fontId="38" fillId="16" borderId="0" xfId="0" applyFont="1" applyFill="1" applyAlignment="1">
      <alignment vertical="center" wrapText="1"/>
    </xf>
    <xf numFmtId="0" fontId="38" fillId="16" borderId="0" xfId="0" applyFont="1" applyFill="1" applyAlignment="1">
      <alignment horizontal="center" vertical="center" wrapText="1"/>
    </xf>
    <xf numFmtId="0" fontId="38" fillId="9" borderId="0" xfId="0" applyFont="1" applyFill="1" applyAlignment="1">
      <alignment horizontal="center"/>
    </xf>
    <xf numFmtId="41" fontId="37" fillId="9" borderId="0" xfId="14" applyFont="1" applyFill="1" applyBorder="1" applyAlignment="1">
      <alignment horizontal="center"/>
    </xf>
    <xf numFmtId="41" fontId="38" fillId="9" borderId="0" xfId="14" applyFont="1" applyFill="1" applyBorder="1" applyAlignment="1">
      <alignment horizontal="center"/>
    </xf>
    <xf numFmtId="41" fontId="40" fillId="15" borderId="0" xfId="14" applyFont="1" applyFill="1" applyBorder="1" applyAlignment="1">
      <alignment horizontal="center" vertical="center" wrapText="1"/>
    </xf>
    <xf numFmtId="0" fontId="38" fillId="19" borderId="0" xfId="0" applyFont="1" applyFill="1" applyAlignment="1">
      <alignment horizontal="center" vertical="center" wrapText="1"/>
    </xf>
    <xf numFmtId="41" fontId="38" fillId="19" borderId="0" xfId="14" applyFont="1" applyFill="1" applyBorder="1" applyAlignment="1">
      <alignment horizontal="center" vertical="center" wrapText="1"/>
    </xf>
    <xf numFmtId="0" fontId="38" fillId="22" borderId="0" xfId="0" applyFont="1" applyFill="1" applyAlignment="1">
      <alignment horizontal="center" vertical="center" wrapText="1"/>
    </xf>
    <xf numFmtId="41" fontId="38" fillId="22" borderId="0" xfId="14" applyFont="1" applyFill="1" applyBorder="1" applyAlignment="1">
      <alignment horizontal="center" vertical="center" wrapText="1"/>
    </xf>
    <xf numFmtId="0" fontId="38" fillId="16" borderId="0" xfId="0" applyFont="1" applyFill="1" applyAlignment="1">
      <alignment horizontal="center" wrapText="1"/>
    </xf>
    <xf numFmtId="41" fontId="38" fillId="16" borderId="0" xfId="14" applyFont="1" applyFill="1" applyBorder="1" applyAlignment="1">
      <alignment horizontal="center" vertical="center" wrapText="1"/>
    </xf>
    <xf numFmtId="41" fontId="38" fillId="18" borderId="0" xfId="14" applyFont="1" applyFill="1" applyBorder="1" applyAlignment="1">
      <alignment horizontal="left" vertical="center" wrapText="1"/>
    </xf>
    <xf numFmtId="3" fontId="38" fillId="18" borderId="0" xfId="14" applyNumberFormat="1" applyFont="1" applyFill="1" applyBorder="1" applyAlignment="1">
      <alignment horizontal="center" vertical="center" wrapText="1"/>
    </xf>
    <xf numFmtId="0" fontId="38" fillId="9" borderId="0" xfId="0" applyFont="1" applyFill="1" applyAlignment="1">
      <alignment horizontal="center" vertical="center"/>
    </xf>
    <xf numFmtId="0" fontId="38" fillId="9" borderId="0" xfId="0" applyFont="1" applyFill="1" applyAlignment="1">
      <alignment horizontal="left" indent="1"/>
    </xf>
    <xf numFmtId="3" fontId="38" fillId="9" borderId="0" xfId="14" applyNumberFormat="1" applyFont="1" applyFill="1" applyBorder="1"/>
    <xf numFmtId="3" fontId="38" fillId="9" borderId="0" xfId="0" applyNumberFormat="1" applyFont="1" applyFill="1" applyAlignment="1">
      <alignment horizontal="center"/>
    </xf>
    <xf numFmtId="0" fontId="38" fillId="9" borderId="0" xfId="0" applyFont="1" applyFill="1" applyAlignment="1">
      <alignment horizontal="left"/>
    </xf>
    <xf numFmtId="3" fontId="38" fillId="9" borderId="0" xfId="0" applyNumberFormat="1" applyFont="1" applyFill="1" applyAlignment="1">
      <alignment horizontal="right" vertical="center"/>
    </xf>
    <xf numFmtId="173" fontId="38" fillId="9" borderId="0" xfId="0" applyNumberFormat="1" applyFont="1" applyFill="1" applyAlignment="1">
      <alignment horizontal="center" vertical="center"/>
    </xf>
    <xf numFmtId="0" fontId="37" fillId="9" borderId="0" xfId="0" applyFont="1" applyFill="1"/>
    <xf numFmtId="0" fontId="40" fillId="21" borderId="0" xfId="0" applyFont="1" applyFill="1" applyAlignment="1">
      <alignment horizontal="center" vertical="center" wrapText="1"/>
    </xf>
    <xf numFmtId="0" fontId="40" fillId="9" borderId="0" xfId="0" applyFont="1" applyFill="1" applyAlignment="1">
      <alignment horizontal="center" vertical="center" wrapText="1"/>
    </xf>
    <xf numFmtId="0" fontId="40" fillId="21" borderId="0" xfId="0" applyFont="1" applyFill="1" applyAlignment="1">
      <alignment horizontal="center" vertical="center"/>
    </xf>
    <xf numFmtId="0" fontId="40" fillId="21" borderId="0" xfId="0" applyFont="1" applyFill="1" applyAlignment="1">
      <alignment vertical="center"/>
    </xf>
    <xf numFmtId="0" fontId="38" fillId="21" borderId="0" xfId="0" applyFont="1" applyFill="1" applyAlignment="1">
      <alignment vertical="center"/>
    </xf>
    <xf numFmtId="0" fontId="40" fillId="9" borderId="0" xfId="0" applyFont="1" applyFill="1" applyAlignment="1">
      <alignment vertical="center"/>
    </xf>
    <xf numFmtId="0" fontId="40" fillId="9" borderId="0" xfId="0" applyFont="1" applyFill="1" applyAlignment="1">
      <alignment horizontal="center" vertical="center"/>
    </xf>
    <xf numFmtId="41" fontId="40" fillId="21" borderId="0" xfId="14" applyFont="1" applyFill="1" applyAlignment="1">
      <alignment horizontal="center" vertical="center"/>
    </xf>
    <xf numFmtId="41" fontId="38" fillId="9" borderId="0" xfId="14" applyFont="1" applyFill="1" applyAlignment="1">
      <alignment horizontal="center" vertical="center"/>
    </xf>
    <xf numFmtId="3" fontId="39" fillId="21" borderId="0" xfId="0" applyNumberFormat="1" applyFont="1" applyFill="1"/>
    <xf numFmtId="3" fontId="40" fillId="21" borderId="0" xfId="0" applyNumberFormat="1" applyFont="1" applyFill="1" applyAlignment="1">
      <alignment vertical="center"/>
    </xf>
    <xf numFmtId="3" fontId="40" fillId="9" borderId="0" xfId="0" applyNumberFormat="1" applyFont="1" applyFill="1" applyAlignment="1">
      <alignment vertical="center"/>
    </xf>
    <xf numFmtId="0" fontId="38" fillId="9" borderId="0" xfId="0" applyFont="1" applyFill="1" applyAlignment="1">
      <alignment vertical="center" wrapText="1"/>
    </xf>
    <xf numFmtId="0" fontId="40" fillId="21" borderId="0" xfId="0" applyFont="1" applyFill="1" applyAlignment="1">
      <alignment vertical="center" wrapText="1"/>
    </xf>
    <xf numFmtId="41" fontId="40" fillId="21" borderId="0" xfId="14" applyFont="1" applyFill="1" applyAlignment="1">
      <alignment horizontal="center" vertical="center" wrapText="1"/>
    </xf>
    <xf numFmtId="41" fontId="38" fillId="9" borderId="0" xfId="14" applyFont="1" applyFill="1" applyAlignment="1">
      <alignment horizontal="center" vertical="center" wrapText="1"/>
    </xf>
    <xf numFmtId="3" fontId="40" fillId="21" borderId="0" xfId="14" applyNumberFormat="1" applyFont="1" applyFill="1" applyAlignment="1">
      <alignment horizontal="center" vertical="center" wrapText="1"/>
    </xf>
    <xf numFmtId="0" fontId="40" fillId="22" borderId="0" xfId="0" applyFont="1" applyFill="1" applyAlignment="1">
      <alignment vertical="center" wrapText="1"/>
    </xf>
    <xf numFmtId="3" fontId="40" fillId="22" borderId="0" xfId="0" applyNumberFormat="1" applyFont="1" applyFill="1" applyAlignment="1">
      <alignment vertical="center" wrapText="1"/>
    </xf>
    <xf numFmtId="0" fontId="39" fillId="22" borderId="0" xfId="0" applyFont="1" applyFill="1" applyAlignment="1">
      <alignment horizontal="center" vertical="center" wrapText="1"/>
    </xf>
    <xf numFmtId="41" fontId="38" fillId="9" borderId="0" xfId="14" applyFont="1" applyFill="1" applyBorder="1" applyAlignment="1">
      <alignment vertical="center"/>
    </xf>
    <xf numFmtId="3" fontId="38" fillId="9" borderId="0" xfId="0" applyNumberFormat="1" applyFont="1" applyFill="1" applyAlignment="1">
      <alignment vertical="center"/>
    </xf>
    <xf numFmtId="41" fontId="38" fillId="9" borderId="0" xfId="14" applyFont="1" applyFill="1" applyAlignment="1">
      <alignment vertical="center"/>
    </xf>
    <xf numFmtId="41" fontId="38" fillId="9" borderId="0" xfId="14" applyFont="1" applyFill="1" applyAlignment="1">
      <alignment horizontal="left" vertical="center"/>
    </xf>
    <xf numFmtId="3" fontId="38" fillId="9" borderId="0" xfId="14" applyNumberFormat="1" applyFont="1" applyFill="1" applyAlignment="1">
      <alignment vertical="center"/>
    </xf>
    <xf numFmtId="0" fontId="38" fillId="26" borderId="0" xfId="0" applyFont="1" applyFill="1" applyAlignment="1">
      <alignment horizontal="center" vertical="center"/>
    </xf>
    <xf numFmtId="0" fontId="38" fillId="26" borderId="0" xfId="0" applyFont="1" applyFill="1" applyAlignment="1">
      <alignment horizontal="left" vertical="center"/>
    </xf>
    <xf numFmtId="173" fontId="38" fillId="26" borderId="0" xfId="0" applyNumberFormat="1" applyFont="1" applyFill="1" applyAlignment="1">
      <alignment horizontal="right" vertical="center"/>
    </xf>
    <xf numFmtId="41" fontId="38" fillId="9" borderId="0" xfId="0" applyNumberFormat="1" applyFont="1" applyFill="1" applyAlignment="1">
      <alignment vertical="center"/>
    </xf>
    <xf numFmtId="173" fontId="38" fillId="9" borderId="0" xfId="0" applyNumberFormat="1" applyFont="1" applyFill="1" applyAlignment="1">
      <alignment vertical="center"/>
    </xf>
    <xf numFmtId="41" fontId="40" fillId="9" borderId="0" xfId="14" applyFont="1" applyFill="1" applyAlignment="1">
      <alignment horizontal="center" vertical="center"/>
    </xf>
    <xf numFmtId="41" fontId="40" fillId="9" borderId="0" xfId="14" applyFont="1" applyFill="1" applyAlignment="1">
      <alignment horizontal="left" vertical="center"/>
    </xf>
    <xf numFmtId="41" fontId="42" fillId="9" borderId="0" xfId="14" applyFont="1" applyFill="1" applyBorder="1" applyAlignment="1">
      <alignment vertical="center"/>
    </xf>
    <xf numFmtId="3" fontId="37" fillId="9" borderId="0" xfId="0" applyNumberFormat="1" applyFont="1" applyFill="1" applyAlignment="1">
      <alignment vertical="center"/>
    </xf>
    <xf numFmtId="0" fontId="37" fillId="9" borderId="0" xfId="0" applyFont="1" applyFill="1" applyAlignment="1">
      <alignment vertical="center"/>
    </xf>
    <xf numFmtId="3" fontId="37" fillId="9" borderId="0" xfId="0" applyNumberFormat="1" applyFont="1" applyFill="1"/>
    <xf numFmtId="0" fontId="40" fillId="20" borderId="0" xfId="0" applyFont="1" applyFill="1" applyAlignment="1">
      <alignment horizontal="center" vertical="center"/>
    </xf>
    <xf numFmtId="0" fontId="38" fillId="20" borderId="0" xfId="0" applyFont="1" applyFill="1"/>
    <xf numFmtId="0" fontId="40" fillId="20" borderId="0" xfId="0" applyFont="1" applyFill="1"/>
    <xf numFmtId="1" fontId="40" fillId="20" borderId="0" xfId="0" applyNumberFormat="1" applyFont="1" applyFill="1"/>
    <xf numFmtId="0" fontId="40" fillId="20" borderId="0" xfId="0" applyFont="1" applyFill="1" applyAlignment="1">
      <alignment horizontal="center" vertical="center" wrapText="1"/>
    </xf>
    <xf numFmtId="0" fontId="40" fillId="9" borderId="0" xfId="0" applyFont="1" applyFill="1" applyAlignment="1">
      <alignment wrapText="1"/>
    </xf>
    <xf numFmtId="0" fontId="40" fillId="20" borderId="0" xfId="0" applyFont="1" applyFill="1" applyAlignment="1">
      <alignment horizontal="left" vertical="center" wrapText="1"/>
    </xf>
    <xf numFmtId="0" fontId="39" fillId="25" borderId="0" xfId="0" applyFont="1" applyFill="1" applyAlignment="1">
      <alignment horizontal="center" vertical="center" wrapText="1"/>
    </xf>
    <xf numFmtId="0" fontId="40" fillId="25" borderId="0" xfId="0" applyFont="1" applyFill="1" applyAlignment="1">
      <alignment horizontal="center" vertical="center" wrapText="1"/>
    </xf>
    <xf numFmtId="0" fontId="37" fillId="25" borderId="0" xfId="0" applyFont="1" applyFill="1" applyAlignment="1">
      <alignment horizontal="center" vertical="center" wrapText="1"/>
    </xf>
    <xf numFmtId="0" fontId="37" fillId="14" borderId="0" xfId="0" applyFont="1" applyFill="1" applyAlignment="1">
      <alignment horizontal="center" vertical="center"/>
    </xf>
    <xf numFmtId="0" fontId="37" fillId="14" borderId="0" xfId="0" applyFont="1" applyFill="1" applyAlignment="1">
      <alignment horizontal="left" vertical="center"/>
    </xf>
    <xf numFmtId="173" fontId="37" fillId="14" borderId="0" xfId="0" applyNumberFormat="1" applyFont="1" applyFill="1" applyAlignment="1">
      <alignment horizontal="right" vertical="center"/>
    </xf>
    <xf numFmtId="41" fontId="38" fillId="9" borderId="0" xfId="14" applyFont="1" applyFill="1" applyAlignment="1"/>
    <xf numFmtId="173" fontId="37" fillId="14" borderId="0" xfId="0" applyNumberFormat="1" applyFont="1" applyFill="1" applyAlignment="1">
      <alignment horizontal="left" vertical="center"/>
    </xf>
    <xf numFmtId="175" fontId="40" fillId="20" borderId="0" xfId="0" applyNumberFormat="1" applyFont="1" applyFill="1" applyAlignment="1">
      <alignment horizontal="center" vertical="center"/>
    </xf>
    <xf numFmtId="0" fontId="16" fillId="0" borderId="0" xfId="0" applyFont="1" applyAlignment="1">
      <alignment horizontal="center" vertical="center" wrapText="1"/>
    </xf>
    <xf numFmtId="170" fontId="1" fillId="0" borderId="0" xfId="0" applyNumberFormat="1" applyFont="1" applyAlignment="1">
      <alignment vertical="center"/>
    </xf>
    <xf numFmtId="170" fontId="9" fillId="0" borderId="0" xfId="0" applyNumberFormat="1" applyFont="1" applyAlignment="1">
      <alignment horizontal="center" vertical="center"/>
    </xf>
    <xf numFmtId="170" fontId="1" fillId="0" borderId="0" xfId="0" applyNumberFormat="1" applyFont="1" applyAlignment="1">
      <alignment horizontal="right" vertical="center"/>
    </xf>
    <xf numFmtId="3" fontId="3" fillId="0" borderId="0" xfId="14" applyNumberFormat="1" applyFont="1" applyFill="1" applyBorder="1" applyAlignment="1" applyProtection="1">
      <alignment horizontal="center" vertical="center"/>
      <protection locked="0"/>
    </xf>
    <xf numFmtId="3" fontId="1" fillId="0" borderId="0" xfId="0" applyNumberFormat="1" applyFont="1" applyAlignment="1">
      <alignment horizontal="left" vertical="center"/>
    </xf>
    <xf numFmtId="172" fontId="1" fillId="9" borderId="41" xfId="7" applyNumberFormat="1" applyFont="1" applyFill="1" applyBorder="1" applyAlignment="1">
      <alignment horizontal="right" vertical="center"/>
    </xf>
    <xf numFmtId="10" fontId="1" fillId="9" borderId="0" xfId="0" applyNumberFormat="1" applyFont="1" applyFill="1" applyAlignment="1">
      <alignment horizontal="right" vertical="center"/>
    </xf>
    <xf numFmtId="3" fontId="1" fillId="9" borderId="0" xfId="0" applyNumberFormat="1" applyFont="1" applyFill="1" applyAlignment="1" applyProtection="1">
      <alignment horizontal="right" vertical="center"/>
      <protection locked="0"/>
    </xf>
    <xf numFmtId="172" fontId="1" fillId="9" borderId="0" xfId="0" applyNumberFormat="1" applyFont="1" applyFill="1" applyAlignment="1">
      <alignment horizontal="right" vertical="center"/>
    </xf>
    <xf numFmtId="9" fontId="17" fillId="11" borderId="1" xfId="7" applyFont="1" applyFill="1" applyBorder="1" applyAlignment="1" applyProtection="1">
      <alignment horizontal="center" vertical="center"/>
    </xf>
    <xf numFmtId="167" fontId="3" fillId="9" borderId="1" xfId="0" applyNumberFormat="1" applyFont="1" applyFill="1" applyBorder="1" applyAlignment="1">
      <alignment horizontal="left" vertical="center" wrapText="1"/>
    </xf>
    <xf numFmtId="49" fontId="3" fillId="9" borderId="1" xfId="0" applyNumberFormat="1" applyFont="1" applyFill="1" applyBorder="1" applyAlignment="1">
      <alignment horizontal="right" vertical="center" wrapText="1"/>
    </xf>
    <xf numFmtId="3" fontId="3" fillId="9" borderId="1" xfId="0" applyNumberFormat="1" applyFont="1" applyFill="1" applyBorder="1" applyAlignment="1">
      <alignment horizontal="left" vertical="center"/>
    </xf>
    <xf numFmtId="49" fontId="3" fillId="9" borderId="1" xfId="0" applyNumberFormat="1" applyFont="1" applyFill="1" applyBorder="1" applyAlignment="1">
      <alignment vertical="center" wrapText="1"/>
    </xf>
    <xf numFmtId="41" fontId="3" fillId="9" borderId="0" xfId="14" applyFont="1" applyFill="1" applyBorder="1" applyAlignment="1">
      <alignment wrapText="1"/>
    </xf>
    <xf numFmtId="167" fontId="3" fillId="9" borderId="1" xfId="0" applyNumberFormat="1" applyFont="1" applyFill="1" applyBorder="1" applyAlignment="1">
      <alignment horizontal="left" vertical="center"/>
    </xf>
    <xf numFmtId="41" fontId="3" fillId="9" borderId="1" xfId="0" applyNumberFormat="1" applyFont="1" applyFill="1" applyBorder="1" applyAlignment="1">
      <alignment horizontal="right" vertical="center"/>
    </xf>
    <xf numFmtId="3" fontId="3" fillId="9" borderId="32" xfId="0" applyNumberFormat="1" applyFont="1" applyFill="1" applyBorder="1" applyAlignment="1">
      <alignment horizontal="right" vertical="center"/>
    </xf>
    <xf numFmtId="3" fontId="3" fillId="9" borderId="2" xfId="0" applyNumberFormat="1" applyFont="1" applyFill="1" applyBorder="1" applyAlignment="1">
      <alignment horizontal="right" vertical="center"/>
    </xf>
    <xf numFmtId="41" fontId="3" fillId="9" borderId="0" xfId="14" applyFont="1" applyFill="1" applyBorder="1" applyAlignment="1"/>
    <xf numFmtId="168" fontId="3" fillId="9" borderId="1" xfId="0" applyNumberFormat="1" applyFont="1" applyFill="1" applyBorder="1" applyAlignment="1">
      <alignment horizontal="left" vertical="center"/>
    </xf>
    <xf numFmtId="49" fontId="3" fillId="9" borderId="1" xfId="0" applyNumberFormat="1" applyFont="1" applyFill="1" applyBorder="1" applyAlignment="1">
      <alignment horizontal="left" vertical="center"/>
    </xf>
    <xf numFmtId="3" fontId="26" fillId="0" borderId="0" xfId="0" applyNumberFormat="1" applyFont="1" applyAlignment="1">
      <alignment vertical="top"/>
    </xf>
    <xf numFmtId="3" fontId="1" fillId="9" borderId="0" xfId="14" applyNumberFormat="1" applyFont="1" applyFill="1" applyBorder="1" applyAlignment="1">
      <alignment horizontal="right" vertical="center"/>
    </xf>
    <xf numFmtId="0" fontId="12" fillId="9" borderId="0" xfId="0" applyFont="1" applyFill="1" applyAlignment="1">
      <alignment horizontal="center" vertical="center"/>
    </xf>
    <xf numFmtId="0" fontId="31" fillId="9" borderId="0" xfId="0" applyFont="1" applyFill="1" applyAlignment="1">
      <alignment horizontal="left" vertical="center"/>
    </xf>
    <xf numFmtId="41" fontId="1" fillId="9" borderId="0" xfId="14" applyFont="1" applyFill="1" applyBorder="1" applyAlignment="1">
      <alignment horizontal="right" vertical="center"/>
    </xf>
    <xf numFmtId="10" fontId="13" fillId="9" borderId="0" xfId="7" applyNumberFormat="1" applyFont="1" applyFill="1" applyBorder="1" applyAlignment="1" applyProtection="1">
      <alignment horizontal="center" vertical="center"/>
    </xf>
    <xf numFmtId="1" fontId="1" fillId="9" borderId="0" xfId="14" applyNumberFormat="1" applyFont="1" applyFill="1" applyBorder="1" applyAlignment="1">
      <alignment horizontal="right" vertical="center"/>
    </xf>
    <xf numFmtId="3" fontId="1" fillId="9" borderId="0" xfId="14" applyNumberFormat="1" applyFont="1" applyFill="1" applyBorder="1" applyAlignment="1">
      <alignment horizontal="center" vertical="center"/>
    </xf>
    <xf numFmtId="3" fontId="1" fillId="9" borderId="0" xfId="7" applyNumberFormat="1" applyFont="1" applyFill="1" applyBorder="1" applyAlignment="1">
      <alignment horizontal="right" vertical="center"/>
    </xf>
    <xf numFmtId="41" fontId="28" fillId="9" borderId="0" xfId="14" applyFont="1" applyFill="1" applyBorder="1" applyAlignment="1">
      <alignment horizontal="left" vertical="center"/>
    </xf>
    <xf numFmtId="0" fontId="1" fillId="9" borderId="0" xfId="0" applyFont="1" applyFill="1" applyAlignment="1" applyProtection="1">
      <alignment horizontal="center"/>
      <protection locked="0"/>
    </xf>
    <xf numFmtId="167" fontId="1" fillId="9" borderId="0" xfId="0" applyNumberFormat="1" applyFont="1" applyFill="1" applyAlignment="1" applyProtection="1">
      <alignment horizontal="center" vertical="center"/>
      <protection locked="0"/>
    </xf>
    <xf numFmtId="168" fontId="1" fillId="9" borderId="0" xfId="0" applyNumberFormat="1" applyFont="1" applyFill="1" applyAlignment="1" applyProtection="1">
      <alignment horizontal="center"/>
      <protection locked="0"/>
    </xf>
    <xf numFmtId="168" fontId="1" fillId="9" borderId="0" xfId="0" applyNumberFormat="1" applyFont="1" applyFill="1" applyProtection="1">
      <protection locked="0"/>
    </xf>
    <xf numFmtId="10" fontId="1" fillId="9" borderId="0" xfId="7" applyNumberFormat="1" applyFont="1" applyFill="1" applyBorder="1" applyAlignment="1" applyProtection="1">
      <alignment horizontal="right"/>
      <protection locked="0"/>
    </xf>
    <xf numFmtId="172" fontId="1" fillId="9" borderId="0" xfId="7" applyNumberFormat="1" applyFont="1" applyFill="1" applyBorder="1" applyAlignment="1" applyProtection="1">
      <alignment horizontal="right"/>
      <protection locked="0"/>
    </xf>
    <xf numFmtId="10" fontId="1" fillId="9" borderId="0" xfId="0" applyNumberFormat="1" applyFont="1" applyFill="1" applyAlignment="1" applyProtection="1">
      <alignment horizontal="right"/>
      <protection locked="0"/>
    </xf>
    <xf numFmtId="41" fontId="1" fillId="9" borderId="0" xfId="14" applyFont="1" applyFill="1" applyBorder="1" applyAlignment="1" applyProtection="1">
      <alignment horizontal="center" vertical="center"/>
      <protection locked="0"/>
    </xf>
    <xf numFmtId="41" fontId="1" fillId="9" borderId="0" xfId="14" applyFont="1" applyFill="1" applyBorder="1" applyAlignment="1" applyProtection="1">
      <alignment horizontal="left" vertical="center"/>
      <protection locked="0"/>
    </xf>
    <xf numFmtId="41" fontId="1" fillId="9" borderId="0" xfId="14" applyFont="1" applyFill="1" applyBorder="1" applyAlignment="1" applyProtection="1">
      <protection locked="0"/>
    </xf>
    <xf numFmtId="41" fontId="1" fillId="9" borderId="0" xfId="14" applyFont="1" applyFill="1" applyBorder="1" applyAlignment="1" applyProtection="1">
      <alignment horizontal="left"/>
      <protection locked="0"/>
    </xf>
    <xf numFmtId="3" fontId="10" fillId="5" borderId="1" xfId="14" applyNumberFormat="1" applyFont="1" applyFill="1" applyBorder="1" applyAlignment="1" applyProtection="1">
      <alignment vertical="center"/>
    </xf>
    <xf numFmtId="41" fontId="10" fillId="5" borderId="1" xfId="14" applyFont="1" applyFill="1" applyBorder="1" applyAlignment="1" applyProtection="1">
      <alignment horizontal="center" vertical="center"/>
    </xf>
    <xf numFmtId="10" fontId="1" fillId="9" borderId="0" xfId="7" applyNumberFormat="1" applyFont="1" applyFill="1" applyBorder="1" applyAlignment="1">
      <alignment horizontal="right" vertical="center"/>
    </xf>
    <xf numFmtId="3" fontId="1" fillId="9" borderId="0" xfId="14" applyNumberFormat="1" applyFont="1" applyFill="1" applyBorder="1" applyAlignment="1">
      <alignment vertical="center"/>
    </xf>
    <xf numFmtId="172" fontId="1" fillId="9" borderId="0" xfId="7" applyNumberFormat="1" applyFont="1" applyFill="1" applyBorder="1" applyAlignment="1">
      <alignment horizontal="right" vertical="center"/>
    </xf>
    <xf numFmtId="168" fontId="9" fillId="9" borderId="0" xfId="0" applyNumberFormat="1" applyFont="1" applyFill="1" applyAlignment="1">
      <alignment horizontal="center" vertical="center"/>
    </xf>
    <xf numFmtId="172" fontId="10" fillId="9" borderId="0" xfId="7" applyNumberFormat="1" applyFont="1" applyFill="1" applyBorder="1" applyAlignment="1">
      <alignment horizontal="center" vertical="center"/>
    </xf>
    <xf numFmtId="172" fontId="10" fillId="9" borderId="0" xfId="7" applyNumberFormat="1" applyFont="1" applyFill="1" applyBorder="1" applyAlignment="1" applyProtection="1">
      <alignment horizontal="center" vertical="center"/>
    </xf>
    <xf numFmtId="0" fontId="16" fillId="9" borderId="0" xfId="0" applyFont="1" applyFill="1" applyAlignment="1">
      <alignment horizontal="left" vertical="center"/>
    </xf>
    <xf numFmtId="167" fontId="16" fillId="9" borderId="0" xfId="0" applyNumberFormat="1" applyFont="1" applyFill="1" applyAlignment="1">
      <alignment horizontal="left" vertical="center"/>
    </xf>
    <xf numFmtId="168" fontId="16" fillId="9" borderId="0" xfId="0" applyNumberFormat="1" applyFont="1" applyFill="1" applyAlignment="1">
      <alignment horizontal="left" vertical="center"/>
    </xf>
    <xf numFmtId="168" fontId="16" fillId="9" borderId="0" xfId="0" applyNumberFormat="1" applyFont="1" applyFill="1" applyAlignment="1">
      <alignment vertical="center"/>
    </xf>
    <xf numFmtId="3" fontId="16" fillId="9" borderId="0" xfId="0" applyNumberFormat="1" applyFont="1" applyFill="1" applyAlignment="1">
      <alignment vertical="center"/>
    </xf>
    <xf numFmtId="3" fontId="16" fillId="9" borderId="0" xfId="0" applyNumberFormat="1" applyFont="1" applyFill="1" applyAlignment="1">
      <alignment horizontal="right" vertical="center"/>
    </xf>
    <xf numFmtId="172" fontId="16" fillId="9" borderId="0" xfId="0" applyNumberFormat="1" applyFont="1" applyFill="1" applyAlignment="1">
      <alignment horizontal="center" vertical="center"/>
    </xf>
    <xf numFmtId="172" fontId="16" fillId="9" borderId="0" xfId="0" applyNumberFormat="1" applyFont="1" applyFill="1" applyAlignment="1">
      <alignment horizontal="right" vertical="center"/>
    </xf>
    <xf numFmtId="3" fontId="16" fillId="0" borderId="0" xfId="0" applyNumberFormat="1" applyFont="1" applyAlignment="1">
      <alignment horizontal="right" vertical="center"/>
    </xf>
    <xf numFmtId="9" fontId="16" fillId="9" borderId="0" xfId="7" applyFont="1" applyFill="1" applyAlignment="1">
      <alignment horizontal="center" vertical="center"/>
    </xf>
    <xf numFmtId="41" fontId="16" fillId="9" borderId="0" xfId="14" applyFont="1" applyFill="1" applyBorder="1" applyAlignment="1">
      <alignment vertical="center"/>
    </xf>
    <xf numFmtId="41" fontId="16" fillId="9" borderId="0" xfId="14" applyFont="1" applyFill="1" applyAlignment="1">
      <alignment vertical="center"/>
    </xf>
    <xf numFmtId="0" fontId="16" fillId="9" borderId="0" xfId="0" applyFont="1" applyFill="1" applyAlignment="1">
      <alignment vertical="center"/>
    </xf>
    <xf numFmtId="0" fontId="40" fillId="18" borderId="0" xfId="0" applyFont="1" applyFill="1"/>
    <xf numFmtId="41" fontId="40" fillId="18" borderId="0" xfId="14" applyFont="1" applyFill="1" applyBorder="1" applyAlignment="1"/>
    <xf numFmtId="41" fontId="40" fillId="18" borderId="0" xfId="14" applyFont="1" applyFill="1" applyBorder="1" applyAlignment="1">
      <alignment horizontal="center"/>
    </xf>
    <xf numFmtId="41" fontId="40" fillId="18" borderId="0" xfId="14" applyFont="1" applyFill="1" applyBorder="1" applyAlignment="1">
      <alignment horizontal="center" vertical="center"/>
    </xf>
    <xf numFmtId="41" fontId="40" fillId="18" borderId="0" xfId="14" applyFont="1" applyFill="1" applyBorder="1" applyAlignment="1">
      <alignment horizontal="center" vertical="center" wrapText="1"/>
    </xf>
    <xf numFmtId="49" fontId="3" fillId="9" borderId="1" xfId="0" applyNumberFormat="1" applyFont="1" applyFill="1" applyBorder="1" applyAlignment="1">
      <alignment horizontal="center" vertical="center" wrapText="1"/>
    </xf>
    <xf numFmtId="49" fontId="3" fillId="9" borderId="1" xfId="0" applyNumberFormat="1" applyFont="1" applyFill="1" applyBorder="1" applyAlignment="1">
      <alignment horizontal="center" vertical="center"/>
    </xf>
    <xf numFmtId="168" fontId="3" fillId="9" borderId="1" xfId="0" quotePrefix="1" applyNumberFormat="1" applyFont="1" applyFill="1" applyBorder="1" applyAlignment="1">
      <alignment horizontal="center" vertical="center" wrapText="1"/>
    </xf>
    <xf numFmtId="0" fontId="13" fillId="9" borderId="1" xfId="0" applyFont="1" applyFill="1" applyBorder="1" applyAlignment="1">
      <alignment horizontal="center" vertical="center" wrapText="1"/>
    </xf>
    <xf numFmtId="177" fontId="40" fillId="18" borderId="0" xfId="14" applyNumberFormat="1" applyFont="1" applyFill="1" applyBorder="1" applyAlignment="1">
      <alignment horizontal="center"/>
    </xf>
    <xf numFmtId="0" fontId="35" fillId="0" borderId="0" xfId="0" applyFont="1" applyAlignment="1">
      <alignment horizontal="center"/>
    </xf>
    <xf numFmtId="0" fontId="36" fillId="0" borderId="0" xfId="0" applyFont="1"/>
    <xf numFmtId="0" fontId="35" fillId="0" borderId="0" xfId="0" applyFont="1" applyAlignment="1">
      <alignment wrapText="1"/>
    </xf>
    <xf numFmtId="0" fontId="35" fillId="9" borderId="0" xfId="0" applyFont="1" applyFill="1" applyAlignment="1">
      <alignment horizontal="left" vertical="center"/>
    </xf>
    <xf numFmtId="173" fontId="35" fillId="9" borderId="0" xfId="0" applyNumberFormat="1" applyFont="1" applyFill="1" applyAlignment="1">
      <alignment horizontal="right" vertical="center"/>
    </xf>
    <xf numFmtId="3" fontId="3" fillId="9" borderId="1" xfId="14" applyNumberFormat="1" applyFont="1" applyFill="1" applyBorder="1" applyAlignment="1">
      <alignment horizontal="right" vertical="center"/>
    </xf>
    <xf numFmtId="167" fontId="3" fillId="9" borderId="1" xfId="0" quotePrefix="1" applyNumberFormat="1" applyFont="1" applyFill="1" applyBorder="1" applyAlignment="1">
      <alignment horizontal="center" vertical="center" wrapText="1"/>
    </xf>
    <xf numFmtId="3" fontId="3" fillId="9" borderId="1" xfId="2" applyNumberFormat="1" applyFont="1" applyFill="1" applyBorder="1" applyAlignment="1" applyProtection="1">
      <alignment horizontal="right" vertical="center"/>
    </xf>
    <xf numFmtId="3" fontId="3" fillId="9" borderId="39" xfId="14" applyNumberFormat="1" applyFont="1" applyFill="1" applyBorder="1" applyAlignment="1">
      <alignment horizontal="right" vertical="center"/>
    </xf>
    <xf numFmtId="3" fontId="3" fillId="9" borderId="39" xfId="0" applyNumberFormat="1" applyFont="1" applyFill="1" applyBorder="1" applyAlignment="1">
      <alignment vertical="center"/>
    </xf>
    <xf numFmtId="3" fontId="3" fillId="9" borderId="39" xfId="0" applyNumberFormat="1" applyFont="1" applyFill="1" applyBorder="1" applyAlignment="1">
      <alignment horizontal="right" vertical="center" wrapText="1"/>
    </xf>
    <xf numFmtId="42" fontId="28" fillId="9" borderId="0" xfId="14" applyNumberFormat="1" applyFont="1" applyFill="1" applyBorder="1" applyAlignment="1">
      <alignment horizontal="center" vertical="center" wrapText="1"/>
    </xf>
    <xf numFmtId="42" fontId="1" fillId="9" borderId="0" xfId="14" applyNumberFormat="1" applyFont="1" applyFill="1" applyBorder="1" applyAlignment="1">
      <alignment horizontal="center" vertical="center" wrapText="1"/>
    </xf>
    <xf numFmtId="42" fontId="28" fillId="9" borderId="0" xfId="14" applyNumberFormat="1" applyFont="1" applyFill="1" applyAlignment="1">
      <alignment horizontal="center" vertical="center" wrapText="1"/>
    </xf>
    <xf numFmtId="42" fontId="1" fillId="9" borderId="0" xfId="14" applyNumberFormat="1" applyFont="1" applyFill="1" applyAlignment="1">
      <alignment horizontal="center" vertical="center" wrapText="1"/>
    </xf>
    <xf numFmtId="42" fontId="1" fillId="9" borderId="0" xfId="14" applyNumberFormat="1" applyFont="1" applyFill="1" applyAlignment="1">
      <alignment horizontal="center" vertical="center"/>
    </xf>
    <xf numFmtId="42" fontId="28" fillId="9" borderId="0" xfId="14" applyNumberFormat="1" applyFont="1" applyFill="1" applyAlignment="1">
      <alignment horizontal="center" vertical="center"/>
    </xf>
    <xf numFmtId="42" fontId="3" fillId="9" borderId="0" xfId="14" applyNumberFormat="1" applyFont="1" applyFill="1" applyAlignment="1">
      <alignment horizontal="center" vertical="center" wrapText="1"/>
    </xf>
    <xf numFmtId="0" fontId="11" fillId="9" borderId="0" xfId="1" applyFont="1" applyFill="1" applyBorder="1" applyAlignment="1">
      <alignment horizontal="center" vertical="center"/>
    </xf>
    <xf numFmtId="10" fontId="1" fillId="9" borderId="0" xfId="0" applyNumberFormat="1" applyFont="1" applyFill="1" applyAlignment="1">
      <alignment horizontal="center" vertical="center"/>
    </xf>
    <xf numFmtId="3" fontId="2" fillId="9" borderId="0" xfId="0" applyNumberFormat="1" applyFont="1" applyFill="1" applyAlignment="1">
      <alignment horizontal="center" vertical="center"/>
    </xf>
    <xf numFmtId="3" fontId="17" fillId="9" borderId="0" xfId="7" applyNumberFormat="1" applyFont="1" applyFill="1" applyBorder="1" applyAlignment="1" applyProtection="1">
      <alignment horizontal="right" vertical="center"/>
    </xf>
    <xf numFmtId="3" fontId="26" fillId="0" borderId="0" xfId="0" applyNumberFormat="1" applyFont="1" applyAlignment="1">
      <alignment horizontal="center" vertical="top"/>
    </xf>
    <xf numFmtId="3" fontId="3" fillId="9" borderId="0" xfId="14" applyNumberFormat="1" applyFont="1" applyFill="1" applyAlignment="1">
      <alignment horizontal="center" vertical="center"/>
    </xf>
    <xf numFmtId="42" fontId="3" fillId="9" borderId="0" xfId="14" applyNumberFormat="1" applyFont="1" applyFill="1" applyAlignment="1">
      <alignment horizontal="center" vertical="center"/>
    </xf>
    <xf numFmtId="168" fontId="13" fillId="9" borderId="1" xfId="0" applyNumberFormat="1" applyFont="1" applyFill="1" applyBorder="1" applyAlignment="1">
      <alignment horizontal="center" vertical="center"/>
    </xf>
    <xf numFmtId="168" fontId="13" fillId="9" borderId="1" xfId="0" applyNumberFormat="1" applyFont="1" applyFill="1" applyBorder="1" applyAlignment="1">
      <alignment vertical="center"/>
    </xf>
    <xf numFmtId="0" fontId="16" fillId="9" borderId="0" xfId="0" applyFont="1" applyFill="1" applyAlignment="1">
      <alignment horizontal="center" vertical="center" wrapText="1"/>
    </xf>
    <xf numFmtId="0" fontId="16" fillId="0" borderId="0" xfId="0" applyFont="1" applyAlignment="1">
      <alignment vertical="center" wrapText="1"/>
    </xf>
    <xf numFmtId="41" fontId="16" fillId="9" borderId="0" xfId="14" applyFont="1" applyFill="1" applyAlignment="1">
      <alignment wrapText="1"/>
    </xf>
    <xf numFmtId="0" fontId="3" fillId="5" borderId="1" xfId="0" applyFont="1" applyFill="1" applyBorder="1" applyAlignment="1">
      <alignment horizontal="center" vertical="center" wrapText="1"/>
    </xf>
    <xf numFmtId="167" fontId="3" fillId="5" borderId="1" xfId="0" applyNumberFormat="1" applyFont="1" applyFill="1" applyBorder="1" applyAlignment="1">
      <alignment horizontal="center" vertical="center" wrapText="1"/>
    </xf>
    <xf numFmtId="168" fontId="3" fillId="5" borderId="1" xfId="0" applyNumberFormat="1" applyFont="1" applyFill="1" applyBorder="1" applyAlignment="1">
      <alignment horizontal="center" vertical="center" wrapText="1"/>
    </xf>
    <xf numFmtId="0" fontId="3" fillId="5" borderId="1" xfId="0" applyFont="1" applyFill="1" applyBorder="1" applyAlignment="1">
      <alignment horizontal="left" vertical="center"/>
    </xf>
    <xf numFmtId="3" fontId="3" fillId="5" borderId="1" xfId="0" applyNumberFormat="1" applyFont="1" applyFill="1" applyBorder="1" applyAlignment="1">
      <alignment vertical="center" wrapText="1"/>
    </xf>
    <xf numFmtId="3" fontId="3" fillId="5" borderId="1" xfId="14" applyNumberFormat="1" applyFont="1" applyFill="1" applyBorder="1" applyAlignment="1">
      <alignment vertical="center" wrapText="1"/>
    </xf>
    <xf numFmtId="3" fontId="3" fillId="5" borderId="1" xfId="7" applyNumberFormat="1" applyFont="1" applyFill="1" applyBorder="1" applyAlignment="1" applyProtection="1">
      <alignment horizontal="right" vertical="center" wrapText="1"/>
    </xf>
    <xf numFmtId="3" fontId="3" fillId="5" borderId="1" xfId="14" applyNumberFormat="1" applyFont="1" applyFill="1" applyBorder="1" applyAlignment="1">
      <alignment horizontal="right" vertical="center" wrapText="1"/>
    </xf>
    <xf numFmtId="3" fontId="3" fillId="5" borderId="2" xfId="7" applyNumberFormat="1" applyFont="1" applyFill="1" applyBorder="1" applyAlignment="1" applyProtection="1">
      <alignment horizontal="right" vertical="center"/>
    </xf>
    <xf numFmtId="3" fontId="3" fillId="5" borderId="2" xfId="14" applyNumberFormat="1" applyFont="1" applyFill="1" applyBorder="1" applyAlignment="1" applyProtection="1">
      <alignment horizontal="right" vertical="center" wrapText="1"/>
    </xf>
    <xf numFmtId="3" fontId="3" fillId="5" borderId="1" xfId="7" applyNumberFormat="1" applyFont="1" applyFill="1" applyBorder="1" applyAlignment="1">
      <alignment horizontal="right" vertical="center" wrapText="1"/>
    </xf>
    <xf numFmtId="3" fontId="3" fillId="5" borderId="1" xfId="0" applyNumberFormat="1" applyFont="1" applyFill="1" applyBorder="1" applyAlignment="1">
      <alignment horizontal="right" vertical="center" wrapText="1"/>
    </xf>
    <xf numFmtId="3" fontId="3" fillId="5" borderId="1" xfId="14" applyNumberFormat="1" applyFont="1" applyFill="1" applyBorder="1" applyAlignment="1">
      <alignment horizontal="right" vertical="center"/>
    </xf>
    <xf numFmtId="3" fontId="3" fillId="5" borderId="1" xfId="0" applyNumberFormat="1" applyFont="1" applyFill="1" applyBorder="1" applyAlignment="1">
      <alignment horizontal="right" vertical="center"/>
    </xf>
    <xf numFmtId="168" fontId="13" fillId="5" borderId="1" xfId="0" applyNumberFormat="1" applyFont="1" applyFill="1" applyBorder="1" applyAlignment="1">
      <alignment horizontal="left" vertical="center"/>
    </xf>
    <xf numFmtId="3" fontId="13" fillId="5" borderId="1" xfId="14" applyNumberFormat="1" applyFont="1" applyFill="1" applyBorder="1" applyAlignment="1">
      <alignment horizontal="right" vertical="center"/>
    </xf>
    <xf numFmtId="49" fontId="13" fillId="5" borderId="1" xfId="0" applyNumberFormat="1" applyFont="1" applyFill="1" applyBorder="1" applyAlignment="1">
      <alignment horizontal="center" vertical="center" wrapText="1"/>
    </xf>
    <xf numFmtId="3" fontId="13" fillId="5" borderId="1" xfId="0" applyNumberFormat="1" applyFont="1" applyFill="1" applyBorder="1" applyAlignment="1">
      <alignment horizontal="left" vertical="center"/>
    </xf>
    <xf numFmtId="167" fontId="3" fillId="5" borderId="1" xfId="0" applyNumberFormat="1" applyFont="1" applyFill="1" applyBorder="1" applyAlignment="1">
      <alignment horizontal="center" vertical="center"/>
    </xf>
    <xf numFmtId="0" fontId="3" fillId="5" borderId="1" xfId="0" applyFont="1" applyFill="1" applyBorder="1" applyAlignment="1">
      <alignment horizontal="left" vertical="center" wrapText="1"/>
    </xf>
    <xf numFmtId="168" fontId="3" fillId="5" borderId="1" xfId="0" applyNumberFormat="1" applyFont="1" applyFill="1" applyBorder="1" applyAlignment="1">
      <alignment vertical="center" wrapText="1"/>
    </xf>
    <xf numFmtId="168" fontId="3" fillId="5" borderId="1" xfId="0" applyNumberFormat="1" applyFont="1" applyFill="1" applyBorder="1" applyAlignment="1">
      <alignment horizontal="left" vertical="center" wrapText="1"/>
    </xf>
    <xf numFmtId="0" fontId="13" fillId="5" borderId="1" xfId="0" applyFont="1" applyFill="1" applyBorder="1" applyAlignment="1">
      <alignment horizontal="left" vertical="center" wrapText="1"/>
    </xf>
    <xf numFmtId="168" fontId="13" fillId="5" borderId="1" xfId="0" applyNumberFormat="1" applyFont="1" applyFill="1" applyBorder="1" applyAlignment="1">
      <alignment vertical="center" wrapText="1"/>
    </xf>
    <xf numFmtId="168" fontId="13" fillId="5" borderId="1" xfId="0" quotePrefix="1" applyNumberFormat="1" applyFont="1" applyFill="1" applyBorder="1" applyAlignment="1">
      <alignment horizontal="center" vertical="center" wrapText="1"/>
    </xf>
    <xf numFmtId="0" fontId="13" fillId="5" borderId="1" xfId="0" applyFont="1" applyFill="1" applyBorder="1" applyAlignment="1">
      <alignment vertical="center" wrapText="1"/>
    </xf>
    <xf numFmtId="168" fontId="13" fillId="5" borderId="1" xfId="0" applyNumberFormat="1" applyFont="1" applyFill="1" applyBorder="1" applyAlignment="1">
      <alignment horizontal="left" vertical="center" wrapText="1"/>
    </xf>
    <xf numFmtId="168" fontId="3" fillId="5" borderId="1" xfId="0" applyNumberFormat="1" applyFont="1" applyFill="1" applyBorder="1" applyAlignment="1">
      <alignment vertical="center"/>
    </xf>
    <xf numFmtId="0" fontId="36" fillId="9" borderId="0" xfId="0" applyFont="1" applyFill="1" applyAlignment="1">
      <alignment horizontal="center"/>
    </xf>
    <xf numFmtId="0" fontId="35" fillId="9" borderId="0" xfId="0" applyFont="1" applyFill="1"/>
    <xf numFmtId="3" fontId="36" fillId="9" borderId="0" xfId="0" applyNumberFormat="1" applyFont="1" applyFill="1" applyAlignment="1">
      <alignment horizontal="center" vertical="center" wrapText="1"/>
    </xf>
    <xf numFmtId="3" fontId="35" fillId="9" borderId="0" xfId="0" applyNumberFormat="1" applyFont="1" applyFill="1"/>
    <xf numFmtId="41" fontId="35" fillId="9" borderId="0" xfId="14" applyFont="1" applyFill="1" applyAlignment="1"/>
    <xf numFmtId="0" fontId="36" fillId="23" borderId="0" xfId="0" applyFont="1" applyFill="1" applyAlignment="1">
      <alignment horizontal="center"/>
    </xf>
    <xf numFmtId="3" fontId="36" fillId="23" borderId="0" xfId="0" applyNumberFormat="1" applyFont="1" applyFill="1" applyAlignment="1">
      <alignment horizontal="center" vertical="center"/>
    </xf>
    <xf numFmtId="0" fontId="35" fillId="23" borderId="0" xfId="0" applyFont="1" applyFill="1"/>
    <xf numFmtId="0" fontId="36" fillId="23" borderId="0" xfId="0" applyFont="1" applyFill="1"/>
    <xf numFmtId="0" fontId="36" fillId="23" borderId="0" xfId="0" applyFont="1" applyFill="1" applyAlignment="1">
      <alignment horizontal="center" vertical="center" wrapText="1"/>
    </xf>
    <xf numFmtId="0" fontId="36" fillId="23" borderId="0" xfId="0" applyFont="1" applyFill="1" applyAlignment="1">
      <alignment horizontal="center" vertical="center"/>
    </xf>
    <xf numFmtId="3" fontId="36" fillId="23" borderId="0" xfId="0" applyNumberFormat="1" applyFont="1" applyFill="1" applyAlignment="1">
      <alignment horizontal="center" vertical="center" wrapText="1"/>
    </xf>
    <xf numFmtId="0" fontId="9" fillId="9" borderId="0" xfId="0" applyFont="1" applyFill="1" applyAlignment="1" applyProtection="1">
      <alignment horizontal="center" vertical="center"/>
      <protection locked="0"/>
    </xf>
    <xf numFmtId="0" fontId="9" fillId="9" borderId="0" xfId="0" applyFont="1" applyFill="1" applyAlignment="1" applyProtection="1">
      <alignment horizontal="center" vertical="center" wrapText="1"/>
      <protection locked="0"/>
    </xf>
    <xf numFmtId="41" fontId="9" fillId="9" borderId="0" xfId="14" applyFont="1" applyFill="1" applyAlignment="1" applyProtection="1">
      <alignment vertical="center" wrapText="1"/>
      <protection locked="0"/>
    </xf>
    <xf numFmtId="0" fontId="9" fillId="9" borderId="0" xfId="0" applyFont="1" applyFill="1" applyAlignment="1">
      <alignment vertical="center" wrapText="1"/>
    </xf>
    <xf numFmtId="41" fontId="1" fillId="0" borderId="0" xfId="14" applyFont="1" applyFill="1" applyAlignment="1" applyProtection="1">
      <alignment vertical="center"/>
      <protection locked="0"/>
    </xf>
    <xf numFmtId="0" fontId="22" fillId="0" borderId="0" xfId="0" applyFont="1" applyAlignment="1">
      <alignment vertical="center"/>
    </xf>
    <xf numFmtId="0" fontId="9" fillId="0" borderId="0" xfId="0" applyFont="1" applyAlignment="1" applyProtection="1">
      <alignment vertical="center" wrapText="1"/>
      <protection locked="0"/>
    </xf>
    <xf numFmtId="0" fontId="9" fillId="0" borderId="1" xfId="0" applyFont="1" applyBorder="1" applyAlignment="1">
      <alignment horizontal="center" vertical="center" wrapText="1"/>
    </xf>
    <xf numFmtId="167" fontId="9" fillId="0" borderId="1" xfId="0" applyNumberFormat="1" applyFont="1" applyBorder="1" applyAlignment="1">
      <alignment horizontal="center" vertical="center" wrapText="1"/>
    </xf>
    <xf numFmtId="168" fontId="9" fillId="0" borderId="1" xfId="0" applyNumberFormat="1" applyFont="1" applyBorder="1" applyAlignment="1">
      <alignment horizontal="center" vertical="center" wrapText="1"/>
    </xf>
    <xf numFmtId="168" fontId="9" fillId="0" borderId="1" xfId="0" applyNumberFormat="1" applyFont="1" applyBorder="1" applyAlignment="1">
      <alignment horizontal="center" vertical="center"/>
    </xf>
    <xf numFmtId="0" fontId="9" fillId="0" borderId="1" xfId="0" applyFont="1" applyBorder="1" applyAlignment="1">
      <alignment vertical="center"/>
    </xf>
    <xf numFmtId="3" fontId="9" fillId="0" borderId="1" xfId="0" applyNumberFormat="1" applyFont="1" applyBorder="1" applyAlignment="1">
      <alignment horizontal="right" vertical="center" wrapText="1"/>
    </xf>
    <xf numFmtId="3" fontId="9" fillId="0" borderId="1" xfId="7" applyNumberFormat="1" applyFont="1" applyFill="1" applyBorder="1" applyAlignment="1" applyProtection="1">
      <alignment horizontal="right" vertical="center" wrapText="1"/>
    </xf>
    <xf numFmtId="3" fontId="9" fillId="0" borderId="1" xfId="7" applyNumberFormat="1" applyFont="1" applyFill="1" applyBorder="1" applyAlignment="1" applyProtection="1">
      <alignment horizontal="right" vertical="center"/>
    </xf>
    <xf numFmtId="3" fontId="9" fillId="0" borderId="1" xfId="0" applyNumberFormat="1" applyFont="1" applyBorder="1" applyAlignment="1">
      <alignment horizontal="right" vertical="center"/>
    </xf>
    <xf numFmtId="10" fontId="9" fillId="0" borderId="1" xfId="7" applyNumberFormat="1" applyFont="1" applyFill="1" applyBorder="1" applyAlignment="1" applyProtection="1">
      <alignment horizontal="center" vertical="center"/>
    </xf>
    <xf numFmtId="3" fontId="9" fillId="0" borderId="1" xfId="14" applyNumberFormat="1" applyFont="1" applyFill="1" applyBorder="1" applyAlignment="1" applyProtection="1">
      <alignment vertical="center" wrapText="1"/>
    </xf>
    <xf numFmtId="3" fontId="9" fillId="0" borderId="1" xfId="0" applyNumberFormat="1" applyFont="1" applyBorder="1" applyAlignment="1" applyProtection="1">
      <alignment horizontal="right" vertical="center"/>
      <protection locked="0"/>
    </xf>
    <xf numFmtId="3" fontId="9" fillId="0" borderId="1" xfId="0" applyNumberFormat="1" applyFont="1" applyBorder="1" applyAlignment="1" applyProtection="1">
      <alignment vertical="center"/>
      <protection locked="0"/>
    </xf>
    <xf numFmtId="0" fontId="9" fillId="0" borderId="0" xfId="0" applyFont="1" applyAlignment="1" applyProtection="1">
      <alignment vertical="center"/>
      <protection locked="0"/>
    </xf>
    <xf numFmtId="3" fontId="9" fillId="0" borderId="0" xfId="0" applyNumberFormat="1" applyFont="1" applyAlignment="1" applyProtection="1">
      <alignment vertical="center"/>
      <protection locked="0"/>
    </xf>
    <xf numFmtId="41" fontId="9" fillId="0" borderId="0" xfId="14" applyFont="1" applyFill="1" applyAlignment="1" applyProtection="1">
      <alignment vertical="center"/>
      <protection locked="0"/>
    </xf>
    <xf numFmtId="0" fontId="9" fillId="0" borderId="1" xfId="0" applyFont="1" applyBorder="1" applyAlignment="1">
      <alignment horizontal="left" vertical="center"/>
    </xf>
    <xf numFmtId="3" fontId="9" fillId="0" borderId="1" xfId="14" applyNumberFormat="1" applyFont="1" applyFill="1" applyBorder="1" applyAlignment="1" applyProtection="1">
      <alignment vertical="center"/>
    </xf>
    <xf numFmtId="41" fontId="9" fillId="0" borderId="1" xfId="14" applyFont="1" applyFill="1" applyBorder="1" applyAlignment="1" applyProtection="1">
      <alignment vertical="center"/>
      <protection locked="0"/>
    </xf>
    <xf numFmtId="3" fontId="9" fillId="0" borderId="1" xfId="8" applyNumberFormat="1" applyFont="1" applyFill="1" applyBorder="1" applyAlignment="1" applyProtection="1">
      <alignment horizontal="right" vertical="center"/>
      <protection locked="0"/>
    </xf>
    <xf numFmtId="3" fontId="9" fillId="0" borderId="1" xfId="14" applyNumberFormat="1" applyFont="1" applyFill="1" applyBorder="1" applyAlignment="1" applyProtection="1">
      <alignment horizontal="right" vertical="center"/>
    </xf>
    <xf numFmtId="0" fontId="9" fillId="0" borderId="0" xfId="0" applyFont="1" applyAlignment="1" applyProtection="1">
      <alignment horizontal="right" vertical="center"/>
      <protection locked="0"/>
    </xf>
    <xf numFmtId="168" fontId="9" fillId="0" borderId="1" xfId="0" quotePrefix="1" applyNumberFormat="1" applyFont="1" applyBorder="1" applyAlignment="1">
      <alignment horizontal="center" vertical="center" wrapText="1"/>
    </xf>
    <xf numFmtId="41" fontId="9" fillId="0" borderId="0" xfId="14" applyFont="1" applyFill="1" applyAlignment="1" applyProtection="1">
      <alignment horizontal="right" vertical="center"/>
      <protection locked="0"/>
    </xf>
    <xf numFmtId="41" fontId="9" fillId="0" borderId="1" xfId="0" applyNumberFormat="1" applyFont="1" applyBorder="1" applyAlignment="1" applyProtection="1">
      <alignment vertical="center"/>
      <protection locked="0"/>
    </xf>
    <xf numFmtId="3" fontId="9" fillId="0" borderId="1" xfId="0" quotePrefix="1" applyNumberFormat="1" applyFont="1" applyBorder="1" applyAlignment="1" applyProtection="1">
      <alignment vertical="center"/>
      <protection locked="0"/>
    </xf>
    <xf numFmtId="0" fontId="40" fillId="29" borderId="0" xfId="0" applyFont="1" applyFill="1"/>
    <xf numFmtId="0" fontId="40" fillId="29" borderId="0" xfId="0" applyFont="1" applyFill="1" applyAlignment="1">
      <alignment horizontal="center" vertical="center" wrapText="1"/>
    </xf>
    <xf numFmtId="41" fontId="38" fillId="0" borderId="0" xfId="14" applyFont="1"/>
    <xf numFmtId="41" fontId="40" fillId="29" borderId="0" xfId="14" applyFont="1" applyFill="1" applyAlignment="1">
      <alignment horizontal="center" vertical="center" wrapText="1"/>
    </xf>
    <xf numFmtId="0" fontId="38" fillId="29" borderId="0" xfId="0" applyFont="1" applyFill="1"/>
    <xf numFmtId="41" fontId="3" fillId="0" borderId="0" xfId="0" applyNumberFormat="1" applyFont="1" applyAlignment="1" applyProtection="1">
      <alignment vertical="center" wrapText="1"/>
      <protection locked="0"/>
    </xf>
    <xf numFmtId="0" fontId="3" fillId="0" borderId="0" xfId="0" applyFont="1" applyAlignment="1" applyProtection="1">
      <alignment vertical="center" wrapText="1"/>
      <protection locked="0"/>
    </xf>
    <xf numFmtId="41" fontId="9" fillId="0" borderId="0" xfId="0" applyNumberFormat="1" applyFont="1" applyAlignment="1" applyProtection="1">
      <alignment vertical="center"/>
      <protection locked="0"/>
    </xf>
    <xf numFmtId="3" fontId="3" fillId="0" borderId="0" xfId="7" applyNumberFormat="1" applyFont="1" applyFill="1" applyBorder="1" applyAlignment="1" applyProtection="1">
      <alignment vertical="center"/>
      <protection locked="0"/>
    </xf>
    <xf numFmtId="3" fontId="3" fillId="0" borderId="0" xfId="7" applyNumberFormat="1" applyFont="1" applyFill="1" applyBorder="1" applyAlignment="1" applyProtection="1">
      <alignment horizontal="right" vertical="center"/>
      <protection locked="0"/>
    </xf>
    <xf numFmtId="3" fontId="3" fillId="0" borderId="0" xfId="7" applyNumberFormat="1" applyFont="1" applyFill="1" applyBorder="1" applyAlignment="1" applyProtection="1">
      <alignment horizontal="center" vertical="center"/>
      <protection locked="0"/>
    </xf>
    <xf numFmtId="41" fontId="3" fillId="0" borderId="0" xfId="14" applyFont="1" applyFill="1" applyBorder="1" applyAlignment="1" applyProtection="1">
      <alignment vertical="center"/>
      <protection locked="0"/>
    </xf>
    <xf numFmtId="3" fontId="3" fillId="0" borderId="0" xfId="14" applyNumberFormat="1" applyFont="1" applyFill="1" applyBorder="1" applyAlignment="1" applyProtection="1">
      <alignment horizontal="right" vertical="center"/>
      <protection locked="0"/>
    </xf>
    <xf numFmtId="41" fontId="9" fillId="0" borderId="1" xfId="14" applyFont="1" applyFill="1" applyBorder="1" applyAlignment="1" applyProtection="1">
      <alignment horizontal="center" vertical="center"/>
    </xf>
    <xf numFmtId="3" fontId="1" fillId="0" borderId="0" xfId="7" applyNumberFormat="1" applyFont="1" applyFill="1" applyAlignment="1" applyProtection="1">
      <alignment horizontal="center" vertical="center"/>
      <protection locked="0"/>
    </xf>
    <xf numFmtId="10" fontId="1" fillId="0" borderId="0" xfId="7" applyNumberFormat="1" applyFont="1" applyFill="1" applyAlignment="1" applyProtection="1">
      <alignment vertical="center"/>
      <protection locked="0"/>
    </xf>
    <xf numFmtId="41" fontId="28" fillId="0" borderId="0" xfId="14" applyFont="1" applyFill="1" applyBorder="1" applyAlignment="1" applyProtection="1">
      <alignment horizontal="left" vertical="center" wrapText="1"/>
      <protection locked="0"/>
    </xf>
    <xf numFmtId="41" fontId="1" fillId="0" borderId="0" xfId="14" applyFont="1" applyFill="1" applyBorder="1" applyAlignment="1" applyProtection="1">
      <alignment vertical="center"/>
      <protection locked="0"/>
    </xf>
    <xf numFmtId="0" fontId="3" fillId="0" borderId="0" xfId="0" applyFont="1" applyAlignment="1" applyProtection="1">
      <alignment horizontal="left" vertical="center"/>
      <protection locked="0"/>
    </xf>
    <xf numFmtId="167" fontId="3" fillId="0" borderId="0" xfId="0" applyNumberFormat="1" applyFont="1" applyAlignment="1" applyProtection="1">
      <alignment horizontal="left" vertical="center"/>
      <protection locked="0"/>
    </xf>
    <xf numFmtId="168" fontId="3" fillId="0" borderId="0" xfId="0" applyNumberFormat="1" applyFont="1" applyAlignment="1" applyProtection="1">
      <alignment horizontal="center" vertical="center"/>
      <protection locked="0"/>
    </xf>
    <xf numFmtId="3" fontId="3" fillId="0" borderId="0" xfId="0" applyNumberFormat="1" applyFont="1" applyAlignment="1" applyProtection="1">
      <alignment vertical="center"/>
      <protection locked="0"/>
    </xf>
    <xf numFmtId="10" fontId="17" fillId="0" borderId="0" xfId="7" applyNumberFormat="1" applyFont="1" applyFill="1" applyBorder="1" applyAlignment="1" applyProtection="1">
      <alignment horizontal="center" vertical="center"/>
    </xf>
    <xf numFmtId="3" fontId="33" fillId="0" borderId="0" xfId="0" applyNumberFormat="1" applyFont="1" applyAlignment="1">
      <alignment vertical="center"/>
    </xf>
    <xf numFmtId="41" fontId="2" fillId="6" borderId="1" xfId="14" applyFont="1" applyFill="1" applyBorder="1" applyAlignment="1">
      <alignment horizontal="center" vertical="center"/>
    </xf>
    <xf numFmtId="41" fontId="2" fillId="2" borderId="1" xfId="14" applyFont="1" applyFill="1" applyBorder="1" applyAlignment="1" applyProtection="1">
      <alignment vertical="center"/>
      <protection locked="0"/>
    </xf>
    <xf numFmtId="41" fontId="6" fillId="0" borderId="1" xfId="14" applyFont="1" applyFill="1" applyBorder="1" applyAlignment="1" applyProtection="1">
      <alignment vertical="center"/>
    </xf>
    <xf numFmtId="41" fontId="9" fillId="0" borderId="1" xfId="14" applyFont="1" applyFill="1" applyBorder="1" applyAlignment="1" applyProtection="1">
      <alignment vertical="center"/>
    </xf>
    <xf numFmtId="41" fontId="9" fillId="0" borderId="1" xfId="14" applyFont="1" applyFill="1" applyBorder="1" applyAlignment="1">
      <alignment vertical="center" wrapText="1"/>
    </xf>
    <xf numFmtId="0" fontId="9" fillId="0" borderId="1" xfId="0" applyFont="1" applyBorder="1" applyAlignment="1" applyProtection="1">
      <alignment vertical="center"/>
      <protection locked="0"/>
    </xf>
    <xf numFmtId="41" fontId="9" fillId="0" borderId="0" xfId="0" applyNumberFormat="1" applyFont="1" applyAlignment="1" applyProtection="1">
      <alignment vertical="center" wrapText="1"/>
      <protection locked="0"/>
    </xf>
    <xf numFmtId="10" fontId="1" fillId="0" borderId="0" xfId="7" applyNumberFormat="1" applyFont="1" applyFill="1" applyAlignment="1" applyProtection="1">
      <alignment horizontal="center" vertical="center"/>
      <protection locked="0"/>
    </xf>
    <xf numFmtId="10" fontId="1" fillId="0" borderId="0" xfId="7" applyNumberFormat="1" applyFont="1" applyBorder="1" applyAlignment="1" applyProtection="1">
      <alignment horizontal="center" vertical="center"/>
      <protection locked="0"/>
    </xf>
    <xf numFmtId="10" fontId="22" fillId="9" borderId="0" xfId="7" applyNumberFormat="1" applyFont="1" applyFill="1" applyBorder="1" applyAlignment="1">
      <alignment horizontal="center" vertical="center"/>
    </xf>
    <xf numFmtId="10" fontId="4" fillId="0" borderId="0" xfId="7" applyNumberFormat="1" applyFont="1" applyAlignment="1" applyProtection="1">
      <alignment vertical="center" wrapText="1"/>
      <protection locked="0"/>
    </xf>
    <xf numFmtId="10" fontId="1" fillId="0" borderId="0" xfId="7" applyNumberFormat="1" applyFont="1" applyAlignment="1" applyProtection="1">
      <alignment horizontal="center" vertical="center"/>
      <protection locked="0"/>
    </xf>
    <xf numFmtId="10" fontId="1" fillId="0" borderId="0" xfId="7" applyNumberFormat="1" applyFont="1" applyAlignment="1">
      <alignment horizontal="center" vertical="center"/>
    </xf>
    <xf numFmtId="10" fontId="1" fillId="0" borderId="0" xfId="7" applyNumberFormat="1" applyFont="1" applyAlignment="1" applyProtection="1">
      <alignment horizontal="center" vertical="center" wrapText="1"/>
      <protection locked="0"/>
    </xf>
    <xf numFmtId="10" fontId="1" fillId="0" borderId="0" xfId="7" applyNumberFormat="1" applyFont="1" applyBorder="1" applyAlignment="1" applyProtection="1">
      <alignment vertical="center"/>
      <protection locked="0"/>
    </xf>
    <xf numFmtId="10" fontId="1" fillId="0" borderId="0" xfId="7" applyNumberFormat="1" applyFont="1" applyAlignment="1" applyProtection="1">
      <alignment vertical="center" wrapText="1"/>
      <protection locked="0"/>
    </xf>
    <xf numFmtId="10" fontId="1" fillId="0" borderId="0" xfId="7" applyNumberFormat="1" applyFont="1" applyFill="1" applyBorder="1" applyAlignment="1" applyProtection="1">
      <alignment vertical="center"/>
      <protection locked="0"/>
    </xf>
    <xf numFmtId="10" fontId="3" fillId="0" borderId="0" xfId="7" applyNumberFormat="1" applyFont="1" applyFill="1" applyBorder="1" applyAlignment="1" applyProtection="1">
      <alignment vertical="center"/>
    </xf>
    <xf numFmtId="10" fontId="1" fillId="0" borderId="0" xfId="7" applyNumberFormat="1" applyFont="1" applyFill="1" applyBorder="1" applyAlignment="1" applyProtection="1">
      <alignment horizontal="right" vertical="center"/>
      <protection locked="0"/>
    </xf>
    <xf numFmtId="10" fontId="3" fillId="0" borderId="0" xfId="7" applyNumberFormat="1" applyFont="1" applyFill="1" applyBorder="1" applyAlignment="1" applyProtection="1">
      <alignment horizontal="right" vertical="center"/>
    </xf>
    <xf numFmtId="10" fontId="1" fillId="0" borderId="0" xfId="7" applyNumberFormat="1" applyFont="1" applyFill="1" applyAlignment="1" applyProtection="1">
      <alignment horizontal="right" vertical="center"/>
      <protection locked="0"/>
    </xf>
    <xf numFmtId="10" fontId="22" fillId="9" borderId="0" xfId="7" applyNumberFormat="1" applyFont="1" applyFill="1" applyBorder="1" applyAlignment="1">
      <alignment vertical="center"/>
    </xf>
    <xf numFmtId="41" fontId="10" fillId="5" borderId="1" xfId="14" applyFont="1" applyFill="1" applyBorder="1" applyAlignment="1" applyProtection="1">
      <alignment vertical="center"/>
    </xf>
    <xf numFmtId="167" fontId="10" fillId="5" borderId="1" xfId="0" applyNumberFormat="1" applyFont="1" applyFill="1" applyBorder="1" applyAlignment="1">
      <alignment horizontal="left" vertical="center" wrapText="1"/>
    </xf>
    <xf numFmtId="1" fontId="10" fillId="5" borderId="1" xfId="14" applyNumberFormat="1" applyFont="1" applyFill="1" applyBorder="1" applyAlignment="1" applyProtection="1">
      <alignment horizontal="right" vertical="center"/>
    </xf>
    <xf numFmtId="3" fontId="9" fillId="0" borderId="0" xfId="0" applyNumberFormat="1" applyFont="1" applyAlignment="1" applyProtection="1">
      <alignment vertical="center" wrapText="1"/>
      <protection locked="0"/>
    </xf>
    <xf numFmtId="168" fontId="1" fillId="8" borderId="42" xfId="0" applyNumberFormat="1" applyFont="1" applyFill="1" applyBorder="1" applyAlignment="1" applyProtection="1">
      <alignment horizontal="center" vertical="center"/>
      <protection locked="0"/>
    </xf>
    <xf numFmtId="0" fontId="2" fillId="8" borderId="1" xfId="0" applyFont="1" applyFill="1" applyBorder="1" applyAlignment="1">
      <alignment vertical="center"/>
    </xf>
    <xf numFmtId="169" fontId="2" fillId="8" borderId="1" xfId="11" applyNumberFormat="1" applyFont="1" applyFill="1" applyBorder="1" applyAlignment="1">
      <alignment horizontal="right" vertical="center"/>
    </xf>
    <xf numFmtId="0" fontId="2" fillId="8" borderId="1" xfId="0" applyFont="1" applyFill="1" applyBorder="1" applyAlignment="1">
      <alignment horizontal="left" vertical="center" wrapText="1"/>
    </xf>
    <xf numFmtId="0" fontId="2" fillId="8" borderId="43" xfId="0" applyFont="1" applyFill="1" applyBorder="1" applyAlignment="1">
      <alignment horizontal="left" vertical="center" wrapText="1"/>
    </xf>
    <xf numFmtId="169" fontId="2" fillId="8" borderId="17" xfId="11" applyNumberFormat="1" applyFont="1" applyFill="1" applyBorder="1" applyAlignment="1">
      <alignment horizontal="right" vertical="center"/>
    </xf>
    <xf numFmtId="169" fontId="2" fillId="8" borderId="18" xfId="11" applyNumberFormat="1" applyFont="1" applyFill="1" applyBorder="1" applyAlignment="1">
      <alignment horizontal="right" vertical="center"/>
    </xf>
    <xf numFmtId="169" fontId="2" fillId="8" borderId="19" xfId="11" applyNumberFormat="1" applyFont="1" applyFill="1" applyBorder="1" applyAlignment="1">
      <alignment horizontal="right" vertical="center"/>
    </xf>
    <xf numFmtId="3" fontId="2" fillId="0" borderId="1" xfId="14" applyNumberFormat="1" applyFont="1" applyBorder="1" applyAlignment="1">
      <alignment horizontal="center" vertical="center" wrapText="1"/>
    </xf>
    <xf numFmtId="1" fontId="2" fillId="2" borderId="2" xfId="14" applyNumberFormat="1" applyFont="1" applyFill="1" applyBorder="1" applyAlignment="1">
      <alignment horizontal="right" vertical="center"/>
    </xf>
    <xf numFmtId="1" fontId="13" fillId="5" borderId="1" xfId="14" applyNumberFormat="1" applyFont="1" applyFill="1" applyBorder="1" applyAlignment="1" applyProtection="1">
      <alignment horizontal="right" vertical="center"/>
    </xf>
    <xf numFmtId="173" fontId="38" fillId="14" borderId="0" xfId="0" applyNumberFormat="1" applyFont="1" applyFill="1" applyAlignment="1">
      <alignment horizontal="left" vertical="center"/>
    </xf>
    <xf numFmtId="0" fontId="41" fillId="30" borderId="0" xfId="0" applyFont="1" applyFill="1" applyAlignment="1">
      <alignment horizontal="center" vertical="center" wrapText="1"/>
    </xf>
    <xf numFmtId="0" fontId="41" fillId="27" borderId="0" xfId="0" applyFont="1" applyFill="1"/>
    <xf numFmtId="0" fontId="41" fillId="30" borderId="0" xfId="0" applyFont="1" applyFill="1"/>
    <xf numFmtId="173" fontId="38" fillId="0" borderId="0" xfId="0" applyNumberFormat="1" applyFont="1"/>
    <xf numFmtId="172" fontId="10" fillId="9" borderId="1" xfId="7" applyNumberFormat="1" applyFont="1" applyFill="1" applyBorder="1" applyAlignment="1" applyProtection="1">
      <alignment horizontal="center" vertical="center"/>
    </xf>
    <xf numFmtId="172" fontId="10" fillId="9" borderId="1" xfId="7" applyNumberFormat="1" applyFont="1" applyFill="1" applyBorder="1" applyAlignment="1">
      <alignment horizontal="center" vertical="center"/>
    </xf>
    <xf numFmtId="10" fontId="1" fillId="8" borderId="41" xfId="0" applyNumberFormat="1" applyFont="1" applyFill="1" applyBorder="1" applyAlignment="1">
      <alignment horizontal="center" vertical="center"/>
    </xf>
    <xf numFmtId="41" fontId="22" fillId="9" borderId="0" xfId="14" applyFont="1" applyFill="1"/>
    <xf numFmtId="41" fontId="1" fillId="9" borderId="0" xfId="14" applyFont="1" applyFill="1" applyProtection="1">
      <protection locked="0"/>
    </xf>
    <xf numFmtId="0" fontId="36" fillId="18" borderId="0" xfId="0" applyFont="1" applyFill="1" applyAlignment="1">
      <alignment horizontal="center"/>
    </xf>
    <xf numFmtId="0" fontId="36" fillId="18" borderId="0" xfId="0" applyFont="1" applyFill="1" applyAlignment="1">
      <alignment horizontal="right"/>
    </xf>
    <xf numFmtId="0" fontId="36" fillId="18" borderId="0" xfId="0" applyFont="1" applyFill="1"/>
    <xf numFmtId="0" fontId="43" fillId="18" borderId="0" xfId="0" applyFont="1" applyFill="1" applyAlignment="1">
      <alignment horizontal="center" vertical="center" wrapText="1"/>
    </xf>
    <xf numFmtId="0" fontId="43" fillId="18" borderId="0" xfId="0" applyFont="1" applyFill="1" applyAlignment="1">
      <alignment horizontal="left" vertical="center" wrapText="1"/>
    </xf>
    <xf numFmtId="0" fontId="36" fillId="16" borderId="0" xfId="0" applyFont="1" applyFill="1" applyAlignment="1">
      <alignment vertical="center" wrapText="1"/>
    </xf>
    <xf numFmtId="0" fontId="44" fillId="14" borderId="0" xfId="0" applyFont="1" applyFill="1" applyAlignment="1">
      <alignment horizontal="center" vertical="center"/>
    </xf>
    <xf numFmtId="0" fontId="44" fillId="14" borderId="0" xfId="0" applyFont="1" applyFill="1" applyAlignment="1">
      <alignment horizontal="left" vertical="center"/>
    </xf>
    <xf numFmtId="173" fontId="44" fillId="14" borderId="0" xfId="0" applyNumberFormat="1" applyFont="1" applyFill="1" applyAlignment="1">
      <alignment horizontal="center" vertical="center"/>
    </xf>
    <xf numFmtId="173" fontId="44" fillId="14" borderId="0" xfId="0" applyNumberFormat="1" applyFont="1" applyFill="1" applyAlignment="1">
      <alignment horizontal="right" vertical="center"/>
    </xf>
    <xf numFmtId="0" fontId="35" fillId="0" borderId="0" xfId="0" applyFont="1" applyAlignment="1">
      <alignment horizontal="left"/>
    </xf>
    <xf numFmtId="0" fontId="44" fillId="9" borderId="0" xfId="0" applyFont="1" applyFill="1" applyAlignment="1">
      <alignment horizontal="center" vertical="center"/>
    </xf>
    <xf numFmtId="0" fontId="44" fillId="9" borderId="0" xfId="0" applyFont="1" applyFill="1" applyAlignment="1">
      <alignment horizontal="left" vertical="center"/>
    </xf>
    <xf numFmtId="173" fontId="44" fillId="9" borderId="0" xfId="0" applyNumberFormat="1" applyFont="1" applyFill="1" applyAlignment="1">
      <alignment horizontal="center" vertical="center"/>
    </xf>
    <xf numFmtId="173" fontId="44" fillId="9" borderId="0" xfId="0" applyNumberFormat="1" applyFont="1" applyFill="1" applyAlignment="1">
      <alignment horizontal="right" vertical="center"/>
    </xf>
    <xf numFmtId="0" fontId="36" fillId="0" borderId="0" xfId="0" applyFont="1" applyAlignment="1">
      <alignment vertical="center"/>
    </xf>
    <xf numFmtId="0" fontId="24" fillId="9" borderId="0" xfId="0" applyFont="1" applyFill="1" applyAlignment="1">
      <alignment horizontal="left"/>
    </xf>
    <xf numFmtId="0" fontId="12" fillId="9" borderId="0" xfId="0" applyFont="1" applyFill="1" applyAlignment="1" applyProtection="1">
      <alignment horizontal="left" vertical="center"/>
      <protection locked="0"/>
    </xf>
    <xf numFmtId="0" fontId="12" fillId="9" borderId="0" xfId="0" applyFont="1" applyFill="1" applyAlignment="1" applyProtection="1">
      <alignment horizontal="left"/>
      <protection locked="0"/>
    </xf>
    <xf numFmtId="0" fontId="12" fillId="9" borderId="0" xfId="0" applyFont="1" applyFill="1" applyAlignment="1" applyProtection="1">
      <alignment horizontal="left" vertical="center" wrapText="1"/>
      <protection locked="0"/>
    </xf>
    <xf numFmtId="41" fontId="12" fillId="9" borderId="0" xfId="14" applyFont="1" applyFill="1" applyAlignment="1" applyProtection="1">
      <alignment horizontal="center" vertical="center" wrapText="1"/>
      <protection locked="0"/>
    </xf>
    <xf numFmtId="0" fontId="12" fillId="9" borderId="0" xfId="0" applyFont="1" applyFill="1" applyAlignment="1" applyProtection="1">
      <alignment horizontal="center" vertical="center"/>
      <protection locked="0"/>
    </xf>
    <xf numFmtId="3" fontId="12" fillId="9" borderId="0" xfId="0" applyNumberFormat="1" applyFont="1" applyFill="1" applyAlignment="1" applyProtection="1">
      <alignment horizontal="left"/>
      <protection locked="0"/>
    </xf>
    <xf numFmtId="41" fontId="1" fillId="9" borderId="0" xfId="0" applyNumberFormat="1" applyFont="1" applyFill="1" applyAlignment="1" applyProtection="1">
      <alignment vertical="center"/>
      <protection locked="0"/>
    </xf>
    <xf numFmtId="173" fontId="35" fillId="0" borderId="0" xfId="0" applyNumberFormat="1" applyFont="1"/>
    <xf numFmtId="0" fontId="2" fillId="9" borderId="0" xfId="0" applyFont="1" applyFill="1" applyAlignment="1" applyProtection="1">
      <alignment vertical="center" wrapText="1"/>
      <protection locked="0"/>
    </xf>
    <xf numFmtId="0" fontId="2" fillId="9" borderId="0" xfId="0" applyFont="1" applyFill="1" applyAlignment="1" applyProtection="1">
      <alignment vertical="center"/>
      <protection locked="0"/>
    </xf>
    <xf numFmtId="41" fontId="2" fillId="9" borderId="0" xfId="14" applyFont="1" applyFill="1" applyAlignment="1" applyProtection="1">
      <alignment vertical="center" wrapText="1"/>
      <protection locked="0"/>
    </xf>
    <xf numFmtId="41" fontId="2" fillId="9" borderId="0" xfId="14" applyFont="1" applyFill="1" applyAlignment="1" applyProtection="1">
      <alignment vertical="center"/>
      <protection locked="0"/>
    </xf>
    <xf numFmtId="172" fontId="1" fillId="9" borderId="0" xfId="7" applyNumberFormat="1" applyFont="1" applyFill="1" applyAlignment="1" applyProtection="1">
      <alignment horizontal="center"/>
      <protection locked="0"/>
    </xf>
    <xf numFmtId="10" fontId="1" fillId="9" borderId="0" xfId="7" applyNumberFormat="1" applyFont="1" applyFill="1" applyAlignment="1" applyProtection="1">
      <alignment horizontal="center"/>
      <protection locked="0"/>
    </xf>
    <xf numFmtId="10" fontId="1" fillId="9" borderId="0" xfId="7" applyNumberFormat="1" applyFont="1" applyFill="1" applyAlignment="1" applyProtection="1">
      <alignment horizontal="right"/>
      <protection locked="0"/>
    </xf>
    <xf numFmtId="9" fontId="1" fillId="9" borderId="0" xfId="7" applyFont="1" applyFill="1" applyAlignment="1" applyProtection="1">
      <alignment horizontal="center"/>
      <protection locked="0"/>
    </xf>
    <xf numFmtId="172" fontId="1" fillId="9" borderId="0" xfId="7" applyNumberFormat="1" applyFont="1" applyFill="1" applyAlignment="1" applyProtection="1">
      <alignment horizontal="right"/>
      <protection locked="0"/>
    </xf>
    <xf numFmtId="3" fontId="1" fillId="9" borderId="0" xfId="14" applyNumberFormat="1" applyFont="1" applyFill="1" applyAlignment="1" applyProtection="1">
      <alignment horizontal="right"/>
      <protection locked="0"/>
    </xf>
    <xf numFmtId="171" fontId="1" fillId="9" borderId="0" xfId="8" applyNumberFormat="1" applyFont="1" applyFill="1" applyBorder="1" applyAlignment="1" applyProtection="1">
      <protection locked="0"/>
    </xf>
    <xf numFmtId="3" fontId="1" fillId="9" borderId="0" xfId="0" applyNumberFormat="1" applyFont="1" applyFill="1" applyAlignment="1">
      <alignment horizontal="right"/>
    </xf>
    <xf numFmtId="172" fontId="3" fillId="9" borderId="0" xfId="7" applyNumberFormat="1" applyFont="1" applyFill="1" applyAlignment="1" applyProtection="1">
      <alignment horizontal="center" vertical="center"/>
      <protection locked="0"/>
    </xf>
    <xf numFmtId="172" fontId="3" fillId="9" borderId="0" xfId="7" applyNumberFormat="1" applyFont="1" applyFill="1" applyAlignment="1" applyProtection="1">
      <alignment horizontal="right" vertical="center"/>
      <protection locked="0"/>
    </xf>
    <xf numFmtId="3" fontId="1" fillId="9" borderId="0" xfId="0" applyNumberFormat="1" applyFont="1" applyFill="1" applyAlignment="1" applyProtection="1">
      <alignment horizontal="center"/>
      <protection locked="0"/>
    </xf>
    <xf numFmtId="172" fontId="1" fillId="9" borderId="0" xfId="0" applyNumberFormat="1" applyFont="1" applyFill="1" applyAlignment="1" applyProtection="1">
      <alignment horizontal="center"/>
      <protection locked="0"/>
    </xf>
    <xf numFmtId="172" fontId="1" fillId="9" borderId="0" xfId="0" applyNumberFormat="1" applyFont="1" applyFill="1" applyAlignment="1" applyProtection="1">
      <alignment horizontal="right"/>
      <protection locked="0"/>
    </xf>
    <xf numFmtId="3" fontId="9" fillId="9" borderId="1" xfId="14" applyNumberFormat="1" applyFont="1" applyFill="1" applyBorder="1" applyAlignment="1" applyProtection="1">
      <alignment horizontal="right" vertical="center"/>
      <protection locked="0"/>
    </xf>
    <xf numFmtId="41" fontId="9" fillId="9" borderId="1" xfId="14" applyFont="1" applyFill="1" applyBorder="1" applyAlignment="1" applyProtection="1">
      <alignment horizontal="right"/>
      <protection locked="0"/>
    </xf>
    <xf numFmtId="3" fontId="9" fillId="9" borderId="1" xfId="14" applyNumberFormat="1" applyFont="1" applyFill="1" applyBorder="1" applyAlignment="1" applyProtection="1">
      <alignment horizontal="right"/>
      <protection locked="0"/>
    </xf>
    <xf numFmtId="172" fontId="9" fillId="9" borderId="0" xfId="7" applyNumberFormat="1" applyFont="1" applyFill="1" applyBorder="1" applyAlignment="1" applyProtection="1">
      <alignment horizontal="center" vertical="center" wrapText="1"/>
    </xf>
    <xf numFmtId="9" fontId="9" fillId="9" borderId="0" xfId="7" applyFont="1" applyFill="1" applyBorder="1" applyAlignment="1" applyProtection="1">
      <alignment horizontal="center" vertical="center" wrapText="1"/>
    </xf>
    <xf numFmtId="3" fontId="16" fillId="28" borderId="1" xfId="2" applyNumberFormat="1" applyFont="1" applyFill="1" applyBorder="1" applyAlignment="1" applyProtection="1">
      <alignment vertical="center"/>
    </xf>
    <xf numFmtId="172" fontId="16" fillId="28" borderId="1" xfId="7" applyNumberFormat="1" applyFont="1" applyFill="1" applyBorder="1" applyAlignment="1" applyProtection="1">
      <alignment horizontal="center" vertical="center" wrapText="1"/>
    </xf>
    <xf numFmtId="168" fontId="9" fillId="9" borderId="1" xfId="0" applyNumberFormat="1" applyFont="1" applyFill="1" applyBorder="1" applyAlignment="1">
      <alignment vertical="center" wrapText="1"/>
    </xf>
    <xf numFmtId="41" fontId="9" fillId="9" borderId="0" xfId="14" applyFont="1" applyFill="1" applyAlignment="1" applyProtection="1">
      <alignment horizontal="center" vertical="center"/>
      <protection locked="0"/>
    </xf>
    <xf numFmtId="0" fontId="9" fillId="9" borderId="0" xfId="0" applyFont="1" applyFill="1" applyAlignment="1" applyProtection="1">
      <alignment horizontal="left" vertical="center"/>
      <protection locked="0"/>
    </xf>
    <xf numFmtId="168" fontId="9" fillId="9" borderId="1" xfId="0" applyNumberFormat="1" applyFont="1" applyFill="1" applyBorder="1" applyAlignment="1">
      <alignment horizontal="right" vertical="center" wrapText="1"/>
    </xf>
    <xf numFmtId="3" fontId="9" fillId="9" borderId="1" xfId="14" applyNumberFormat="1" applyFont="1" applyFill="1" applyBorder="1" applyAlignment="1" applyProtection="1">
      <alignment horizontal="right"/>
    </xf>
    <xf numFmtId="41" fontId="9" fillId="9" borderId="0" xfId="14" applyFont="1" applyFill="1" applyBorder="1" applyAlignment="1" applyProtection="1">
      <alignment horizontal="right" vertical="center"/>
      <protection locked="0"/>
    </xf>
    <xf numFmtId="0" fontId="9" fillId="9" borderId="1" xfId="0" applyFont="1" applyFill="1" applyBorder="1" applyAlignment="1" applyProtection="1">
      <alignment horizontal="right" vertical="center"/>
      <protection locked="0"/>
    </xf>
    <xf numFmtId="41" fontId="9" fillId="9" borderId="1" xfId="14" applyFont="1" applyFill="1" applyBorder="1" applyAlignment="1" applyProtection="1">
      <alignment horizontal="right" vertical="center"/>
      <protection locked="0"/>
    </xf>
    <xf numFmtId="41" fontId="9" fillId="9" borderId="0" xfId="14" applyFont="1" applyFill="1" applyAlignment="1" applyProtection="1">
      <alignment horizontal="left" vertical="center"/>
      <protection locked="0"/>
    </xf>
    <xf numFmtId="167" fontId="13" fillId="9" borderId="1" xfId="0" applyNumberFormat="1" applyFont="1" applyFill="1" applyBorder="1" applyAlignment="1">
      <alignment horizontal="center" vertical="center"/>
    </xf>
    <xf numFmtId="168" fontId="13" fillId="9" borderId="1" xfId="0" applyNumberFormat="1" applyFont="1" applyFill="1" applyBorder="1" applyAlignment="1">
      <alignment horizontal="center" vertical="center" wrapText="1"/>
    </xf>
    <xf numFmtId="0" fontId="13" fillId="9" borderId="1" xfId="0" applyFont="1" applyFill="1" applyBorder="1" applyAlignment="1">
      <alignment horizontal="left" vertical="center"/>
    </xf>
    <xf numFmtId="3" fontId="13" fillId="9" borderId="1" xfId="0" applyNumberFormat="1" applyFont="1" applyFill="1" applyBorder="1" applyAlignment="1">
      <alignment vertical="center" wrapText="1"/>
    </xf>
    <xf numFmtId="3" fontId="13" fillId="9" borderId="1" xfId="14" applyNumberFormat="1" applyFont="1" applyFill="1" applyBorder="1" applyAlignment="1">
      <alignment vertical="center" wrapText="1"/>
    </xf>
    <xf numFmtId="10" fontId="13" fillId="9" borderId="1" xfId="7" applyNumberFormat="1" applyFont="1" applyFill="1" applyBorder="1" applyAlignment="1" applyProtection="1">
      <alignment horizontal="center" vertical="center"/>
    </xf>
    <xf numFmtId="3" fontId="13" fillId="9" borderId="1" xfId="7" applyNumberFormat="1" applyFont="1" applyFill="1" applyBorder="1" applyAlignment="1" applyProtection="1">
      <alignment horizontal="right" vertical="center" wrapText="1"/>
    </xf>
    <xf numFmtId="3" fontId="13" fillId="9" borderId="1" xfId="14" applyNumberFormat="1" applyFont="1" applyFill="1" applyBorder="1" applyAlignment="1">
      <alignment horizontal="right" vertical="center" wrapText="1"/>
    </xf>
    <xf numFmtId="3" fontId="13" fillId="9" borderId="2" xfId="7" applyNumberFormat="1" applyFont="1" applyFill="1" applyBorder="1" applyAlignment="1" applyProtection="1">
      <alignment horizontal="right" vertical="center"/>
    </xf>
    <xf numFmtId="3" fontId="13" fillId="9" borderId="2" xfId="14" applyNumberFormat="1" applyFont="1" applyFill="1" applyBorder="1" applyAlignment="1" applyProtection="1">
      <alignment horizontal="right" vertical="center" wrapText="1"/>
    </xf>
    <xf numFmtId="3" fontId="13" fillId="9" borderId="1" xfId="7" applyNumberFormat="1" applyFont="1" applyFill="1" applyBorder="1" applyAlignment="1">
      <alignment horizontal="right" vertical="center" wrapText="1"/>
    </xf>
    <xf numFmtId="0" fontId="3" fillId="9" borderId="1" xfId="0" applyFont="1" applyFill="1" applyBorder="1" applyAlignment="1">
      <alignment horizontal="center" vertical="center" wrapText="1"/>
    </xf>
    <xf numFmtId="3" fontId="3" fillId="9" borderId="1" xfId="7" applyNumberFormat="1" applyFont="1" applyFill="1" applyBorder="1" applyAlignment="1">
      <alignment horizontal="right" vertical="center" wrapText="1"/>
    </xf>
    <xf numFmtId="0" fontId="13" fillId="9" borderId="1" xfId="0" applyFont="1" applyFill="1" applyBorder="1" applyAlignment="1">
      <alignment horizontal="center" vertical="center"/>
    </xf>
    <xf numFmtId="3" fontId="13" fillId="9" borderId="1" xfId="14" applyNumberFormat="1" applyFont="1" applyFill="1" applyBorder="1" applyAlignment="1">
      <alignment horizontal="right" vertical="center"/>
    </xf>
    <xf numFmtId="167" fontId="13" fillId="9" borderId="1" xfId="0" applyNumberFormat="1" applyFont="1" applyFill="1" applyBorder="1" applyAlignment="1">
      <alignment horizontal="center" vertical="center" wrapText="1"/>
    </xf>
    <xf numFmtId="168" fontId="13" fillId="9" borderId="1" xfId="0" applyNumberFormat="1" applyFont="1" applyFill="1" applyBorder="1" applyAlignment="1">
      <alignment horizontal="left" vertical="center"/>
    </xf>
    <xf numFmtId="3" fontId="13" fillId="9" borderId="1" xfId="0" applyNumberFormat="1" applyFont="1" applyFill="1" applyBorder="1" applyAlignment="1">
      <alignment horizontal="right" vertical="center" wrapText="1"/>
    </xf>
    <xf numFmtId="0" fontId="3" fillId="9" borderId="1" xfId="0" applyFont="1" applyFill="1" applyBorder="1" applyAlignment="1">
      <alignment vertical="center" wrapText="1"/>
    </xf>
    <xf numFmtId="0" fontId="17" fillId="11" borderId="1" xfId="2" applyFont="1" applyFill="1" applyBorder="1" applyAlignment="1">
      <alignment horizontal="center" vertical="center"/>
    </xf>
    <xf numFmtId="0" fontId="11" fillId="10" borderId="1" xfId="1" applyFont="1" applyFill="1" applyBorder="1" applyAlignment="1">
      <alignment horizontal="center"/>
    </xf>
    <xf numFmtId="0" fontId="2" fillId="6" borderId="1" xfId="0" applyFont="1" applyFill="1" applyBorder="1" applyAlignment="1">
      <alignment horizontal="center" vertical="center"/>
    </xf>
    <xf numFmtId="170" fontId="19" fillId="8" borderId="1" xfId="0" applyNumberFormat="1" applyFont="1" applyFill="1" applyBorder="1" applyAlignment="1">
      <alignment horizontal="center"/>
    </xf>
    <xf numFmtId="3" fontId="9" fillId="16" borderId="35" xfId="0" applyNumberFormat="1" applyFont="1" applyFill="1" applyBorder="1" applyAlignment="1">
      <alignment horizontal="center" vertical="center"/>
    </xf>
    <xf numFmtId="3" fontId="9" fillId="16" borderId="33" xfId="0" applyNumberFormat="1" applyFont="1" applyFill="1" applyBorder="1" applyAlignment="1">
      <alignment horizontal="center" vertical="center"/>
    </xf>
    <xf numFmtId="0" fontId="1" fillId="8" borderId="1" xfId="0" applyFont="1" applyFill="1" applyBorder="1" applyAlignment="1">
      <alignment horizontal="center" vertical="center"/>
    </xf>
    <xf numFmtId="0" fontId="17" fillId="10" borderId="13" xfId="1" applyFont="1" applyFill="1" applyBorder="1" applyAlignment="1">
      <alignment horizontal="center" vertical="center"/>
    </xf>
    <xf numFmtId="0" fontId="13" fillId="8"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9" borderId="1" xfId="0" applyFont="1" applyFill="1" applyBorder="1" applyAlignment="1">
      <alignment horizontal="center" vertical="center" wrapText="1"/>
    </xf>
    <xf numFmtId="0" fontId="1" fillId="0" borderId="1" xfId="0" applyFont="1" applyBorder="1" applyAlignment="1">
      <alignment horizontal="left" vertical="center"/>
    </xf>
    <xf numFmtId="0" fontId="3" fillId="0" borderId="1" xfId="0" applyFont="1" applyBorder="1" applyAlignment="1">
      <alignment horizontal="left" vertical="center"/>
    </xf>
    <xf numFmtId="0" fontId="2" fillId="7" borderId="32" xfId="0" applyFont="1" applyFill="1" applyBorder="1" applyAlignment="1">
      <alignment horizontal="center" vertical="center"/>
    </xf>
    <xf numFmtId="0" fontId="2" fillId="7" borderId="34" xfId="0" applyFont="1" applyFill="1" applyBorder="1" applyAlignment="1">
      <alignment horizontal="center" vertical="center"/>
    </xf>
    <xf numFmtId="0" fontId="2" fillId="7" borderId="2" xfId="0" applyFont="1" applyFill="1" applyBorder="1" applyAlignment="1">
      <alignment horizontal="center" vertical="center"/>
    </xf>
    <xf numFmtId="3" fontId="2" fillId="2" borderId="32"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11" fillId="10" borderId="32" xfId="1" applyFont="1" applyFill="1" applyBorder="1" applyAlignment="1">
      <alignment horizontal="center" vertical="center"/>
    </xf>
    <xf numFmtId="0" fontId="11" fillId="10" borderId="2" xfId="1" applyFont="1" applyFill="1" applyBorder="1" applyAlignment="1">
      <alignment horizontal="center" vertical="center"/>
    </xf>
    <xf numFmtId="168" fontId="17" fillId="11" borderId="1" xfId="2" applyNumberFormat="1" applyFont="1" applyFill="1" applyBorder="1" applyAlignment="1" applyProtection="1">
      <alignment horizontal="center" vertical="center"/>
    </xf>
    <xf numFmtId="0" fontId="11" fillId="10" borderId="1" xfId="1" applyFont="1" applyFill="1" applyBorder="1" applyAlignment="1">
      <alignment horizontal="center" vertical="center"/>
    </xf>
    <xf numFmtId="0" fontId="13" fillId="8"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11" fillId="10" borderId="34" xfId="1" applyFont="1" applyFill="1" applyBorder="1" applyAlignment="1">
      <alignment horizontal="center" vertical="center"/>
    </xf>
    <xf numFmtId="3" fontId="11" fillId="10" borderId="32" xfId="1" applyNumberFormat="1" applyFont="1" applyFill="1" applyBorder="1" applyAlignment="1">
      <alignment horizontal="center" vertical="center"/>
    </xf>
    <xf numFmtId="3" fontId="11" fillId="10" borderId="34" xfId="1" applyNumberFormat="1" applyFont="1" applyFill="1" applyBorder="1" applyAlignment="1">
      <alignment horizontal="center" vertical="center"/>
    </xf>
    <xf numFmtId="3" fontId="11" fillId="10" borderId="2" xfId="1" applyNumberFormat="1" applyFont="1" applyFill="1" applyBorder="1" applyAlignment="1">
      <alignment horizontal="center" vertical="center"/>
    </xf>
    <xf numFmtId="3" fontId="2" fillId="2" borderId="33" xfId="0" applyNumberFormat="1" applyFont="1" applyFill="1" applyBorder="1" applyAlignment="1">
      <alignment horizontal="center" vertical="center"/>
    </xf>
    <xf numFmtId="3" fontId="2" fillId="2" borderId="29" xfId="0" applyNumberFormat="1" applyFont="1" applyFill="1" applyBorder="1" applyAlignment="1">
      <alignment horizontal="center" vertical="center"/>
    </xf>
    <xf numFmtId="3" fontId="11" fillId="10" borderId="1" xfId="1" applyNumberFormat="1" applyFont="1" applyFill="1" applyBorder="1" applyAlignment="1">
      <alignment horizontal="center" vertical="center"/>
    </xf>
    <xf numFmtId="0" fontId="13" fillId="0" borderId="1" xfId="0" applyFont="1" applyBorder="1" applyAlignment="1">
      <alignment horizontal="center" vertical="center" wrapText="1"/>
    </xf>
    <xf numFmtId="0" fontId="36" fillId="18" borderId="0" xfId="0" applyFont="1" applyFill="1" applyAlignment="1">
      <alignment horizontal="center"/>
    </xf>
    <xf numFmtId="0" fontId="36" fillId="0" borderId="0" xfId="0" applyFont="1" applyAlignment="1">
      <alignment horizontal="center"/>
    </xf>
    <xf numFmtId="0" fontId="36" fillId="0" borderId="0" xfId="0" applyFont="1" applyAlignment="1">
      <alignment horizontal="center" vertical="center"/>
    </xf>
    <xf numFmtId="172" fontId="2" fillId="7" borderId="1" xfId="0" applyNumberFormat="1" applyFont="1" applyFill="1" applyBorder="1" applyAlignment="1">
      <alignment horizontal="center" vertical="center"/>
    </xf>
    <xf numFmtId="10" fontId="2" fillId="7" borderId="1" xfId="7" applyNumberFormat="1" applyFont="1" applyFill="1" applyBorder="1" applyAlignment="1">
      <alignment horizontal="center" vertical="center"/>
    </xf>
    <xf numFmtId="41" fontId="11" fillId="10" borderId="32" xfId="14" applyFont="1" applyFill="1" applyBorder="1" applyAlignment="1">
      <alignment horizontal="center" vertical="center"/>
    </xf>
    <xf numFmtId="41" fontId="11" fillId="10" borderId="2" xfId="14" applyFont="1" applyFill="1" applyBorder="1" applyAlignment="1">
      <alignment horizontal="center" vertical="center"/>
    </xf>
    <xf numFmtId="41" fontId="11" fillId="10" borderId="33" xfId="14" applyFont="1" applyFill="1" applyBorder="1" applyAlignment="1">
      <alignment horizontal="center" vertical="center"/>
    </xf>
    <xf numFmtId="41" fontId="11" fillId="10" borderId="29" xfId="14" applyFont="1" applyFill="1" applyBorder="1" applyAlignment="1">
      <alignment horizontal="center" vertical="center"/>
    </xf>
    <xf numFmtId="3" fontId="2" fillId="2" borderId="1" xfId="0" applyNumberFormat="1" applyFont="1" applyFill="1" applyBorder="1" applyAlignment="1">
      <alignment horizontal="center" vertical="center"/>
    </xf>
    <xf numFmtId="168" fontId="2" fillId="0" borderId="7" xfId="0" applyNumberFormat="1" applyFont="1" applyBorder="1" applyAlignment="1" applyProtection="1">
      <alignment horizontal="right" vertical="center"/>
      <protection locked="0"/>
    </xf>
    <xf numFmtId="168" fontId="2" fillId="0" borderId="37" xfId="0" applyNumberFormat="1" applyFont="1" applyBorder="1" applyAlignment="1" applyProtection="1">
      <alignment horizontal="right" vertical="center"/>
      <protection locked="0"/>
    </xf>
    <xf numFmtId="168" fontId="2" fillId="0" borderId="21" xfId="0" applyNumberFormat="1" applyFont="1" applyBorder="1" applyAlignment="1" applyProtection="1">
      <alignment horizontal="right" vertical="center"/>
      <protection locked="0"/>
    </xf>
    <xf numFmtId="168" fontId="18" fillId="13" borderId="7" xfId="0" applyNumberFormat="1" applyFont="1" applyFill="1" applyBorder="1" applyAlignment="1" applyProtection="1">
      <alignment horizontal="center" vertical="center"/>
      <protection locked="0"/>
    </xf>
    <xf numFmtId="168" fontId="18" fillId="13" borderId="6" xfId="0" applyNumberFormat="1" applyFont="1" applyFill="1" applyBorder="1" applyAlignment="1" applyProtection="1">
      <alignment horizontal="center" vertical="center"/>
      <protection locked="0"/>
    </xf>
    <xf numFmtId="168" fontId="18" fillId="13" borderId="21" xfId="0" applyNumberFormat="1" applyFont="1" applyFill="1" applyBorder="1" applyAlignment="1" applyProtection="1">
      <alignment horizontal="center" vertical="center"/>
      <protection locked="0"/>
    </xf>
    <xf numFmtId="0" fontId="18" fillId="12" borderId="7" xfId="2" applyFont="1" applyFill="1" applyBorder="1" applyAlignment="1">
      <alignment horizontal="center" vertical="center"/>
    </xf>
    <xf numFmtId="0" fontId="18" fillId="12" borderId="6" xfId="2" applyFont="1" applyFill="1" applyBorder="1" applyAlignment="1">
      <alignment horizontal="center" vertical="center"/>
    </xf>
    <xf numFmtId="0" fontId="18" fillId="12" borderId="21" xfId="2" applyFont="1" applyFill="1" applyBorder="1" applyAlignment="1">
      <alignment horizontal="center" vertical="center"/>
    </xf>
    <xf numFmtId="0" fontId="18" fillId="13" borderId="7" xfId="1" applyFont="1" applyFill="1" applyBorder="1" applyAlignment="1">
      <alignment horizontal="center" vertical="center"/>
    </xf>
    <xf numFmtId="0" fontId="18" fillId="13" borderId="21" xfId="1" applyFont="1" applyFill="1" applyBorder="1" applyAlignment="1">
      <alignment horizontal="center" vertical="center"/>
    </xf>
    <xf numFmtId="0" fontId="1" fillId="0" borderId="0" xfId="0" applyFont="1" applyAlignment="1">
      <alignment horizontal="center" vertical="center"/>
    </xf>
    <xf numFmtId="172" fontId="11" fillId="10" borderId="1" xfId="1" applyNumberFormat="1" applyFont="1" applyFill="1" applyBorder="1" applyAlignment="1">
      <alignment horizontal="center" vertical="center"/>
    </xf>
    <xf numFmtId="10" fontId="11" fillId="10" borderId="1" xfId="7" applyNumberFormat="1" applyFont="1" applyFill="1" applyBorder="1" applyAlignment="1">
      <alignment horizontal="center" vertical="center"/>
    </xf>
    <xf numFmtId="0" fontId="11" fillId="10" borderId="13" xfId="1" applyFont="1" applyFill="1" applyBorder="1" applyAlignment="1">
      <alignment horizontal="center" vertical="center"/>
    </xf>
    <xf numFmtId="172" fontId="11" fillId="10" borderId="13" xfId="1" applyNumberFormat="1" applyFont="1" applyFill="1" applyBorder="1" applyAlignment="1">
      <alignment horizontal="center" vertical="center"/>
    </xf>
    <xf numFmtId="10" fontId="11" fillId="10" borderId="13" xfId="7" applyNumberFormat="1" applyFont="1" applyFill="1" applyBorder="1" applyAlignment="1">
      <alignment horizontal="center" vertical="center"/>
    </xf>
    <xf numFmtId="0" fontId="40" fillId="29" borderId="0" xfId="0" applyFont="1" applyFill="1" applyAlignment="1">
      <alignment horizontal="center"/>
    </xf>
    <xf numFmtId="0" fontId="40" fillId="24" borderId="0" xfId="0" applyFont="1" applyFill="1" applyAlignment="1">
      <alignment horizontal="center"/>
    </xf>
    <xf numFmtId="0" fontId="13" fillId="0" borderId="1" xfId="0" applyFont="1" applyBorder="1" applyAlignment="1">
      <alignment horizontal="center" vertical="center"/>
    </xf>
    <xf numFmtId="0" fontId="38" fillId="18" borderId="0" xfId="0" applyFont="1" applyFill="1" applyAlignment="1">
      <alignment horizontal="center"/>
    </xf>
    <xf numFmtId="17" fontId="38" fillId="18" borderId="0" xfId="14" applyNumberFormat="1" applyFont="1" applyFill="1" applyBorder="1" applyAlignment="1">
      <alignment horizontal="center"/>
    </xf>
    <xf numFmtId="41" fontId="38" fillId="18" borderId="0" xfId="14" applyFont="1" applyFill="1" applyBorder="1" applyAlignment="1">
      <alignment horizontal="center"/>
    </xf>
    <xf numFmtId="17" fontId="38" fillId="18" borderId="0" xfId="0" applyNumberFormat="1" applyFont="1" applyFill="1" applyAlignment="1">
      <alignment horizontal="center"/>
    </xf>
    <xf numFmtId="41" fontId="38" fillId="18" borderId="0" xfId="14" applyFont="1" applyFill="1" applyBorder="1" applyAlignment="1">
      <alignment horizontal="center" vertical="center" wrapText="1"/>
    </xf>
    <xf numFmtId="0" fontId="36" fillId="23" borderId="0" xfId="0" applyFont="1" applyFill="1" applyAlignment="1">
      <alignment horizontal="center"/>
    </xf>
    <xf numFmtId="17" fontId="38" fillId="16" borderId="0" xfId="0" applyNumberFormat="1" applyFont="1" applyFill="1" applyAlignment="1">
      <alignment horizontal="center"/>
    </xf>
    <xf numFmtId="0" fontId="38" fillId="16" borderId="0" xfId="0" applyFont="1" applyFill="1" applyAlignment="1">
      <alignment horizontal="center"/>
    </xf>
    <xf numFmtId="17" fontId="40" fillId="15" borderId="0" xfId="0" applyNumberFormat="1" applyFont="1" applyFill="1" applyAlignment="1">
      <alignment horizontal="center" vertical="center" wrapText="1"/>
    </xf>
    <xf numFmtId="0" fontId="40" fillId="15" borderId="0" xfId="0" applyFont="1" applyFill="1" applyAlignment="1">
      <alignment horizontal="center" vertical="center" wrapText="1"/>
    </xf>
    <xf numFmtId="0" fontId="38" fillId="19" borderId="0" xfId="0" applyFont="1" applyFill="1" applyAlignment="1">
      <alignment horizontal="center"/>
    </xf>
    <xf numFmtId="0" fontId="38" fillId="22" borderId="0" xfId="0" applyFont="1" applyFill="1" applyAlignment="1">
      <alignment horizontal="center"/>
    </xf>
    <xf numFmtId="0" fontId="38" fillId="22" borderId="0" xfId="0" applyFont="1" applyFill="1" applyAlignment="1">
      <alignment horizontal="center" wrapText="1"/>
    </xf>
    <xf numFmtId="0" fontId="38" fillId="16" borderId="0" xfId="0" applyFont="1" applyFill="1" applyAlignment="1">
      <alignment horizontal="center" vertical="center" wrapText="1"/>
    </xf>
    <xf numFmtId="0" fontId="38" fillId="9" borderId="0" xfId="0" applyFont="1" applyFill="1" applyAlignment="1">
      <alignment horizontal="center"/>
    </xf>
    <xf numFmtId="0" fontId="40" fillId="9" borderId="0" xfId="0" applyFont="1" applyFill="1" applyAlignment="1">
      <alignment horizontal="center" vertical="center"/>
    </xf>
    <xf numFmtId="0" fontId="40" fillId="21" borderId="0" xfId="0" applyFont="1" applyFill="1" applyAlignment="1">
      <alignment horizontal="center" vertical="center"/>
    </xf>
    <xf numFmtId="17" fontId="40" fillId="21" borderId="0" xfId="0" applyNumberFormat="1" applyFont="1" applyFill="1" applyAlignment="1">
      <alignment horizontal="center" vertical="center"/>
    </xf>
    <xf numFmtId="0" fontId="40" fillId="21" borderId="0" xfId="0" applyFont="1" applyFill="1" applyAlignment="1">
      <alignment horizontal="center" vertical="center" wrapText="1"/>
    </xf>
    <xf numFmtId="41" fontId="40" fillId="21" borderId="0" xfId="14" applyFont="1" applyFill="1" applyAlignment="1">
      <alignment horizontal="center" vertical="center"/>
    </xf>
    <xf numFmtId="0" fontId="40" fillId="21" borderId="0" xfId="0" applyFont="1" applyFill="1" applyAlignment="1">
      <alignment horizontal="center"/>
    </xf>
    <xf numFmtId="0" fontId="40" fillId="9" borderId="0" xfId="0" applyFont="1" applyFill="1" applyAlignment="1">
      <alignment horizontal="center"/>
    </xf>
    <xf numFmtId="0" fontId="40" fillId="20" borderId="0" xfId="0" applyFont="1" applyFill="1" applyAlignment="1">
      <alignment horizontal="center"/>
    </xf>
    <xf numFmtId="17" fontId="40" fillId="20" borderId="0" xfId="0" applyNumberFormat="1" applyFont="1" applyFill="1" applyAlignment="1">
      <alignment horizontal="center"/>
    </xf>
    <xf numFmtId="17" fontId="40" fillId="20" borderId="0" xfId="0" applyNumberFormat="1" applyFont="1" applyFill="1" applyAlignment="1">
      <alignment horizontal="center" vertical="center"/>
    </xf>
    <xf numFmtId="0" fontId="40" fillId="20" borderId="0" xfId="0" applyFont="1" applyFill="1" applyAlignment="1">
      <alignment horizontal="center" vertical="center"/>
    </xf>
    <xf numFmtId="0" fontId="38" fillId="20" borderId="0" xfId="0" applyFont="1" applyFill="1" applyAlignment="1">
      <alignment horizontal="center"/>
    </xf>
    <xf numFmtId="0" fontId="41" fillId="27" borderId="0" xfId="0" applyFont="1" applyFill="1" applyAlignment="1">
      <alignment horizontal="center"/>
    </xf>
    <xf numFmtId="0" fontId="41" fillId="30" borderId="0" xfId="0" applyFont="1" applyFill="1" applyAlignment="1">
      <alignment horizontal="center"/>
    </xf>
    <xf numFmtId="0" fontId="13" fillId="0" borderId="1"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left" vertical="center"/>
    </xf>
    <xf numFmtId="3" fontId="13" fillId="0" borderId="1" xfId="0" applyNumberFormat="1" applyFont="1" applyFill="1" applyBorder="1" applyAlignment="1">
      <alignment vertical="center" wrapText="1"/>
    </xf>
    <xf numFmtId="3" fontId="13" fillId="0" borderId="1" xfId="14" applyNumberFormat="1" applyFont="1" applyFill="1" applyBorder="1" applyAlignment="1">
      <alignment vertical="center" wrapText="1"/>
    </xf>
    <xf numFmtId="10" fontId="13" fillId="0" borderId="1" xfId="7" applyNumberFormat="1" applyFont="1" applyFill="1" applyBorder="1" applyAlignment="1" applyProtection="1">
      <alignment horizontal="center" vertical="center"/>
    </xf>
    <xf numFmtId="3" fontId="13" fillId="0" borderId="1" xfId="14" applyNumberFormat="1" applyFont="1" applyFill="1" applyBorder="1" applyAlignment="1">
      <alignment horizontal="right" vertical="center"/>
    </xf>
    <xf numFmtId="10" fontId="3" fillId="0" borderId="1" xfId="7" applyNumberFormat="1" applyFont="1" applyFill="1" applyBorder="1" applyAlignment="1" applyProtection="1">
      <alignment horizontal="center" vertical="center"/>
    </xf>
    <xf numFmtId="3" fontId="13" fillId="0" borderId="1" xfId="7" applyNumberFormat="1" applyFont="1" applyFill="1" applyBorder="1" applyAlignment="1" applyProtection="1">
      <alignment horizontal="right" vertical="center" wrapText="1"/>
    </xf>
    <xf numFmtId="3" fontId="13" fillId="0" borderId="1" xfId="0" applyNumberFormat="1" applyFont="1" applyFill="1" applyBorder="1" applyAlignment="1">
      <alignment horizontal="right" vertical="center" wrapText="1"/>
    </xf>
    <xf numFmtId="3" fontId="13" fillId="0" borderId="1" xfId="14" applyNumberFormat="1" applyFont="1" applyFill="1" applyBorder="1" applyAlignment="1">
      <alignment horizontal="right" vertical="center" wrapText="1"/>
    </xf>
    <xf numFmtId="3" fontId="13" fillId="0" borderId="2" xfId="7" applyNumberFormat="1" applyFont="1" applyFill="1" applyBorder="1" applyAlignment="1" applyProtection="1">
      <alignment horizontal="right" vertical="center"/>
    </xf>
    <xf numFmtId="3" fontId="13" fillId="0" borderId="2" xfId="14" applyNumberFormat="1" applyFont="1" applyFill="1" applyBorder="1" applyAlignment="1" applyProtection="1">
      <alignment horizontal="right" vertical="center" wrapText="1"/>
    </xf>
    <xf numFmtId="167" fontId="13" fillId="0" borderId="1" xfId="0" applyNumberFormat="1" applyFont="1" applyFill="1" applyBorder="1" applyAlignment="1">
      <alignment horizontal="center" vertical="center" wrapText="1"/>
    </xf>
    <xf numFmtId="168" fontId="13" fillId="0" borderId="1" xfId="0" applyNumberFormat="1" applyFont="1" applyFill="1" applyBorder="1" applyAlignment="1">
      <alignment horizontal="center" vertical="center" wrapText="1"/>
    </xf>
    <xf numFmtId="49" fontId="13" fillId="0"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167" fontId="10" fillId="0" borderId="1" xfId="0" applyNumberFormat="1" applyFont="1" applyFill="1" applyBorder="1" applyAlignment="1">
      <alignment horizontal="center" vertical="center" wrapText="1"/>
    </xf>
    <xf numFmtId="168" fontId="10" fillId="0" borderId="1" xfId="0" applyNumberFormat="1" applyFont="1" applyFill="1" applyBorder="1" applyAlignment="1">
      <alignment horizontal="center" vertical="center" wrapText="1"/>
    </xf>
    <xf numFmtId="168" fontId="9" fillId="0" borderId="1" xfId="0" quotePrefix="1" applyNumberFormat="1" applyFont="1" applyFill="1" applyBorder="1" applyAlignment="1">
      <alignment horizontal="center" vertical="center" wrapText="1"/>
    </xf>
    <xf numFmtId="168" fontId="9" fillId="0" borderId="1" xfId="0" applyNumberFormat="1" applyFont="1" applyFill="1" applyBorder="1" applyAlignment="1">
      <alignment vertical="center" wrapText="1"/>
    </xf>
    <xf numFmtId="0" fontId="10" fillId="0" borderId="1" xfId="0" applyFont="1" applyFill="1" applyBorder="1" applyAlignment="1">
      <alignment vertical="center"/>
    </xf>
    <xf numFmtId="41" fontId="10" fillId="0" borderId="1" xfId="14" applyFont="1" applyFill="1" applyBorder="1" applyAlignment="1" applyProtection="1">
      <alignment horizontal="right"/>
      <protection locked="0"/>
    </xf>
    <xf numFmtId="3" fontId="10" fillId="0" borderId="1" xfId="0" applyNumberFormat="1" applyFont="1" applyFill="1" applyBorder="1" applyAlignment="1">
      <alignment horizontal="right" vertical="center" wrapText="1"/>
    </xf>
    <xf numFmtId="172" fontId="10" fillId="0" borderId="1" xfId="7" applyNumberFormat="1" applyFont="1" applyFill="1" applyBorder="1" applyAlignment="1" applyProtection="1">
      <alignment horizontal="center" vertical="center" wrapText="1"/>
    </xf>
    <xf numFmtId="3" fontId="10" fillId="0" borderId="1" xfId="14" applyNumberFormat="1" applyFont="1" applyFill="1" applyBorder="1" applyAlignment="1" applyProtection="1">
      <alignment horizontal="right" vertical="center"/>
    </xf>
    <xf numFmtId="9" fontId="10" fillId="0" borderId="1" xfId="7" applyFont="1" applyFill="1" applyBorder="1" applyAlignment="1" applyProtection="1">
      <alignment horizontal="center" vertical="center" wrapText="1"/>
    </xf>
    <xf numFmtId="3" fontId="10" fillId="0" borderId="1" xfId="0" applyNumberFormat="1" applyFont="1" applyFill="1" applyBorder="1" applyAlignment="1">
      <alignment horizontal="right" vertical="center"/>
    </xf>
    <xf numFmtId="10" fontId="16" fillId="28" borderId="1" xfId="7" applyNumberFormat="1" applyFont="1" applyFill="1" applyBorder="1" applyAlignment="1" applyProtection="1">
      <alignment horizontal="center" vertical="center" wrapText="1"/>
    </xf>
    <xf numFmtId="170" fontId="1" fillId="8" borderId="41" xfId="0" applyNumberFormat="1" applyFont="1" applyFill="1" applyBorder="1" applyAlignment="1">
      <alignment horizontal="center" vertical="center"/>
    </xf>
    <xf numFmtId="167" fontId="1" fillId="8" borderId="0" xfId="0" applyNumberFormat="1" applyFont="1" applyFill="1" applyBorder="1" applyAlignment="1">
      <alignment horizontal="center" vertical="center"/>
    </xf>
    <xf numFmtId="168" fontId="1" fillId="8" borderId="0" xfId="0" applyNumberFormat="1" applyFont="1" applyFill="1" applyBorder="1" applyAlignment="1">
      <alignment horizontal="center" vertical="center"/>
    </xf>
    <xf numFmtId="168" fontId="1" fillId="8" borderId="0" xfId="0" applyNumberFormat="1" applyFont="1" applyFill="1" applyBorder="1" applyAlignment="1">
      <alignment vertical="center"/>
    </xf>
    <xf numFmtId="0" fontId="1" fillId="8" borderId="0" xfId="0" applyFont="1" applyFill="1" applyBorder="1" applyAlignment="1">
      <alignment vertical="center"/>
    </xf>
    <xf numFmtId="3" fontId="1" fillId="8" borderId="0" xfId="0" applyNumberFormat="1" applyFont="1" applyFill="1" applyBorder="1" applyAlignment="1">
      <alignment horizontal="right" vertical="center"/>
    </xf>
    <xf numFmtId="3" fontId="1" fillId="8" borderId="0" xfId="0" applyNumberFormat="1" applyFont="1" applyFill="1" applyBorder="1" applyAlignment="1">
      <alignment horizontal="center" vertical="center"/>
    </xf>
    <xf numFmtId="172" fontId="1" fillId="8" borderId="3" xfId="7" applyNumberFormat="1" applyFont="1" applyFill="1" applyBorder="1" applyAlignment="1">
      <alignment horizontal="center" vertical="center"/>
    </xf>
    <xf numFmtId="170" fontId="1" fillId="9" borderId="41" xfId="0" applyNumberFormat="1" applyFont="1" applyFill="1" applyBorder="1" applyAlignment="1">
      <alignment horizontal="center" vertical="center"/>
    </xf>
    <xf numFmtId="167" fontId="1" fillId="9" borderId="0" xfId="0" applyNumberFormat="1" applyFont="1" applyFill="1" applyBorder="1" applyAlignment="1">
      <alignment horizontal="center" vertical="center"/>
    </xf>
    <xf numFmtId="168" fontId="1" fillId="9" borderId="0" xfId="0" applyNumberFormat="1" applyFont="1" applyFill="1" applyBorder="1" applyAlignment="1">
      <alignment horizontal="center" vertical="center"/>
    </xf>
    <xf numFmtId="168" fontId="1" fillId="9" borderId="0" xfId="0" applyNumberFormat="1" applyFont="1" applyFill="1" applyBorder="1" applyAlignment="1">
      <alignment vertical="center"/>
    </xf>
    <xf numFmtId="0" fontId="1" fillId="9" borderId="0" xfId="0" applyFont="1" applyFill="1" applyBorder="1" applyAlignment="1">
      <alignment vertical="center"/>
    </xf>
    <xf numFmtId="3" fontId="1" fillId="9" borderId="0" xfId="0" applyNumberFormat="1" applyFont="1" applyFill="1" applyBorder="1" applyAlignment="1">
      <alignment horizontal="right" vertical="center"/>
    </xf>
    <xf numFmtId="3" fontId="1" fillId="9" borderId="0" xfId="0" applyNumberFormat="1" applyFont="1" applyFill="1" applyBorder="1" applyAlignment="1">
      <alignment horizontal="center" vertical="center"/>
    </xf>
    <xf numFmtId="172" fontId="1" fillId="9" borderId="3" xfId="7" applyNumberFormat="1" applyFont="1" applyFill="1" applyBorder="1" applyAlignment="1">
      <alignment horizontal="center" vertical="center"/>
    </xf>
    <xf numFmtId="41" fontId="9" fillId="9" borderId="0" xfId="0" applyNumberFormat="1" applyFont="1" applyFill="1" applyBorder="1" applyAlignment="1" applyProtection="1">
      <alignment vertical="center"/>
      <protection locked="0"/>
    </xf>
    <xf numFmtId="168" fontId="16" fillId="28" borderId="32" xfId="2" applyNumberFormat="1" applyFont="1" applyFill="1" applyBorder="1" applyAlignment="1" applyProtection="1">
      <alignment horizontal="center" vertical="center"/>
    </xf>
    <xf numFmtId="168" fontId="16" fillId="28" borderId="34" xfId="2" applyNumberFormat="1" applyFont="1" applyFill="1" applyBorder="1" applyAlignment="1" applyProtection="1">
      <alignment horizontal="center" vertical="center"/>
    </xf>
    <xf numFmtId="168" fontId="16" fillId="28" borderId="2" xfId="2" applyNumberFormat="1" applyFont="1" applyFill="1" applyBorder="1" applyAlignment="1" applyProtection="1">
      <alignment horizontal="center" vertical="center"/>
    </xf>
    <xf numFmtId="168" fontId="9" fillId="0" borderId="1" xfId="0" applyNumberFormat="1" applyFont="1" applyFill="1" applyBorder="1" applyAlignment="1">
      <alignment horizontal="center" vertical="center" wrapText="1"/>
    </xf>
    <xf numFmtId="168" fontId="9" fillId="0" borderId="1" xfId="0" applyNumberFormat="1" applyFont="1" applyFill="1" applyBorder="1" applyAlignment="1">
      <alignment horizontal="center" vertical="center"/>
    </xf>
    <xf numFmtId="0" fontId="10" fillId="0" borderId="1" xfId="0" applyFont="1" applyFill="1" applyBorder="1" applyAlignment="1">
      <alignment horizontal="left" vertical="center"/>
    </xf>
    <xf numFmtId="10" fontId="10" fillId="0" borderId="1" xfId="7" applyNumberFormat="1" applyFont="1" applyFill="1" applyBorder="1" applyAlignment="1" applyProtection="1">
      <alignment horizontal="center" vertical="center"/>
    </xf>
    <xf numFmtId="3" fontId="10" fillId="0" borderId="1" xfId="8" applyNumberFormat="1" applyFont="1" applyFill="1" applyBorder="1" applyAlignment="1" applyProtection="1">
      <alignment horizontal="right" vertical="center"/>
      <protection locked="0"/>
    </xf>
    <xf numFmtId="3" fontId="10" fillId="0" borderId="1" xfId="7" applyNumberFormat="1" applyFont="1" applyFill="1" applyBorder="1" applyAlignment="1" applyProtection="1">
      <alignment horizontal="right" vertical="center" wrapText="1"/>
    </xf>
    <xf numFmtId="3" fontId="10" fillId="0" borderId="1" xfId="7" applyNumberFormat="1" applyFont="1" applyFill="1" applyBorder="1" applyAlignment="1" applyProtection="1">
      <alignment horizontal="right" vertical="center"/>
    </xf>
  </cellXfs>
  <cellStyles count="16">
    <cellStyle name="Bueno" xfId="15" builtinId="26"/>
    <cellStyle name="Énfasis1" xfId="1" builtinId="29"/>
    <cellStyle name="Énfasis2" xfId="2" builtinId="33"/>
    <cellStyle name="Millares" xfId="8" builtinId="3"/>
    <cellStyle name="Millares [0]" xfId="14" builtinId="6"/>
    <cellStyle name="Millares 2" xfId="3" xr:uid="{00000000-0005-0000-0000-000006000000}"/>
    <cellStyle name="Millares 2 2" xfId="9" xr:uid="{00000000-0005-0000-0000-000007000000}"/>
    <cellStyle name="Millares 3" xfId="4" xr:uid="{00000000-0005-0000-0000-000008000000}"/>
    <cellStyle name="Millares 3 2" xfId="10" xr:uid="{00000000-0005-0000-0000-000009000000}"/>
    <cellStyle name="Millares 4" xfId="13" xr:uid="{00000000-0005-0000-0000-00000A000000}"/>
    <cellStyle name="Moneda 2" xfId="11" xr:uid="{00000000-0005-0000-0000-00000B000000}"/>
    <cellStyle name="Normal" xfId="0" builtinId="0"/>
    <cellStyle name="Normal 2" xfId="5" xr:uid="{00000000-0005-0000-0000-00000D000000}"/>
    <cellStyle name="Normal 2 2" xfId="12" xr:uid="{00000000-0005-0000-0000-00000E000000}"/>
    <cellStyle name="Normal 3" xfId="6" xr:uid="{00000000-0005-0000-0000-00000F000000}"/>
    <cellStyle name="Porcentaje" xfId="7" builtinId="5"/>
  </cellStyles>
  <dxfs count="2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3" formatCode="0%"/>
    </dxf>
  </dxfs>
  <tableStyles count="0" defaultTableStyle="TableStyleMedium9" defaultPivotStyle="PivotStyleLight16"/>
  <colors>
    <mruColors>
      <color rgb="FF00FFFF"/>
      <color rgb="FFFCE010"/>
      <color rgb="FFFF99FF"/>
      <color rgb="FFFFFF99"/>
      <color rgb="FF66FF99"/>
      <color rgb="FFFF99CC"/>
      <color rgb="FFE1C1D6"/>
      <color rgb="FFFFCC66"/>
      <color rgb="FF75DFDD"/>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1/relationships/FeaturePropertyBag" Target="featurePropertyBag/featurePropertyBag.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28.02.2026.xlsx]GRAFICOS!TablaDinámica1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FEBRERO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consolidado SUBSECRETARíA DE DESARROLLO REGIONAL Y ADMINISTRATIVO</a:t>
            </a:r>
          </a:p>
        </c:rich>
      </c:tx>
      <c:layout>
        <c:manualLayout>
          <c:xMode val="edge"/>
          <c:yMode val="edge"/>
          <c:x val="0.23322993863963964"/>
          <c:y val="6.008330369942860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dLbl>
          <c:idx val="0"/>
          <c:layout>
            <c:manualLayout>
              <c:x val="3.2701602144197335E-3"/>
              <c:y val="6.3326563822371992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manualLayout>
          <c:layoutTarget val="inner"/>
          <c:xMode val="edge"/>
          <c:yMode val="edge"/>
          <c:x val="0.30415113013693795"/>
          <c:y val="0.252454064290695"/>
          <c:w val="0.37908367771366286"/>
          <c:h val="0.63771627879635007"/>
        </c:manualLayout>
      </c:layout>
      <c:pieChart>
        <c:varyColors val="1"/>
        <c:ser>
          <c:idx val="0"/>
          <c:order val="0"/>
          <c:tx>
            <c:strRef>
              <c:f>GRAFICOS!$C$3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4-5990-49B8-AD55-1A81F42D2754}"/>
              </c:ext>
            </c:extLst>
          </c:dPt>
          <c:dPt>
            <c:idx val="1"/>
            <c:bubble3D val="0"/>
            <c:spPr>
              <a:solidFill>
                <a:schemeClr val="accent2"/>
              </a:solidFill>
              <a:ln>
                <a:noFill/>
              </a:ln>
              <a:effectLst/>
            </c:spPr>
            <c:extLst>
              <c:ext xmlns:c16="http://schemas.microsoft.com/office/drawing/2014/chart" uri="{C3380CC4-5D6E-409C-BE32-E72D297353CC}">
                <c16:uniqueId val="{00000005-5990-49B8-AD55-1A81F42D2754}"/>
              </c:ext>
            </c:extLst>
          </c:dPt>
          <c:dPt>
            <c:idx val="2"/>
            <c:bubble3D val="0"/>
            <c:spPr>
              <a:solidFill>
                <a:schemeClr val="accent3"/>
              </a:solidFill>
              <a:ln>
                <a:noFill/>
              </a:ln>
              <a:effectLst/>
            </c:spPr>
            <c:extLst>
              <c:ext xmlns:c16="http://schemas.microsoft.com/office/drawing/2014/chart" uri="{C3380CC4-5D6E-409C-BE32-E72D297353CC}">
                <c16:uniqueId val="{00000006-5990-49B8-AD55-1A81F42D2754}"/>
              </c:ext>
            </c:extLst>
          </c:dPt>
          <c:dLbls>
            <c:dLbl>
              <c:idx val="2"/>
              <c:layout>
                <c:manualLayout>
                  <c:x val="3.2701602144197335E-3"/>
                  <c:y val="6.3326563822371992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5990-49B8-AD55-1A81F42D275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GRAFICOS!$B$4:$B$6</c:f>
              <c:strCache>
                <c:ptCount val="3"/>
                <c:pt idx="0">
                  <c:v>Ejecución</c:v>
                </c:pt>
                <c:pt idx="1">
                  <c:v>Saldo disponible.</c:v>
                </c:pt>
                <c:pt idx="2">
                  <c:v>Saldo por ejecutar.</c:v>
                </c:pt>
              </c:strCache>
            </c:strRef>
          </c:cat>
          <c:val>
            <c:numRef>
              <c:f>GRAFICOS!$C$4:$C$6</c:f>
              <c:numCache>
                <c:formatCode>General</c:formatCode>
                <c:ptCount val="3"/>
                <c:pt idx="0">
                  <c:v>118337721.127</c:v>
                </c:pt>
                <c:pt idx="1">
                  <c:v>231596258.14699998</c:v>
                </c:pt>
                <c:pt idx="2">
                  <c:v>4458439.7229999937</c:v>
                </c:pt>
              </c:numCache>
            </c:numRef>
          </c:val>
          <c:extLst>
            <c:ext xmlns:c16="http://schemas.microsoft.com/office/drawing/2014/chart" uri="{C3380CC4-5D6E-409C-BE32-E72D297353CC}">
              <c16:uniqueId val="{00000000-5990-49B8-AD55-1A81F42D2754}"/>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577916549598534"/>
          <c:y val="0.42909404427617903"/>
          <c:w val="0.12916462532784961"/>
          <c:h val="0.1637791887431014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28.02.2026.xlsx]GRAFICOS!TablaDinámica4</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DE </a:t>
            </a:r>
            <a:r>
              <a:rPr lang="es-ES" sz="1400" b="1" i="0" u="none" strike="noStrike" kern="1200" cap="all" spc="50" baseline="0">
                <a:solidFill>
                  <a:sysClr val="windowText" lastClr="000000">
                    <a:lumMod val="65000"/>
                    <a:lumOff val="35000"/>
                  </a:sysClr>
                </a:solidFill>
              </a:rPr>
              <a:t>FEBRERO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P01 SUBSECRETARíA DE DESARROLLO REGIONAL Y ADMINISTRATIVO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dLbl>
          <c:idx val="0"/>
          <c:layout>
            <c:manualLayout>
              <c:x val="1.3118610083078248E-2"/>
              <c:y val="8.595151216216297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manualLayout>
          <c:layoutTarget val="inner"/>
          <c:xMode val="edge"/>
          <c:yMode val="edge"/>
          <c:x val="0.28476079481438693"/>
          <c:y val="0.26850578609701897"/>
          <c:w val="0.36971022700507683"/>
          <c:h val="0.63363510402653078"/>
        </c:manualLayout>
      </c:layout>
      <c:pieChart>
        <c:varyColors val="1"/>
        <c:ser>
          <c:idx val="0"/>
          <c:order val="0"/>
          <c:tx>
            <c:strRef>
              <c:f>GRAFICOS!$C$30</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BDD4-46C8-ACC9-086FA0F102AD}"/>
              </c:ext>
            </c:extLst>
          </c:dPt>
          <c:dPt>
            <c:idx val="1"/>
            <c:bubble3D val="0"/>
            <c:spPr>
              <a:solidFill>
                <a:schemeClr val="accent2"/>
              </a:solidFill>
              <a:ln>
                <a:noFill/>
              </a:ln>
              <a:effectLst/>
            </c:spPr>
            <c:extLst>
              <c:ext xmlns:c16="http://schemas.microsoft.com/office/drawing/2014/chart" uri="{C3380CC4-5D6E-409C-BE32-E72D297353CC}">
                <c16:uniqueId val="{00000003-BDD4-46C8-ACC9-086FA0F102AD}"/>
              </c:ext>
            </c:extLst>
          </c:dPt>
          <c:dPt>
            <c:idx val="2"/>
            <c:bubble3D val="0"/>
            <c:spPr>
              <a:solidFill>
                <a:schemeClr val="accent3"/>
              </a:solidFill>
              <a:ln>
                <a:noFill/>
              </a:ln>
              <a:effectLst/>
            </c:spPr>
            <c:extLst>
              <c:ext xmlns:c16="http://schemas.microsoft.com/office/drawing/2014/chart" uri="{C3380CC4-5D6E-409C-BE32-E72D297353CC}">
                <c16:uniqueId val="{00000005-BDD4-46C8-ACC9-086FA0F102AD}"/>
              </c:ext>
            </c:extLst>
          </c:dPt>
          <c:dLbls>
            <c:dLbl>
              <c:idx val="2"/>
              <c:layout>
                <c:manualLayout>
                  <c:x val="1.3118610083078248E-2"/>
                  <c:y val="8.5951512162162971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DD4-46C8-ACC9-086FA0F102A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GRAFICOS!$B$31:$B$33</c:f>
              <c:strCache>
                <c:ptCount val="3"/>
                <c:pt idx="0">
                  <c:v>Ejecución</c:v>
                </c:pt>
                <c:pt idx="1">
                  <c:v>Saldo disponible.</c:v>
                </c:pt>
                <c:pt idx="2">
                  <c:v>Saldo por ejecutar.</c:v>
                </c:pt>
              </c:strCache>
            </c:strRef>
          </c:cat>
          <c:val>
            <c:numRef>
              <c:f>GRAFICOS!$C$31:$C$33</c:f>
              <c:numCache>
                <c:formatCode>General</c:formatCode>
                <c:ptCount val="3"/>
                <c:pt idx="0">
                  <c:v>5282443.2469999995</c:v>
                </c:pt>
                <c:pt idx="1">
                  <c:v>56756600.989</c:v>
                </c:pt>
                <c:pt idx="2">
                  <c:v>1507021.7640000004</c:v>
                </c:pt>
              </c:numCache>
            </c:numRef>
          </c:val>
          <c:extLst>
            <c:ext xmlns:c16="http://schemas.microsoft.com/office/drawing/2014/chart" uri="{C3380CC4-5D6E-409C-BE32-E72D297353CC}">
              <c16:uniqueId val="{00000000-A870-4CDF-ABB4-B413950D36E7}"/>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274430496148725"/>
          <c:y val="0.45600057661650933"/>
          <c:w val="0.15028212788317216"/>
          <c:h val="0.166596066041918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28.02.2026.xlsx]GRAFICOS!TablaDinámica2</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FEBRERO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P02 </a:t>
            </a:r>
            <a:r>
              <a:rPr lang="en-US" sz="1400" b="1" i="0" u="none" strike="noStrike" kern="1200" cap="none" spc="0" baseline="0">
                <a:solidFill>
                  <a:sysClr val="windowText" lastClr="000000">
                    <a:lumMod val="65000"/>
                    <a:lumOff val="35000"/>
                  </a:sysClr>
                </a:solidFill>
              </a:rPr>
              <a:t>FORTALECIMIENTO DE LA GESTIÓN SUBNACIONAL</a:t>
            </a:r>
            <a:endParaRPr lang="en-US" sz="1400" b="1" i="0" u="none" strike="noStrike" kern="1200" cap="all" spc="5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numFmt formatCode="General"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0"/>
        <c:spPr>
          <a:solidFill>
            <a:schemeClr val="accent1"/>
          </a:solidFill>
          <a:ln>
            <a:noFill/>
          </a:ln>
          <a:effectLst/>
        </c:spPr>
      </c:pivotFmt>
    </c:pivotFmts>
    <c:plotArea>
      <c:layout>
        <c:manualLayout>
          <c:layoutTarget val="inner"/>
          <c:xMode val="edge"/>
          <c:yMode val="edge"/>
          <c:x val="0.28747509877053418"/>
          <c:y val="0.27398763807924337"/>
          <c:w val="0.37382590505451485"/>
          <c:h val="0.63610766484520498"/>
        </c:manualLayout>
      </c:layout>
      <c:pieChart>
        <c:varyColors val="1"/>
        <c:ser>
          <c:idx val="0"/>
          <c:order val="0"/>
          <c:tx>
            <c:strRef>
              <c:f>GRAFICOS!$C$57</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98E6-40C8-97B6-32192BFD6DE7}"/>
              </c:ext>
            </c:extLst>
          </c:dPt>
          <c:dPt>
            <c:idx val="1"/>
            <c:bubble3D val="0"/>
            <c:spPr>
              <a:solidFill>
                <a:schemeClr val="accent2"/>
              </a:solidFill>
              <a:ln>
                <a:noFill/>
              </a:ln>
              <a:effectLst/>
            </c:spPr>
            <c:extLst>
              <c:ext xmlns:c16="http://schemas.microsoft.com/office/drawing/2014/chart" uri="{C3380CC4-5D6E-409C-BE32-E72D297353CC}">
                <c16:uniqueId val="{00000003-98E6-40C8-97B6-32192BFD6DE7}"/>
              </c:ext>
            </c:extLst>
          </c:dPt>
          <c:dPt>
            <c:idx val="2"/>
            <c:bubble3D val="0"/>
            <c:spPr>
              <a:solidFill>
                <a:schemeClr val="accent3"/>
              </a:solidFill>
              <a:ln>
                <a:noFill/>
              </a:ln>
              <a:effectLst/>
            </c:spPr>
            <c:extLst>
              <c:ext xmlns:c16="http://schemas.microsoft.com/office/drawing/2014/chart" uri="{C3380CC4-5D6E-409C-BE32-E72D297353CC}">
                <c16:uniqueId val="{00000005-98E6-40C8-97B6-32192BFD6DE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GRAFICOS!$B$58:$B$60</c:f>
              <c:strCache>
                <c:ptCount val="3"/>
                <c:pt idx="0">
                  <c:v>Ejecución</c:v>
                </c:pt>
                <c:pt idx="1">
                  <c:v>Saldo disponible.</c:v>
                </c:pt>
                <c:pt idx="2">
                  <c:v>Saldo por ejecutar.</c:v>
                </c:pt>
              </c:strCache>
            </c:strRef>
          </c:cat>
          <c:val>
            <c:numRef>
              <c:f>GRAFICOS!$C$58:$C$60</c:f>
              <c:numCache>
                <c:formatCode>General</c:formatCode>
                <c:ptCount val="3"/>
                <c:pt idx="0">
                  <c:v>1227972.2139999999</c:v>
                </c:pt>
                <c:pt idx="1">
                  <c:v>3333494.8599999994</c:v>
                </c:pt>
                <c:pt idx="2">
                  <c:v>1453799.9260000007</c:v>
                </c:pt>
              </c:numCache>
            </c:numRef>
          </c:val>
          <c:extLst>
            <c:ext xmlns:c16="http://schemas.microsoft.com/office/drawing/2014/chart" uri="{C3380CC4-5D6E-409C-BE32-E72D297353CC}">
              <c16:uniqueId val="{00000000-5629-4233-8DFC-F9612A9DD219}"/>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5245036529610321"/>
          <c:y val="0.37456125702775878"/>
          <c:w val="0.15710511553518008"/>
          <c:h val="0.2503779966267872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28.02.2026.xlsx]GRAFICOS!TablaDinámica3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FEBRERO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P03 deSARROLLO LOCAL</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dLbl>
          <c:idx val="0"/>
          <c:layout>
            <c:manualLayout>
              <c:x val="-1.3533969539234967E-2"/>
              <c:y val="9.54168370142198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manualLayout>
          <c:layoutTarget val="inner"/>
          <c:xMode val="edge"/>
          <c:yMode val="edge"/>
          <c:x val="0.2922583239396101"/>
          <c:y val="0.27873341619380387"/>
          <c:w val="0.37791105611186604"/>
          <c:h val="0.66197266582176684"/>
        </c:manualLayout>
      </c:layout>
      <c:pieChart>
        <c:varyColors val="1"/>
        <c:ser>
          <c:idx val="0"/>
          <c:order val="0"/>
          <c:tx>
            <c:strRef>
              <c:f>GRAFICOS!$C$85</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033F-4C49-B3F4-820B6905DD36}"/>
              </c:ext>
            </c:extLst>
          </c:dPt>
          <c:dPt>
            <c:idx val="1"/>
            <c:bubble3D val="0"/>
            <c:spPr>
              <a:solidFill>
                <a:schemeClr val="accent2"/>
              </a:solidFill>
              <a:ln>
                <a:noFill/>
              </a:ln>
              <a:effectLst/>
            </c:spPr>
            <c:extLst>
              <c:ext xmlns:c16="http://schemas.microsoft.com/office/drawing/2014/chart" uri="{C3380CC4-5D6E-409C-BE32-E72D297353CC}">
                <c16:uniqueId val="{00000003-033F-4C49-B3F4-820B6905DD36}"/>
              </c:ext>
            </c:extLst>
          </c:dPt>
          <c:dPt>
            <c:idx val="2"/>
            <c:bubble3D val="0"/>
            <c:spPr>
              <a:solidFill>
                <a:schemeClr val="accent3"/>
              </a:solidFill>
              <a:ln>
                <a:noFill/>
              </a:ln>
              <a:effectLst/>
            </c:spPr>
            <c:extLst>
              <c:ext xmlns:c16="http://schemas.microsoft.com/office/drawing/2014/chart" uri="{C3380CC4-5D6E-409C-BE32-E72D297353CC}">
                <c16:uniqueId val="{00000004-DEA5-48D7-A9D9-BE86DE5116B5}"/>
              </c:ext>
            </c:extLst>
          </c:dPt>
          <c:dLbls>
            <c:dLbl>
              <c:idx val="2"/>
              <c:layout>
                <c:manualLayout>
                  <c:x val="-1.3533969539234967E-2"/>
                  <c:y val="9.54168370142198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EA5-48D7-A9D9-BE86DE5116B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GRAFICOS!$B$86:$B$88</c:f>
              <c:strCache>
                <c:ptCount val="3"/>
                <c:pt idx="0">
                  <c:v>Ejecución</c:v>
                </c:pt>
                <c:pt idx="1">
                  <c:v>Saldo disponible.</c:v>
                </c:pt>
                <c:pt idx="2">
                  <c:v>Saldo por ejecutar.</c:v>
                </c:pt>
              </c:strCache>
            </c:strRef>
          </c:cat>
          <c:val>
            <c:numRef>
              <c:f>GRAFICOS!$C$86:$C$88</c:f>
              <c:numCache>
                <c:formatCode>General</c:formatCode>
                <c:ptCount val="3"/>
                <c:pt idx="0">
                  <c:v>84429391.666000009</c:v>
                </c:pt>
                <c:pt idx="1">
                  <c:v>159134162.29799998</c:v>
                </c:pt>
                <c:pt idx="2">
                  <c:v>1497618.0329999924</c:v>
                </c:pt>
              </c:numCache>
            </c:numRef>
          </c:val>
          <c:extLst>
            <c:ext xmlns:c16="http://schemas.microsoft.com/office/drawing/2014/chart" uri="{C3380CC4-5D6E-409C-BE32-E72D297353CC}">
              <c16:uniqueId val="{00000000-DEA5-48D7-A9D9-BE86DE5116B5}"/>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5272293939077506"/>
          <c:y val="0.42585352599003801"/>
          <c:w val="0.14453657371803577"/>
          <c:h val="0.197606598899395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28.02.2026.xlsx]GRAFICOS!TablaDinámica5</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FEBRERO de 2026 </a:t>
            </a:r>
          </a:p>
          <a:p>
            <a:pPr>
              <a:defRPr/>
            </a:pPr>
            <a:r>
              <a:rPr lang="en-US" sz="1400" b="1" i="0" u="none" strike="noStrike" kern="1200" cap="all" spc="50" baseline="0">
                <a:solidFill>
                  <a:sysClr val="windowText" lastClr="000000">
                    <a:lumMod val="65000"/>
                    <a:lumOff val="35000"/>
                  </a:sysClr>
                </a:solidFill>
              </a:rPr>
              <a:t>PROGRAMA p05 TRANSFERENCIAS A GOBIERNOS REGIONALES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dLbl>
          <c:idx val="0"/>
          <c:layout>
            <c:manualLayout>
              <c:x val="-4.0957075083501493E-2"/>
              <c:y val="0.1153824474381376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c:spPr>
        <c:dLbl>
          <c:idx val="0"/>
          <c:layout>
            <c:manualLayout>
              <c:x val="4.4201159219906708E-2"/>
              <c:y val="0.170847044699788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5"/>
        <c:spPr>
          <a:solidFill>
            <a:schemeClr val="accent1"/>
          </a:solidFill>
          <a:ln>
            <a:noFill/>
          </a:ln>
          <a:effectLst/>
        </c:spPr>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pieChart>
        <c:varyColors val="1"/>
        <c:ser>
          <c:idx val="0"/>
          <c:order val="0"/>
          <c:tx>
            <c:strRef>
              <c:f>GRAFICOS!$C$113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5-A690-4521-82AC-40461618B15C}"/>
              </c:ext>
            </c:extLst>
          </c:dPt>
          <c:dPt>
            <c:idx val="1"/>
            <c:bubble3D val="0"/>
            <c:spPr>
              <a:solidFill>
                <a:schemeClr val="accent2"/>
              </a:solidFill>
              <a:ln>
                <a:noFill/>
              </a:ln>
              <a:effectLst/>
            </c:spPr>
            <c:extLst>
              <c:ext xmlns:c16="http://schemas.microsoft.com/office/drawing/2014/chart" uri="{C3380CC4-5D6E-409C-BE32-E72D297353CC}">
                <c16:uniqueId val="{00000003-F9E6-4ED9-9F53-C556B76718B0}"/>
              </c:ext>
            </c:extLst>
          </c:dPt>
          <c:dPt>
            <c:idx val="2"/>
            <c:bubble3D val="0"/>
            <c:spPr>
              <a:solidFill>
                <a:schemeClr val="accent3"/>
              </a:solidFill>
              <a:ln>
                <a:noFill/>
              </a:ln>
              <a:effectLst/>
            </c:spPr>
            <c:extLst>
              <c:ext xmlns:c16="http://schemas.microsoft.com/office/drawing/2014/chart" uri="{C3380CC4-5D6E-409C-BE32-E72D297353CC}">
                <c16:uniqueId val="{00000004-A690-4521-82AC-40461618B15C}"/>
              </c:ext>
            </c:extLst>
          </c:dPt>
          <c:dLbls>
            <c:dLbl>
              <c:idx val="2"/>
              <c:layout>
                <c:manualLayout>
                  <c:x val="-4.0957075083501493E-2"/>
                  <c:y val="0.1153824474381376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690-4521-82AC-40461618B15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GRAFICOS!$B$114:$B$116</c:f>
              <c:strCache>
                <c:ptCount val="3"/>
                <c:pt idx="0">
                  <c:v>Suma de Ejecución al  M$</c:v>
                </c:pt>
                <c:pt idx="1">
                  <c:v>Saldo disponible.</c:v>
                </c:pt>
                <c:pt idx="2">
                  <c:v>Saldo por ejecutar.</c:v>
                </c:pt>
              </c:strCache>
            </c:strRef>
          </c:cat>
          <c:val>
            <c:numRef>
              <c:f>GRAFICOS!$C$114:$C$116</c:f>
              <c:numCache>
                <c:formatCode>General</c:formatCode>
                <c:ptCount val="3"/>
                <c:pt idx="0">
                  <c:v>27397914</c:v>
                </c:pt>
                <c:pt idx="1">
                  <c:v>12372000</c:v>
                </c:pt>
                <c:pt idx="2">
                  <c:v>0</c:v>
                </c:pt>
              </c:numCache>
            </c:numRef>
          </c:val>
          <c:extLst>
            <c:ext xmlns:c16="http://schemas.microsoft.com/office/drawing/2014/chart" uri="{C3380CC4-5D6E-409C-BE32-E72D297353CC}">
              <c16:uniqueId val="{00000000-A690-4521-82AC-40461618B15C}"/>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3012530281978982"/>
          <c:y val="0.45139022244817573"/>
          <c:w val="0.17404344302625108"/>
          <c:h val="0.213571977680291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28.02.2026.xlsx]GRAFICOS!TablaDinámica6</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50" baseline="0">
                <a:solidFill>
                  <a:sysClr val="windowText" lastClr="000000">
                    <a:lumMod val="65000"/>
                    <a:lumOff val="35000"/>
                  </a:sysClr>
                </a:solidFill>
              </a:rPr>
              <a:t>COMPARATIVO PORCENTUAL DE EJECUCIÓN POR PROGRAMA PRESUPUESTARIo </a:t>
            </a:r>
          </a:p>
          <a:p>
            <a:pPr>
              <a:defRPr/>
            </a:pPr>
            <a:r>
              <a:rPr lang="es-CL" sz="1400" b="1" i="0" u="none" strike="noStrike" kern="1200" cap="all" spc="50" baseline="0">
                <a:solidFill>
                  <a:sysClr val="windowText" lastClr="000000">
                    <a:lumMod val="65000"/>
                    <a:lumOff val="35000"/>
                  </a:sysClr>
                </a:solidFill>
              </a:rPr>
              <a:t>AÑO 2025 VS 2026</a:t>
            </a:r>
          </a:p>
          <a:p>
            <a:pPr>
              <a:defRPr/>
            </a:pPr>
            <a:r>
              <a:rPr lang="es-ES" sz="1400" b="1" i="0" u="none" strike="noStrike" kern="1200" cap="all" spc="50" baseline="0">
                <a:solidFill>
                  <a:sysClr val="windowText" lastClr="000000">
                    <a:lumMod val="65000"/>
                    <a:lumOff val="35000"/>
                  </a:sysClr>
                </a:solidFill>
              </a:rPr>
              <a:t>de FEBRERO</a:t>
            </a:r>
            <a:endParaRPr lang="es-CL" sz="1400" b="1" i="0" u="none" strike="noStrike" kern="1200" cap="all" spc="50" baseline="0">
              <a:solidFill>
                <a:sysClr val="windowText" lastClr="000000">
                  <a:lumMod val="65000"/>
                  <a:lumOff val="35000"/>
                </a:sysClr>
              </a:solidFill>
            </a:endParaRPr>
          </a:p>
          <a:p>
            <a:pPr>
              <a:defRPr/>
            </a:pPr>
            <a:endParaRPr lang="es-C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GRAFICOS!$C$140</c:f>
              <c:strCache>
                <c:ptCount val="1"/>
                <c:pt idx="0">
                  <c:v>% Ejecución 2026</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GRAFICOS!$B$141:$B$145</c:f>
              <c:strCache>
                <c:ptCount val="4"/>
                <c:pt idx="0">
                  <c:v>PROGRAMA 01 - SUBSECRETARIA </c:v>
                </c:pt>
                <c:pt idx="1">
                  <c:v>PROGRAMA 02 - SUBNACIONAL</c:v>
                </c:pt>
                <c:pt idx="2">
                  <c:v>PROGRAMA 03 - DESARROLLO LOCAL</c:v>
                </c:pt>
                <c:pt idx="3">
                  <c:v>PROGRAMA 05 - TRANSFERENCIA GORES</c:v>
                </c:pt>
              </c:strCache>
            </c:strRef>
          </c:cat>
          <c:val>
            <c:numRef>
              <c:f>GRAFICOS!$C$141:$C$145</c:f>
              <c:numCache>
                <c:formatCode>0.0%</c:formatCode>
                <c:ptCount val="4"/>
                <c:pt idx="0">
                  <c:v>8.3127777681784421E-2</c:v>
                </c:pt>
                <c:pt idx="1">
                  <c:v>0.20414259483411126</c:v>
                </c:pt>
                <c:pt idx="2">
                  <c:v>0.34452374065620472</c:v>
                </c:pt>
                <c:pt idx="3">
                  <c:v>0.68891056691749442</c:v>
                </c:pt>
              </c:numCache>
            </c:numRef>
          </c:val>
          <c:extLst>
            <c:ext xmlns:c16="http://schemas.microsoft.com/office/drawing/2014/chart" uri="{C3380CC4-5D6E-409C-BE32-E72D297353CC}">
              <c16:uniqueId val="{00000001-9646-4624-882A-C6637D3F7064}"/>
            </c:ext>
          </c:extLst>
        </c:ser>
        <c:ser>
          <c:idx val="1"/>
          <c:order val="1"/>
          <c:tx>
            <c:strRef>
              <c:f>GRAFICOS!$D$140</c:f>
              <c:strCache>
                <c:ptCount val="1"/>
                <c:pt idx="0">
                  <c:v>% Ejecución 2025</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GRAFICOS!$B$141:$B$145</c:f>
              <c:strCache>
                <c:ptCount val="4"/>
                <c:pt idx="0">
                  <c:v>PROGRAMA 01 - SUBSECRETARIA </c:v>
                </c:pt>
                <c:pt idx="1">
                  <c:v>PROGRAMA 02 - SUBNACIONAL</c:v>
                </c:pt>
                <c:pt idx="2">
                  <c:v>PROGRAMA 03 - DESARROLLO LOCAL</c:v>
                </c:pt>
                <c:pt idx="3">
                  <c:v>PROGRAMA 05 - TRANSFERENCIA GORES</c:v>
                </c:pt>
              </c:strCache>
            </c:strRef>
          </c:cat>
          <c:val>
            <c:numRef>
              <c:f>GRAFICOS!$D$141:$D$145</c:f>
              <c:numCache>
                <c:formatCode>0.0%</c:formatCode>
                <c:ptCount val="4"/>
                <c:pt idx="0">
                  <c:v>0.20900973270370027</c:v>
                </c:pt>
                <c:pt idx="1">
                  <c:v>0.24189197912120419</c:v>
                </c:pt>
                <c:pt idx="2">
                  <c:v>0.21128100622467208</c:v>
                </c:pt>
                <c:pt idx="3">
                  <c:v>0</c:v>
                </c:pt>
              </c:numCache>
            </c:numRef>
          </c:val>
          <c:extLst>
            <c:ext xmlns:c16="http://schemas.microsoft.com/office/drawing/2014/chart" uri="{C3380CC4-5D6E-409C-BE32-E72D297353CC}">
              <c16:uniqueId val="{00000003-9646-4624-882A-C6637D3F7064}"/>
            </c:ext>
          </c:extLst>
        </c:ser>
        <c:dLbls>
          <c:showLegendKey val="0"/>
          <c:showVal val="0"/>
          <c:showCatName val="0"/>
          <c:showSerName val="0"/>
          <c:showPercent val="0"/>
          <c:showBubbleSize val="0"/>
        </c:dLbls>
        <c:gapWidth val="150"/>
        <c:axId val="1659341088"/>
        <c:axId val="1659359808"/>
      </c:barChart>
      <c:catAx>
        <c:axId val="165934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9359808"/>
        <c:crosses val="autoZero"/>
        <c:auto val="1"/>
        <c:lblAlgn val="ctr"/>
        <c:lblOffset val="100"/>
        <c:noMultiLvlLbl val="0"/>
      </c:catAx>
      <c:valAx>
        <c:axId val="16593598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9341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28.02.2026.xlsx]GRAFICOS!TablaDinámica7</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50" baseline="0">
                <a:solidFill>
                  <a:sysClr val="windowText" lastClr="000000">
                    <a:lumMod val="65000"/>
                    <a:lumOff val="35000"/>
                  </a:sysClr>
                </a:solidFill>
              </a:rPr>
              <a:t>Comparativo</a:t>
            </a:r>
            <a:r>
              <a:rPr lang="es-CL" sz="1400" b="1" i="0" u="none" strike="noStrike" kern="1200" cap="all" spc="120" normalizeH="0" baseline="0">
                <a:solidFill>
                  <a:sysClr val="windowText" lastClr="000000">
                    <a:lumMod val="65000"/>
                    <a:lumOff val="35000"/>
                  </a:sysClr>
                </a:solidFill>
              </a:rPr>
              <a:t> porcentual de ejecución por subtítulo presupuestario</a:t>
            </a:r>
          </a:p>
          <a:p>
            <a:pPr>
              <a:defRPr/>
            </a:pPr>
            <a:r>
              <a:rPr lang="es-CL" sz="1400" b="1" i="0" u="none" strike="noStrike" kern="1200" cap="all" spc="120" normalizeH="0" baseline="0">
                <a:solidFill>
                  <a:sysClr val="windowText" lastClr="000000">
                    <a:lumMod val="65000"/>
                    <a:lumOff val="35000"/>
                  </a:sysClr>
                </a:solidFill>
              </a:rPr>
              <a:t>año 2025 vs año 2026</a:t>
            </a:r>
          </a:p>
          <a:p>
            <a:pPr>
              <a:defRPr/>
            </a:pPr>
            <a:r>
              <a:rPr lang="es-ES" sz="1400" b="1" i="0" u="none" strike="noStrike" kern="1200" cap="all" spc="120" normalizeH="0" baseline="0">
                <a:solidFill>
                  <a:sysClr val="windowText" lastClr="000000">
                    <a:lumMod val="65000"/>
                    <a:lumOff val="35000"/>
                  </a:sysClr>
                </a:solidFill>
              </a:rPr>
              <a:t>de </a:t>
            </a:r>
            <a:r>
              <a:rPr lang="es-ES" sz="1400" b="1" i="0" u="none" strike="noStrike" kern="1200" cap="all" spc="50" normalizeH="0" baseline="0">
                <a:solidFill>
                  <a:sysClr val="windowText" lastClr="000000">
                    <a:lumMod val="65000"/>
                    <a:lumOff val="35000"/>
                  </a:sysClr>
                </a:solidFill>
              </a:rPr>
              <a:t>FEBRERO</a:t>
            </a:r>
            <a:endParaRPr lang="es-CL" sz="1400" b="1" i="0" u="none" strike="noStrike" kern="1200" cap="all" spc="120" normalizeH="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GRAFICOS!$C$172</c:f>
              <c:strCache>
                <c:ptCount val="1"/>
                <c:pt idx="0">
                  <c:v>% Ejecución 2026</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GRAFICOS!$B$173:$B$178</c:f>
              <c:strCache>
                <c:ptCount val="5"/>
                <c:pt idx="0">
                  <c:v>BIENES Y SERVICIOS DE CONSUMO</c:v>
                </c:pt>
                <c:pt idx="1">
                  <c:v>GASTOS EN PERSONAL</c:v>
                </c:pt>
                <c:pt idx="2">
                  <c:v>PRESTAMOS </c:v>
                </c:pt>
                <c:pt idx="3">
                  <c:v>TRANSFERENCIAS CORRIENTES </c:v>
                </c:pt>
                <c:pt idx="4">
                  <c:v>TRANSFERENCIAS DE CAPITAL </c:v>
                </c:pt>
              </c:strCache>
            </c:strRef>
          </c:cat>
          <c:val>
            <c:numRef>
              <c:f>GRAFICOS!$C$173:$C$178</c:f>
              <c:numCache>
                <c:formatCode>0%</c:formatCode>
                <c:ptCount val="5"/>
                <c:pt idx="0">
                  <c:v>0.14818852143718314</c:v>
                </c:pt>
                <c:pt idx="1">
                  <c:v>0.14495087949514501</c:v>
                </c:pt>
                <c:pt idx="2">
                  <c:v>0</c:v>
                </c:pt>
                <c:pt idx="3">
                  <c:v>1.5510201860550541E-3</c:v>
                </c:pt>
                <c:pt idx="4">
                  <c:v>7.3254288017536542E-2</c:v>
                </c:pt>
              </c:numCache>
            </c:numRef>
          </c:val>
          <c:extLst>
            <c:ext xmlns:c16="http://schemas.microsoft.com/office/drawing/2014/chart" uri="{C3380CC4-5D6E-409C-BE32-E72D297353CC}">
              <c16:uniqueId val="{00000002-B0CF-438B-927B-A6E8344D281C}"/>
            </c:ext>
          </c:extLst>
        </c:ser>
        <c:ser>
          <c:idx val="1"/>
          <c:order val="1"/>
          <c:tx>
            <c:strRef>
              <c:f>GRAFICOS!$D$172</c:f>
              <c:strCache>
                <c:ptCount val="1"/>
                <c:pt idx="0">
                  <c:v> %  Ejecución 2025</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GRAFICOS!$B$173:$B$178</c:f>
              <c:strCache>
                <c:ptCount val="5"/>
                <c:pt idx="0">
                  <c:v>BIENES Y SERVICIOS DE CONSUMO</c:v>
                </c:pt>
                <c:pt idx="1">
                  <c:v>GASTOS EN PERSONAL</c:v>
                </c:pt>
                <c:pt idx="2">
                  <c:v>PRESTAMOS </c:v>
                </c:pt>
                <c:pt idx="3">
                  <c:v>TRANSFERENCIAS CORRIENTES </c:v>
                </c:pt>
                <c:pt idx="4">
                  <c:v>TRANSFERENCIAS DE CAPITAL </c:v>
                </c:pt>
              </c:strCache>
            </c:strRef>
          </c:cat>
          <c:val>
            <c:numRef>
              <c:f>GRAFICOS!$D$173:$D$178</c:f>
              <c:numCache>
                <c:formatCode>0%</c:formatCode>
                <c:ptCount val="5"/>
                <c:pt idx="0">
                  <c:v>6.1512647897285069E-2</c:v>
                </c:pt>
                <c:pt idx="1">
                  <c:v>0.13625130224347373</c:v>
                </c:pt>
                <c:pt idx="2">
                  <c:v>0</c:v>
                </c:pt>
                <c:pt idx="3">
                  <c:v>2.9247489911205229E-3</c:v>
                </c:pt>
                <c:pt idx="4">
                  <c:v>5.6423936270821429E-2</c:v>
                </c:pt>
              </c:numCache>
            </c:numRef>
          </c:val>
          <c:extLst>
            <c:ext xmlns:c16="http://schemas.microsoft.com/office/drawing/2014/chart" uri="{C3380CC4-5D6E-409C-BE32-E72D297353CC}">
              <c16:uniqueId val="{00000003-B0CF-438B-927B-A6E8344D281C}"/>
            </c:ext>
          </c:extLst>
        </c:ser>
        <c:dLbls>
          <c:showLegendKey val="0"/>
          <c:showVal val="0"/>
          <c:showCatName val="0"/>
          <c:showSerName val="0"/>
          <c:showPercent val="0"/>
          <c:showBubbleSize val="0"/>
        </c:dLbls>
        <c:gapWidth val="150"/>
        <c:axId val="1655767840"/>
        <c:axId val="1655768320"/>
      </c:barChart>
      <c:catAx>
        <c:axId val="1655767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5768320"/>
        <c:crosses val="autoZero"/>
        <c:auto val="1"/>
        <c:lblAlgn val="ctr"/>
        <c:lblOffset val="100"/>
        <c:noMultiLvlLbl val="0"/>
      </c:catAx>
      <c:valAx>
        <c:axId val="1655768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57678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28.02.2026.xlsx]GRAFICOS!TablaDinámica8</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120" normalizeH="0" baseline="0">
                <a:solidFill>
                  <a:sysClr val="windowText" lastClr="000000">
                    <a:lumMod val="65000"/>
                    <a:lumOff val="35000"/>
                  </a:sysClr>
                </a:solidFill>
              </a:rPr>
              <a:t>COMPARATIVO: PRESUPUESTO INICIAL VS PRESUPUESTO VIGENTE AÑO 2026 </a:t>
            </a:r>
          </a:p>
          <a:p>
            <a:pPr>
              <a:defRPr/>
            </a:pPr>
            <a:r>
              <a:rPr lang="es-CL" sz="1400" b="1" i="0" u="none" strike="noStrike" kern="1200" cap="all" spc="120" normalizeH="0" baseline="0">
                <a:solidFill>
                  <a:sysClr val="windowText" lastClr="000000">
                    <a:lumMod val="65000"/>
                    <a:lumOff val="35000"/>
                  </a:sysClr>
                </a:solidFill>
              </a:rPr>
              <a:t>MES de</a:t>
            </a:r>
            <a:r>
              <a:rPr lang="es-ES" sz="1400" b="1" i="0" u="none" strike="noStrike" kern="1200" cap="all" spc="120" normalizeH="0" baseline="0">
                <a:solidFill>
                  <a:sysClr val="windowText" lastClr="000000">
                    <a:lumMod val="65000"/>
                    <a:lumOff val="35000"/>
                  </a:sysClr>
                </a:solidFill>
              </a:rPr>
              <a:t> FEBRERO </a:t>
            </a:r>
            <a:r>
              <a:rPr lang="es-CL" sz="1400" b="1" i="0" u="none" strike="noStrike" kern="1200" cap="all" spc="120" normalizeH="0" baseline="0">
                <a:solidFill>
                  <a:sysClr val="windowText" lastClr="000000">
                    <a:lumMod val="65000"/>
                    <a:lumOff val="35000"/>
                  </a:sysClr>
                </a:solidFill>
              </a:rPr>
              <a:t>POR SUBTÍTULO PRESUPUESTARIO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2060"/>
          </a:solidFill>
          <a:ln>
            <a:noFill/>
          </a:ln>
          <a:effectLst/>
        </c:spPr>
        <c:dLbl>
          <c:idx val="0"/>
          <c:layout>
            <c:manualLayout>
              <c:x val="1.7931473884202402E-2"/>
              <c:y val="-4.8814499520695425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002060"/>
          </a:solidFill>
          <a:ln>
            <a:noFill/>
          </a:ln>
          <a:effectLst/>
        </c:spPr>
        <c:dLbl>
          <c:idx val="0"/>
          <c:layout>
            <c:manualLayout>
              <c:x val="1.7740011301348561E-2"/>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dLbl>
          <c:idx val="0"/>
          <c:layout>
            <c:manualLayout>
              <c:x val="1.5652951148248578E-2"/>
              <c:y val="6.8627442150759237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002060"/>
          </a:solidFill>
          <a:ln>
            <a:noFill/>
          </a:ln>
          <a:effectLst/>
        </c:spPr>
        <c:dLbl>
          <c:idx val="0"/>
          <c:layout>
            <c:manualLayout>
              <c:x val="1.5652951148248655E-2"/>
              <c:y val="-1.6775403179296461E-1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GRAFICOS!$C$203</c:f>
              <c:strCache>
                <c:ptCount val="1"/>
                <c:pt idx="0">
                  <c:v>Presupuesto Inicial 2026 M$.</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GRAFICOS!$B$204:$B$209</c:f>
              <c:strCache>
                <c:ptCount val="5"/>
                <c:pt idx="0">
                  <c:v>BIENES Y SERVICIOS DE CONSUMO</c:v>
                </c:pt>
                <c:pt idx="1">
                  <c:v>GASTOS EN PERSONAL</c:v>
                </c:pt>
                <c:pt idx="2">
                  <c:v>PRESTAMOS </c:v>
                </c:pt>
                <c:pt idx="3">
                  <c:v>TRANSFERENCIAS CORRIENTES </c:v>
                </c:pt>
                <c:pt idx="4">
                  <c:v>TRANSFERENCIAS DE CAPITAL </c:v>
                </c:pt>
              </c:strCache>
            </c:strRef>
          </c:cat>
          <c:val>
            <c:numRef>
              <c:f>GRAFICOS!$C$204:$C$209</c:f>
              <c:numCache>
                <c:formatCode>#,##0</c:formatCode>
                <c:ptCount val="5"/>
                <c:pt idx="0">
                  <c:v>2207123</c:v>
                </c:pt>
                <c:pt idx="1">
                  <c:v>19882145</c:v>
                </c:pt>
                <c:pt idx="2">
                  <c:v>8699424</c:v>
                </c:pt>
                <c:pt idx="3">
                  <c:v>84992585</c:v>
                </c:pt>
                <c:pt idx="4">
                  <c:v>214637119</c:v>
                </c:pt>
              </c:numCache>
            </c:numRef>
          </c:val>
          <c:extLst>
            <c:ext xmlns:c16="http://schemas.microsoft.com/office/drawing/2014/chart" uri="{C3380CC4-5D6E-409C-BE32-E72D297353CC}">
              <c16:uniqueId val="{0000000C-1B29-43D8-9D96-A0DF03E60A86}"/>
            </c:ext>
          </c:extLst>
        </c:ser>
        <c:ser>
          <c:idx val="1"/>
          <c:order val="1"/>
          <c:tx>
            <c:strRef>
              <c:f>GRAFICOS!$D$203</c:f>
              <c:strCache>
                <c:ptCount val="1"/>
                <c:pt idx="0">
                  <c:v>Presupuesto Vigente 2026 M$</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GRAFICOS!$B$204:$B$209</c:f>
              <c:strCache>
                <c:ptCount val="5"/>
                <c:pt idx="0">
                  <c:v>BIENES Y SERVICIOS DE CONSUMO</c:v>
                </c:pt>
                <c:pt idx="1">
                  <c:v>GASTOS EN PERSONAL</c:v>
                </c:pt>
                <c:pt idx="2">
                  <c:v>PRESTAMOS </c:v>
                </c:pt>
                <c:pt idx="3">
                  <c:v>TRANSFERENCIAS CORRIENTES </c:v>
                </c:pt>
                <c:pt idx="4">
                  <c:v>TRANSFERENCIAS DE CAPITAL </c:v>
                </c:pt>
              </c:strCache>
            </c:strRef>
          </c:cat>
          <c:val>
            <c:numRef>
              <c:f>GRAFICOS!$D$204:$D$209</c:f>
              <c:numCache>
                <c:formatCode>#,##0</c:formatCode>
                <c:ptCount val="5"/>
                <c:pt idx="0">
                  <c:v>2207123</c:v>
                </c:pt>
                <c:pt idx="1">
                  <c:v>19882145</c:v>
                </c:pt>
                <c:pt idx="2">
                  <c:v>8699424</c:v>
                </c:pt>
                <c:pt idx="3">
                  <c:v>84992585</c:v>
                </c:pt>
                <c:pt idx="4">
                  <c:v>169784870</c:v>
                </c:pt>
              </c:numCache>
            </c:numRef>
          </c:val>
          <c:extLst>
            <c:ext xmlns:c16="http://schemas.microsoft.com/office/drawing/2014/chart" uri="{C3380CC4-5D6E-409C-BE32-E72D297353CC}">
              <c16:uniqueId val="{0000000D-1B29-43D8-9D96-A0DF03E60A86}"/>
            </c:ext>
          </c:extLst>
        </c:ser>
        <c:dLbls>
          <c:showLegendKey val="0"/>
          <c:showVal val="0"/>
          <c:showCatName val="0"/>
          <c:showSerName val="0"/>
          <c:showPercent val="0"/>
          <c:showBubbleSize val="0"/>
        </c:dLbls>
        <c:gapWidth val="150"/>
        <c:axId val="1393541359"/>
        <c:axId val="1393541839"/>
      </c:barChart>
      <c:catAx>
        <c:axId val="13935413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393541839"/>
        <c:crosses val="autoZero"/>
        <c:auto val="1"/>
        <c:lblAlgn val="ctr"/>
        <c:lblOffset val="100"/>
        <c:noMultiLvlLbl val="0"/>
      </c:catAx>
      <c:valAx>
        <c:axId val="139354183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393541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345281</xdr:colOff>
      <xdr:row>26</xdr:row>
      <xdr:rowOff>142876</xdr:rowOff>
    </xdr:to>
    <xdr:graphicFrame macro="">
      <xdr:nvGraphicFramePr>
        <xdr:cNvPr id="2" name="Gráfico 1">
          <a:extLst>
            <a:ext uri="{FF2B5EF4-FFF2-40B4-BE49-F238E27FC236}">
              <a16:creationId xmlns:a16="http://schemas.microsoft.com/office/drawing/2014/main" id="{AC1FA1B4-3AB9-FFBB-EE45-54DFFADB1A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xdr:row>
      <xdr:rowOff>178409</xdr:rowOff>
    </xdr:from>
    <xdr:to>
      <xdr:col>13</xdr:col>
      <xdr:colOff>54429</xdr:colOff>
      <xdr:row>53</xdr:row>
      <xdr:rowOff>148772</xdr:rowOff>
    </xdr:to>
    <xdr:graphicFrame macro="">
      <xdr:nvGraphicFramePr>
        <xdr:cNvPr id="4" name="Gráfico 3">
          <a:extLst>
            <a:ext uri="{FF2B5EF4-FFF2-40B4-BE49-F238E27FC236}">
              <a16:creationId xmlns:a16="http://schemas.microsoft.com/office/drawing/2014/main" id="{F5BB3E0C-9258-E39B-B892-9DD98B9D68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53</xdr:row>
      <xdr:rowOff>160865</xdr:rowOff>
    </xdr:from>
    <xdr:to>
      <xdr:col>13</xdr:col>
      <xdr:colOff>10886</xdr:colOff>
      <xdr:row>80</xdr:row>
      <xdr:rowOff>182636</xdr:rowOff>
    </xdr:to>
    <xdr:graphicFrame macro="">
      <xdr:nvGraphicFramePr>
        <xdr:cNvPr id="3" name="Gráfico 2">
          <a:extLst>
            <a:ext uri="{FF2B5EF4-FFF2-40B4-BE49-F238E27FC236}">
              <a16:creationId xmlns:a16="http://schemas.microsoft.com/office/drawing/2014/main" id="{D94B31AF-8490-221B-4654-D0E7F7E898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81</xdr:row>
      <xdr:rowOff>17234</xdr:rowOff>
    </xdr:from>
    <xdr:to>
      <xdr:col>12</xdr:col>
      <xdr:colOff>538390</xdr:colOff>
      <xdr:row>110</xdr:row>
      <xdr:rowOff>119439</xdr:rowOff>
    </xdr:to>
    <xdr:graphicFrame macro="">
      <xdr:nvGraphicFramePr>
        <xdr:cNvPr id="5" name="Gráfico 4">
          <a:extLst>
            <a:ext uri="{FF2B5EF4-FFF2-40B4-BE49-F238E27FC236}">
              <a16:creationId xmlns:a16="http://schemas.microsoft.com/office/drawing/2014/main" id="{A49BF654-FBD6-0F15-CDED-7F10A5339E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109</xdr:row>
      <xdr:rowOff>151792</xdr:rowOff>
    </xdr:from>
    <xdr:to>
      <xdr:col>12</xdr:col>
      <xdr:colOff>478971</xdr:colOff>
      <xdr:row>138</xdr:row>
      <xdr:rowOff>190499</xdr:rowOff>
    </xdr:to>
    <xdr:graphicFrame macro="">
      <xdr:nvGraphicFramePr>
        <xdr:cNvPr id="6" name="Gráfico 5">
          <a:extLst>
            <a:ext uri="{FF2B5EF4-FFF2-40B4-BE49-F238E27FC236}">
              <a16:creationId xmlns:a16="http://schemas.microsoft.com/office/drawing/2014/main" id="{8B62BBF4-FA61-BA73-4693-ECC8D352C9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138</xdr:row>
      <xdr:rowOff>188768</xdr:rowOff>
    </xdr:from>
    <xdr:to>
      <xdr:col>12</xdr:col>
      <xdr:colOff>285750</xdr:colOff>
      <xdr:row>169</xdr:row>
      <xdr:rowOff>164819</xdr:rowOff>
    </xdr:to>
    <xdr:graphicFrame macro="">
      <xdr:nvGraphicFramePr>
        <xdr:cNvPr id="7" name="Gráfico 6">
          <a:extLst>
            <a:ext uri="{FF2B5EF4-FFF2-40B4-BE49-F238E27FC236}">
              <a16:creationId xmlns:a16="http://schemas.microsoft.com/office/drawing/2014/main" id="{EE032B99-D462-F8C4-286C-335E7AA464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64325</xdr:colOff>
      <xdr:row>169</xdr:row>
      <xdr:rowOff>129632</xdr:rowOff>
    </xdr:from>
    <xdr:to>
      <xdr:col>12</xdr:col>
      <xdr:colOff>445325</xdr:colOff>
      <xdr:row>201</xdr:row>
      <xdr:rowOff>177894</xdr:rowOff>
    </xdr:to>
    <xdr:graphicFrame macro="">
      <xdr:nvGraphicFramePr>
        <xdr:cNvPr id="8" name="Gráfico 7">
          <a:extLst>
            <a:ext uri="{FF2B5EF4-FFF2-40B4-BE49-F238E27FC236}">
              <a16:creationId xmlns:a16="http://schemas.microsoft.com/office/drawing/2014/main" id="{007DD5CD-1215-BBCF-8AC3-6480D251BA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202</xdr:row>
      <xdr:rowOff>76201</xdr:rowOff>
    </xdr:from>
    <xdr:to>
      <xdr:col>12</xdr:col>
      <xdr:colOff>470275</xdr:colOff>
      <xdr:row>240</xdr:row>
      <xdr:rowOff>121313</xdr:rowOff>
    </xdr:to>
    <xdr:graphicFrame macro="">
      <xdr:nvGraphicFramePr>
        <xdr:cNvPr id="9" name="Gráfico 8">
          <a:extLst>
            <a:ext uri="{FF2B5EF4-FFF2-40B4-BE49-F238E27FC236}">
              <a16:creationId xmlns:a16="http://schemas.microsoft.com/office/drawing/2014/main" id="{2D9EB5CA-FF47-6C65-D2E2-F61CB8F78E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30112011\escritorio\Respaldo%20pc%20seba\Respaldo%20pc%20seba\PRESUPUESTO%20SUBDERE\PRESUPUESTO%202014\Presupues%20Para%20Trabajar%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Presupuesto%202014\Presupuesto%202014\Presupues%20y%20Compromisos%2031.12.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Mod 1"/>
      <sheetName val="Hoja3"/>
      <sheetName val="Hoja2"/>
      <sheetName val="Clasificador Presupuestario"/>
    </sheetNames>
    <sheetDataSet>
      <sheetData sheetId="0" refreshError="1"/>
      <sheetData sheetId="1" refreshError="1"/>
      <sheetData sheetId="2" refreshError="1"/>
      <sheetData sheetId="3" refreshError="1"/>
      <sheetData sheetId="4">
        <row r="1">
          <cell r="A1" t="str">
            <v>Id</v>
          </cell>
          <cell r="B1" t="str">
            <v>Código</v>
          </cell>
          <cell r="C1" t="str">
            <v>Nombre</v>
          </cell>
        </row>
        <row r="2">
          <cell r="A2">
            <v>201944379</v>
          </cell>
          <cell r="B2">
            <v>1</v>
          </cell>
          <cell r="C2" t="str">
            <v>IMPUESTOS</v>
          </cell>
        </row>
        <row r="3">
          <cell r="A3">
            <v>201944380</v>
          </cell>
          <cell r="B3">
            <v>101</v>
          </cell>
          <cell r="C3" t="str">
            <v>Impuestos a la Renta</v>
          </cell>
        </row>
        <row r="4">
          <cell r="A4">
            <v>201944381</v>
          </cell>
          <cell r="B4">
            <v>101001</v>
          </cell>
          <cell r="C4" t="str">
            <v>Primera Categoria</v>
          </cell>
        </row>
        <row r="5">
          <cell r="A5">
            <v>201944382</v>
          </cell>
          <cell r="B5">
            <v>101002</v>
          </cell>
          <cell r="C5" t="str">
            <v>Segunda Categoria, Sueldos, Salarios y Pensiones</v>
          </cell>
        </row>
        <row r="6">
          <cell r="A6">
            <v>201944383</v>
          </cell>
          <cell r="B6">
            <v>101003</v>
          </cell>
          <cell r="C6" t="str">
            <v>Global Complementario</v>
          </cell>
        </row>
        <row r="7">
          <cell r="A7">
            <v>201944384</v>
          </cell>
          <cell r="B7">
            <v>101004</v>
          </cell>
          <cell r="C7" t="str">
            <v>Adicional</v>
          </cell>
        </row>
        <row r="8">
          <cell r="A8">
            <v>201944385</v>
          </cell>
          <cell r="B8">
            <v>101005</v>
          </cell>
          <cell r="C8" t="str">
            <v>Tasa 40% DL N 2.398 de 1978</v>
          </cell>
        </row>
        <row r="9">
          <cell r="A9">
            <v>201944386</v>
          </cell>
          <cell r="B9">
            <v>101006</v>
          </cell>
          <cell r="C9" t="str">
            <v>Articulo 21 Ley Impuesto a la Renta</v>
          </cell>
        </row>
        <row r="10">
          <cell r="A10">
            <v>201944387</v>
          </cell>
          <cell r="B10">
            <v>101007</v>
          </cell>
          <cell r="C10" t="str">
            <v>Termino de Giro</v>
          </cell>
        </row>
        <row r="11">
          <cell r="A11">
            <v>201944388</v>
          </cell>
          <cell r="B11">
            <v>102</v>
          </cell>
          <cell r="C11" t="str">
            <v>Impuesto al Valor Agregado</v>
          </cell>
        </row>
        <row r="12">
          <cell r="A12">
            <v>201944389</v>
          </cell>
          <cell r="B12">
            <v>102001</v>
          </cell>
          <cell r="C12" t="str">
            <v>Tasa General Debitos</v>
          </cell>
        </row>
        <row r="13">
          <cell r="A13">
            <v>201944390</v>
          </cell>
          <cell r="B13">
            <v>102002</v>
          </cell>
          <cell r="C13" t="str">
            <v>Tasa General Creditos</v>
          </cell>
        </row>
        <row r="14">
          <cell r="A14">
            <v>201944391</v>
          </cell>
          <cell r="B14">
            <v>102101</v>
          </cell>
          <cell r="C14" t="str">
            <v>Tasas Especiales Debitos</v>
          </cell>
        </row>
        <row r="15">
          <cell r="A15">
            <v>201944392</v>
          </cell>
          <cell r="B15">
            <v>102102</v>
          </cell>
          <cell r="C15" t="str">
            <v>Tasas Especiales Creditos</v>
          </cell>
        </row>
        <row r="16">
          <cell r="A16">
            <v>201944393</v>
          </cell>
          <cell r="B16">
            <v>102201</v>
          </cell>
          <cell r="C16" t="str">
            <v>Tasa General de Importaciones</v>
          </cell>
        </row>
        <row r="17">
          <cell r="A17">
            <v>201944394</v>
          </cell>
          <cell r="B17">
            <v>103</v>
          </cell>
          <cell r="C17" t="str">
            <v>Impuestos a Productos Especificos</v>
          </cell>
        </row>
        <row r="18">
          <cell r="A18">
            <v>201944395</v>
          </cell>
          <cell r="B18">
            <v>103001</v>
          </cell>
          <cell r="C18" t="str">
            <v>Tabacos, Cigarros y Cigarrillos</v>
          </cell>
        </row>
        <row r="19">
          <cell r="A19">
            <v>201944396</v>
          </cell>
          <cell r="B19">
            <v>103002</v>
          </cell>
          <cell r="C19" t="str">
            <v>Derechos de Explotacion ENAP</v>
          </cell>
        </row>
        <row r="20">
          <cell r="A20">
            <v>201944397</v>
          </cell>
          <cell r="B20">
            <v>103003</v>
          </cell>
          <cell r="C20" t="str">
            <v>Gasolinas, Petroleo Diesel y Otros</v>
          </cell>
        </row>
        <row r="21">
          <cell r="A21">
            <v>201944398</v>
          </cell>
          <cell r="B21">
            <v>104</v>
          </cell>
          <cell r="C21" t="str">
            <v>Impuestos a los Actos Juridicos</v>
          </cell>
        </row>
        <row r="22">
          <cell r="A22">
            <v>201944399</v>
          </cell>
          <cell r="B22">
            <v>105</v>
          </cell>
          <cell r="C22" t="str">
            <v>Impuestos al Comercio Exterior</v>
          </cell>
        </row>
        <row r="23">
          <cell r="A23">
            <v>201944400</v>
          </cell>
          <cell r="B23">
            <v>105001</v>
          </cell>
          <cell r="C23" t="str">
            <v>Derechos Especificos de Internacion</v>
          </cell>
        </row>
        <row r="24">
          <cell r="A24">
            <v>201944401</v>
          </cell>
          <cell r="B24">
            <v>105002</v>
          </cell>
          <cell r="C24" t="str">
            <v>Derechos Ad-Valorem</v>
          </cell>
        </row>
        <row r="25">
          <cell r="A25">
            <v>201944402</v>
          </cell>
          <cell r="B25">
            <v>105003</v>
          </cell>
          <cell r="C25" t="str">
            <v>Otros</v>
          </cell>
        </row>
        <row r="26">
          <cell r="A26">
            <v>201944403</v>
          </cell>
          <cell r="B26">
            <v>105004</v>
          </cell>
          <cell r="C26" t="str">
            <v>Sistemas de Pago</v>
          </cell>
        </row>
        <row r="27">
          <cell r="A27">
            <v>201944404</v>
          </cell>
          <cell r="B27">
            <v>106</v>
          </cell>
          <cell r="C27" t="str">
            <v>Impuestos Varios</v>
          </cell>
        </row>
        <row r="28">
          <cell r="A28">
            <v>201944405</v>
          </cell>
          <cell r="B28">
            <v>106001</v>
          </cell>
          <cell r="C28" t="str">
            <v>Herencias y Donaciones</v>
          </cell>
        </row>
        <row r="29">
          <cell r="A29">
            <v>201944406</v>
          </cell>
          <cell r="B29">
            <v>106002</v>
          </cell>
          <cell r="C29" t="str">
            <v>Patentes Mineras</v>
          </cell>
        </row>
        <row r="30">
          <cell r="A30">
            <v>201944407</v>
          </cell>
          <cell r="B30">
            <v>106004</v>
          </cell>
          <cell r="C30" t="str">
            <v>Juegos de Azar</v>
          </cell>
        </row>
        <row r="31">
          <cell r="A31">
            <v>201944408</v>
          </cell>
          <cell r="B31">
            <v>106006</v>
          </cell>
          <cell r="C31" t="str">
            <v>Otros</v>
          </cell>
        </row>
        <row r="32">
          <cell r="A32">
            <v>201944409</v>
          </cell>
          <cell r="B32">
            <v>107</v>
          </cell>
          <cell r="C32" t="str">
            <v>Otros Ingresos Tributarios</v>
          </cell>
        </row>
        <row r="33">
          <cell r="A33">
            <v>201944410</v>
          </cell>
          <cell r="B33">
            <v>107001</v>
          </cell>
          <cell r="C33" t="str">
            <v>Reajuste de Impuestos de Declaracion Anual</v>
          </cell>
        </row>
        <row r="34">
          <cell r="A34">
            <v>201944411</v>
          </cell>
          <cell r="B34">
            <v>107002</v>
          </cell>
          <cell r="C34" t="str">
            <v>Multas e Intereses por Impuestos</v>
          </cell>
        </row>
        <row r="35">
          <cell r="A35">
            <v>201944412</v>
          </cell>
          <cell r="B35">
            <v>109</v>
          </cell>
          <cell r="C35" t="str">
            <v>Sistema de Pago de Impuestos</v>
          </cell>
        </row>
        <row r="36">
          <cell r="A36">
            <v>201944413</v>
          </cell>
          <cell r="B36">
            <v>109001</v>
          </cell>
          <cell r="C36" t="str">
            <v>Pagos Provisionales del Ano</v>
          </cell>
        </row>
        <row r="37">
          <cell r="A37">
            <v>201944414</v>
          </cell>
          <cell r="B37">
            <v>109002</v>
          </cell>
          <cell r="C37" t="str">
            <v>Creditos para Declaracion Anual de Renta</v>
          </cell>
        </row>
        <row r="38">
          <cell r="A38">
            <v>201944415</v>
          </cell>
          <cell r="B38">
            <v>109003</v>
          </cell>
          <cell r="C38" t="str">
            <v>Devoluciones Determinadas Declaracion Anual de Renta</v>
          </cell>
        </row>
        <row r="39">
          <cell r="A39">
            <v>201944416</v>
          </cell>
          <cell r="B39">
            <v>109004</v>
          </cell>
          <cell r="C39" t="str">
            <v>Devoluciones de Renta</v>
          </cell>
        </row>
        <row r="40">
          <cell r="A40">
            <v>201944417</v>
          </cell>
          <cell r="B40">
            <v>109005</v>
          </cell>
          <cell r="C40" t="str">
            <v>Reintegro de Devoluciones de Renta</v>
          </cell>
        </row>
        <row r="41">
          <cell r="A41">
            <v>201944418</v>
          </cell>
          <cell r="B41">
            <v>109101</v>
          </cell>
          <cell r="C41" t="str">
            <v>IVA Remanente Credito del Periodo</v>
          </cell>
        </row>
        <row r="42">
          <cell r="A42">
            <v>201944419</v>
          </cell>
          <cell r="B42">
            <v>109102</v>
          </cell>
          <cell r="C42" t="str">
            <v>IVA Remanente Credito Periodos Anteriores</v>
          </cell>
        </row>
        <row r="43">
          <cell r="A43">
            <v>201944420</v>
          </cell>
          <cell r="B43">
            <v>109103</v>
          </cell>
          <cell r="C43" t="str">
            <v>Devoluciones de IVA</v>
          </cell>
        </row>
        <row r="44">
          <cell r="A44">
            <v>201944421</v>
          </cell>
          <cell r="B44">
            <v>109104</v>
          </cell>
          <cell r="C44" t="str">
            <v>Reintegro de Devoluciones de IVA</v>
          </cell>
        </row>
        <row r="45">
          <cell r="A45">
            <v>201944422</v>
          </cell>
          <cell r="B45">
            <v>109201</v>
          </cell>
          <cell r="C45" t="str">
            <v>Devoluciones de Aduanas</v>
          </cell>
        </row>
        <row r="46">
          <cell r="A46">
            <v>201944423</v>
          </cell>
          <cell r="B46">
            <v>109202</v>
          </cell>
          <cell r="C46" t="str">
            <v>Devoluciones de Otros Impuestos</v>
          </cell>
        </row>
        <row r="47">
          <cell r="A47">
            <v>201944424</v>
          </cell>
          <cell r="B47">
            <v>109301</v>
          </cell>
          <cell r="C47" t="str">
            <v>Fluctuacion Deudores del Periodo</v>
          </cell>
        </row>
        <row r="48">
          <cell r="A48">
            <v>201944425</v>
          </cell>
          <cell r="B48">
            <v>109302</v>
          </cell>
          <cell r="C48" t="str">
            <v>Fluctuacion Deudores de Periodos Anteriores</v>
          </cell>
        </row>
        <row r="49">
          <cell r="A49">
            <v>201944426</v>
          </cell>
          <cell r="B49">
            <v>109303</v>
          </cell>
          <cell r="C49" t="str">
            <v>Reajuste por Pago Fuera de Plazo</v>
          </cell>
        </row>
        <row r="50">
          <cell r="A50">
            <v>201944427</v>
          </cell>
          <cell r="B50">
            <v>109401</v>
          </cell>
          <cell r="C50" t="str">
            <v>Diferencias de Pago</v>
          </cell>
        </row>
        <row r="51">
          <cell r="A51">
            <v>201944428</v>
          </cell>
          <cell r="B51">
            <v>109501</v>
          </cell>
          <cell r="C51" t="str">
            <v>Impuestos de Declaracion y Pago Simultaneo Mensual de Empresas Constructoras</v>
          </cell>
        </row>
        <row r="52">
          <cell r="A52">
            <v>201944429</v>
          </cell>
          <cell r="B52">
            <v>109502</v>
          </cell>
          <cell r="C52" t="str">
            <v>Recuperacion Peajes Ley N 19.764</v>
          </cell>
        </row>
        <row r="53">
          <cell r="A53">
            <v>201944430</v>
          </cell>
          <cell r="B53">
            <v>109601</v>
          </cell>
          <cell r="C53" t="str">
            <v>Aplicacion Articulo 8 Ley N 18.566</v>
          </cell>
        </row>
        <row r="54">
          <cell r="A54">
            <v>201944431</v>
          </cell>
          <cell r="B54">
            <v>109701</v>
          </cell>
          <cell r="C54" t="str">
            <v>Conversion de Pagos en Moneda Extranjera</v>
          </cell>
        </row>
        <row r="55">
          <cell r="A55">
            <v>201944432</v>
          </cell>
          <cell r="B55">
            <v>4</v>
          </cell>
          <cell r="C55" t="str">
            <v>IMPOSICIONES PREVISIONALES</v>
          </cell>
        </row>
        <row r="56">
          <cell r="A56">
            <v>201944433</v>
          </cell>
          <cell r="B56">
            <v>401</v>
          </cell>
          <cell r="C56" t="str">
            <v>Aportes del Empleador</v>
          </cell>
        </row>
        <row r="57">
          <cell r="A57">
            <v>201944434</v>
          </cell>
          <cell r="B57">
            <v>401001</v>
          </cell>
          <cell r="C57" t="str">
            <v>Cotizaciones para la Ley de Accidentes del Trabajo</v>
          </cell>
        </row>
        <row r="58">
          <cell r="A58">
            <v>201944435</v>
          </cell>
          <cell r="B58">
            <v>401999</v>
          </cell>
          <cell r="C58" t="str">
            <v>Otros</v>
          </cell>
        </row>
        <row r="59">
          <cell r="A59">
            <v>201944436</v>
          </cell>
          <cell r="B59">
            <v>402</v>
          </cell>
          <cell r="C59" t="str">
            <v>Aportes del Trabajador</v>
          </cell>
        </row>
        <row r="60">
          <cell r="A60">
            <v>201944437</v>
          </cell>
          <cell r="B60">
            <v>402001</v>
          </cell>
          <cell r="C60" t="str">
            <v>Cotizaciones para el Fondo de Pensiones</v>
          </cell>
        </row>
        <row r="61">
          <cell r="A61">
            <v>201944438</v>
          </cell>
          <cell r="B61">
            <v>402002</v>
          </cell>
          <cell r="C61" t="str">
            <v>Cotizaciones para Salud</v>
          </cell>
        </row>
        <row r="62">
          <cell r="A62">
            <v>201944439</v>
          </cell>
          <cell r="B62">
            <v>402999</v>
          </cell>
          <cell r="C62" t="str">
            <v>Otros</v>
          </cell>
        </row>
        <row r="63">
          <cell r="A63">
            <v>201944440</v>
          </cell>
          <cell r="B63">
            <v>5</v>
          </cell>
          <cell r="C63" t="str">
            <v>TRANSFERENCIAS CORRIENTES</v>
          </cell>
        </row>
        <row r="64">
          <cell r="A64">
            <v>201944541</v>
          </cell>
          <cell r="B64">
            <v>501</v>
          </cell>
          <cell r="C64" t="str">
            <v>Del Sector Privado</v>
          </cell>
        </row>
        <row r="65">
          <cell r="A65">
            <v>201944542</v>
          </cell>
          <cell r="B65">
            <v>502</v>
          </cell>
          <cell r="C65" t="str">
            <v>Del Gobierno Central</v>
          </cell>
        </row>
        <row r="66">
          <cell r="A66">
            <v>201944543</v>
          </cell>
          <cell r="B66">
            <v>503</v>
          </cell>
          <cell r="C66" t="str">
            <v>De Otras Entidades Publicas</v>
          </cell>
        </row>
        <row r="67">
          <cell r="A67">
            <v>201944544</v>
          </cell>
          <cell r="B67">
            <v>504</v>
          </cell>
          <cell r="C67" t="str">
            <v>De Empresas Publicas no Financieras</v>
          </cell>
        </row>
        <row r="68">
          <cell r="A68">
            <v>201944545</v>
          </cell>
          <cell r="B68">
            <v>505</v>
          </cell>
          <cell r="C68" t="str">
            <v>De Empresas Publicas Financieras</v>
          </cell>
        </row>
        <row r="69">
          <cell r="A69">
            <v>201944546</v>
          </cell>
          <cell r="B69">
            <v>506</v>
          </cell>
          <cell r="C69" t="str">
            <v>De Gobiernos Extranjeros</v>
          </cell>
        </row>
        <row r="70">
          <cell r="A70">
            <v>201944547</v>
          </cell>
          <cell r="B70">
            <v>507</v>
          </cell>
          <cell r="C70" t="str">
            <v>De Organismos Internacionales</v>
          </cell>
        </row>
        <row r="71">
          <cell r="A71">
            <v>201944548</v>
          </cell>
          <cell r="B71">
            <v>6</v>
          </cell>
          <cell r="C71" t="str">
            <v>RENTAS DE LA PROPIEDAD</v>
          </cell>
        </row>
        <row r="72">
          <cell r="A72">
            <v>201944549</v>
          </cell>
          <cell r="B72">
            <v>601</v>
          </cell>
          <cell r="C72" t="str">
            <v>Arriendo de Activos No Financieros</v>
          </cell>
        </row>
        <row r="73">
          <cell r="A73">
            <v>201944550</v>
          </cell>
          <cell r="B73">
            <v>602</v>
          </cell>
          <cell r="C73" t="str">
            <v>Dividendos</v>
          </cell>
        </row>
        <row r="74">
          <cell r="A74">
            <v>201944551</v>
          </cell>
          <cell r="B74">
            <v>603</v>
          </cell>
          <cell r="C74" t="str">
            <v>Intereses</v>
          </cell>
        </row>
        <row r="75">
          <cell r="A75">
            <v>201944552</v>
          </cell>
          <cell r="B75">
            <v>604</v>
          </cell>
          <cell r="C75" t="str">
            <v>Participacion de Utilidades</v>
          </cell>
        </row>
        <row r="76">
          <cell r="A76">
            <v>201944553</v>
          </cell>
          <cell r="B76">
            <v>699</v>
          </cell>
          <cell r="C76" t="str">
            <v>Otras Rentas de la Propiedad</v>
          </cell>
        </row>
        <row r="77">
          <cell r="A77">
            <v>201944554</v>
          </cell>
          <cell r="B77">
            <v>7</v>
          </cell>
          <cell r="C77" t="str">
            <v>INGRESOS DE OPERACIN</v>
          </cell>
        </row>
        <row r="78">
          <cell r="A78">
            <v>201944555</v>
          </cell>
          <cell r="B78">
            <v>701</v>
          </cell>
          <cell r="C78" t="str">
            <v>Venta de Bienes</v>
          </cell>
        </row>
        <row r="79">
          <cell r="A79">
            <v>201944556</v>
          </cell>
          <cell r="B79">
            <v>702</v>
          </cell>
          <cell r="C79" t="str">
            <v>Venta de Servicios</v>
          </cell>
        </row>
        <row r="80">
          <cell r="A80">
            <v>201944557</v>
          </cell>
          <cell r="B80">
            <v>8</v>
          </cell>
          <cell r="C80" t="str">
            <v>OTROS INGRESOS CORRIENTES</v>
          </cell>
        </row>
        <row r="81">
          <cell r="A81">
            <v>201944558</v>
          </cell>
          <cell r="B81">
            <v>801</v>
          </cell>
          <cell r="C81" t="str">
            <v>Recuperaciones y Reembolsos por Licencias Medicas</v>
          </cell>
        </row>
        <row r="82">
          <cell r="A82">
            <v>201943631</v>
          </cell>
          <cell r="B82">
            <v>801001</v>
          </cell>
          <cell r="C82" t="str">
            <v>Reembolsos Art. 4 Ley N 19.345 y Ley N 19.117 Art. nico</v>
          </cell>
        </row>
        <row r="83">
          <cell r="A83">
            <v>201943632</v>
          </cell>
          <cell r="B83">
            <v>801002</v>
          </cell>
          <cell r="C83" t="str">
            <v>Recuperaciones Art. 12 Ley N 18.196 y Ley N 19.117 Art. nico</v>
          </cell>
        </row>
        <row r="84">
          <cell r="A84">
            <v>201943633</v>
          </cell>
          <cell r="B84">
            <v>802</v>
          </cell>
          <cell r="C84" t="str">
            <v>Multas y Sanciones Pecuniarias</v>
          </cell>
        </row>
        <row r="85">
          <cell r="A85">
            <v>201943634</v>
          </cell>
          <cell r="B85">
            <v>804</v>
          </cell>
          <cell r="C85" t="str">
            <v>Fondos de Terceros</v>
          </cell>
        </row>
        <row r="86">
          <cell r="A86">
            <v>201943635</v>
          </cell>
          <cell r="B86">
            <v>899</v>
          </cell>
          <cell r="C86" t="str">
            <v>Otros</v>
          </cell>
        </row>
        <row r="87">
          <cell r="A87">
            <v>201943636</v>
          </cell>
          <cell r="B87">
            <v>899001</v>
          </cell>
          <cell r="C87" t="str">
            <v>Devoluciones y Reintegros no Provenientes de Impuestos</v>
          </cell>
        </row>
        <row r="88">
          <cell r="A88">
            <v>201943637</v>
          </cell>
          <cell r="B88">
            <v>899003</v>
          </cell>
          <cell r="C88" t="str">
            <v>Fondos en Administracion en Banco Central</v>
          </cell>
        </row>
        <row r="89">
          <cell r="A89">
            <v>201943638</v>
          </cell>
          <cell r="B89">
            <v>899004</v>
          </cell>
          <cell r="C89" t="str">
            <v>ntegros Ley N 19.030</v>
          </cell>
        </row>
        <row r="90">
          <cell r="A90">
            <v>201943639</v>
          </cell>
          <cell r="B90">
            <v>899999</v>
          </cell>
          <cell r="C90" t="str">
            <v>Otros</v>
          </cell>
        </row>
        <row r="91">
          <cell r="A91">
            <v>201943640</v>
          </cell>
          <cell r="B91">
            <v>9</v>
          </cell>
          <cell r="C91" t="str">
            <v>APORTE FISCAL</v>
          </cell>
        </row>
        <row r="92">
          <cell r="A92">
            <v>201943641</v>
          </cell>
          <cell r="B92">
            <v>901</v>
          </cell>
          <cell r="C92" t="str">
            <v>Libre</v>
          </cell>
        </row>
        <row r="93">
          <cell r="A93">
            <v>201944574</v>
          </cell>
          <cell r="B93">
            <v>901001</v>
          </cell>
          <cell r="C93" t="str">
            <v>Remuneraciones</v>
          </cell>
        </row>
        <row r="94">
          <cell r="A94">
            <v>201944575</v>
          </cell>
          <cell r="B94">
            <v>901002</v>
          </cell>
          <cell r="C94" t="str">
            <v>Resto</v>
          </cell>
        </row>
        <row r="95">
          <cell r="A95">
            <v>201943642</v>
          </cell>
          <cell r="B95">
            <v>902</v>
          </cell>
          <cell r="C95" t="str">
            <v>Servicio de la Deuda Interna</v>
          </cell>
        </row>
        <row r="96">
          <cell r="A96">
            <v>201943643</v>
          </cell>
          <cell r="B96">
            <v>902001</v>
          </cell>
          <cell r="C96" t="str">
            <v>Amortizaciones</v>
          </cell>
        </row>
        <row r="97">
          <cell r="A97">
            <v>201943644</v>
          </cell>
          <cell r="B97">
            <v>902002</v>
          </cell>
          <cell r="C97" t="str">
            <v>Intereses</v>
          </cell>
        </row>
        <row r="98">
          <cell r="A98">
            <v>201943645</v>
          </cell>
          <cell r="B98">
            <v>902003</v>
          </cell>
          <cell r="C98" t="str">
            <v>Otros Gastos Financieros</v>
          </cell>
        </row>
        <row r="99">
          <cell r="A99">
            <v>201943646</v>
          </cell>
          <cell r="B99">
            <v>903</v>
          </cell>
          <cell r="C99" t="str">
            <v>Servicio de la Deuda Externa</v>
          </cell>
        </row>
        <row r="100">
          <cell r="A100">
            <v>201943647</v>
          </cell>
          <cell r="B100">
            <v>903001</v>
          </cell>
          <cell r="C100" t="str">
            <v>Amortizaciones</v>
          </cell>
        </row>
        <row r="101">
          <cell r="A101">
            <v>201943648</v>
          </cell>
          <cell r="B101">
            <v>903002</v>
          </cell>
          <cell r="C101" t="str">
            <v>Intereses</v>
          </cell>
        </row>
        <row r="102">
          <cell r="A102">
            <v>201944567</v>
          </cell>
          <cell r="B102">
            <v>903002001</v>
          </cell>
          <cell r="C102" t="str">
            <v>Intereses Servicio a la Deuda</v>
          </cell>
        </row>
        <row r="103">
          <cell r="A103">
            <v>201944566</v>
          </cell>
          <cell r="B103">
            <v>903002002</v>
          </cell>
          <cell r="C103" t="str">
            <v>Comisiones Servicio a la Deuda</v>
          </cell>
        </row>
        <row r="104">
          <cell r="A104">
            <v>201943649</v>
          </cell>
          <cell r="B104">
            <v>903003</v>
          </cell>
          <cell r="C104" t="str">
            <v>Otros Gastos Financieros</v>
          </cell>
        </row>
        <row r="105">
          <cell r="A105">
            <v>201943650</v>
          </cell>
          <cell r="B105">
            <v>10</v>
          </cell>
          <cell r="C105" t="str">
            <v>VENTA DE ACTIVOS NO FINANCIEROS</v>
          </cell>
        </row>
        <row r="106">
          <cell r="A106">
            <v>201943651</v>
          </cell>
          <cell r="B106">
            <v>1001</v>
          </cell>
          <cell r="C106" t="str">
            <v>Terrenos</v>
          </cell>
        </row>
        <row r="107">
          <cell r="A107">
            <v>201943652</v>
          </cell>
          <cell r="B107">
            <v>1002</v>
          </cell>
          <cell r="C107" t="str">
            <v>Edificios</v>
          </cell>
        </row>
        <row r="108">
          <cell r="A108">
            <v>201943653</v>
          </cell>
          <cell r="B108">
            <v>1003</v>
          </cell>
          <cell r="C108" t="str">
            <v>Vehiculos</v>
          </cell>
        </row>
        <row r="109">
          <cell r="A109">
            <v>201943654</v>
          </cell>
          <cell r="B109">
            <v>1004</v>
          </cell>
          <cell r="C109" t="str">
            <v>Mobiliario y Otros</v>
          </cell>
        </row>
        <row r="110">
          <cell r="A110">
            <v>201943655</v>
          </cell>
          <cell r="B110">
            <v>1005</v>
          </cell>
          <cell r="C110" t="str">
            <v>Maquinas y Equipos</v>
          </cell>
        </row>
        <row r="111">
          <cell r="A111">
            <v>201943656</v>
          </cell>
          <cell r="B111">
            <v>1006</v>
          </cell>
          <cell r="C111" t="str">
            <v>Equipos Informaticos</v>
          </cell>
        </row>
        <row r="112">
          <cell r="A112">
            <v>201943657</v>
          </cell>
          <cell r="B112">
            <v>1007</v>
          </cell>
          <cell r="C112" t="str">
            <v>Programas Informaticos</v>
          </cell>
        </row>
        <row r="113">
          <cell r="A113">
            <v>201943658</v>
          </cell>
          <cell r="B113">
            <v>1099</v>
          </cell>
          <cell r="C113" t="str">
            <v>Otros Activos no Financieros</v>
          </cell>
        </row>
        <row r="114">
          <cell r="A114">
            <v>201943659</v>
          </cell>
          <cell r="B114">
            <v>11</v>
          </cell>
          <cell r="C114" t="str">
            <v>VENTA DE ACTIVOS FINANCIEROS</v>
          </cell>
        </row>
        <row r="115">
          <cell r="A115">
            <v>201943660</v>
          </cell>
          <cell r="B115">
            <v>1101</v>
          </cell>
          <cell r="C115" t="str">
            <v>Venta o Rescate de Titulos y Valores</v>
          </cell>
        </row>
        <row r="116">
          <cell r="A116">
            <v>201943661</v>
          </cell>
          <cell r="B116">
            <v>1101001</v>
          </cell>
          <cell r="C116" t="str">
            <v>Depositos a Plazo</v>
          </cell>
        </row>
        <row r="117">
          <cell r="A117">
            <v>201943662</v>
          </cell>
          <cell r="B117">
            <v>1101002</v>
          </cell>
          <cell r="C117" t="str">
            <v>Pactos de Retrocompra</v>
          </cell>
        </row>
        <row r="118">
          <cell r="A118">
            <v>201943663</v>
          </cell>
          <cell r="B118">
            <v>1101003</v>
          </cell>
          <cell r="C118" t="str">
            <v>Cuotas de Fondos Mutuos</v>
          </cell>
        </row>
        <row r="119">
          <cell r="A119">
            <v>201943664</v>
          </cell>
          <cell r="B119">
            <v>1101004</v>
          </cell>
          <cell r="C119" t="str">
            <v>Bonos o Pagares</v>
          </cell>
        </row>
        <row r="120">
          <cell r="A120">
            <v>201943665</v>
          </cell>
          <cell r="B120">
            <v>1101005</v>
          </cell>
          <cell r="C120" t="str">
            <v>Letras Hipotecarias</v>
          </cell>
        </row>
        <row r="121">
          <cell r="A121">
            <v>201943666</v>
          </cell>
          <cell r="B121">
            <v>1101999</v>
          </cell>
          <cell r="C121" t="str">
            <v>Otros</v>
          </cell>
        </row>
        <row r="122">
          <cell r="A122">
            <v>201943667</v>
          </cell>
          <cell r="B122">
            <v>1102</v>
          </cell>
          <cell r="C122" t="str">
            <v>Venta de Acciones y Participaciones de Capital</v>
          </cell>
        </row>
        <row r="123">
          <cell r="A123">
            <v>201943668</v>
          </cell>
          <cell r="B123">
            <v>1103</v>
          </cell>
          <cell r="C123" t="str">
            <v>Operaciones de Cambio</v>
          </cell>
        </row>
        <row r="124">
          <cell r="A124">
            <v>201943669</v>
          </cell>
          <cell r="B124">
            <v>1199</v>
          </cell>
          <cell r="C124" t="str">
            <v>Otros Activos Financieros</v>
          </cell>
        </row>
        <row r="125">
          <cell r="A125">
            <v>201943670</v>
          </cell>
          <cell r="B125">
            <v>12</v>
          </cell>
          <cell r="C125" t="str">
            <v>RECUPERACION DE PRESTAMOS</v>
          </cell>
        </row>
        <row r="126">
          <cell r="A126">
            <v>201943671</v>
          </cell>
          <cell r="B126">
            <v>1201</v>
          </cell>
          <cell r="C126" t="str">
            <v>De Asistencia Social</v>
          </cell>
        </row>
        <row r="127">
          <cell r="A127">
            <v>201943672</v>
          </cell>
          <cell r="B127">
            <v>1202</v>
          </cell>
          <cell r="C127" t="str">
            <v>Hipotecarios</v>
          </cell>
        </row>
        <row r="128">
          <cell r="A128">
            <v>201943673</v>
          </cell>
          <cell r="B128">
            <v>1203</v>
          </cell>
          <cell r="C128" t="str">
            <v>Pignoraticios</v>
          </cell>
        </row>
        <row r="129">
          <cell r="A129">
            <v>201943674</v>
          </cell>
          <cell r="B129">
            <v>1204</v>
          </cell>
          <cell r="C129" t="str">
            <v>De Fomento</v>
          </cell>
        </row>
        <row r="130">
          <cell r="A130">
            <v>201943675</v>
          </cell>
          <cell r="B130">
            <v>1205</v>
          </cell>
          <cell r="C130" t="str">
            <v>Medicos</v>
          </cell>
        </row>
        <row r="131">
          <cell r="A131">
            <v>201943676</v>
          </cell>
          <cell r="B131">
            <v>1206</v>
          </cell>
          <cell r="C131" t="str">
            <v>Por Anticipos a Contratistas</v>
          </cell>
        </row>
        <row r="132">
          <cell r="A132">
            <v>201943677</v>
          </cell>
          <cell r="B132">
            <v>1207</v>
          </cell>
          <cell r="C132" t="str">
            <v>Por Anticipos por Cambio de Residencia</v>
          </cell>
        </row>
        <row r="133">
          <cell r="A133">
            <v>201943678</v>
          </cell>
          <cell r="B133">
            <v>1209</v>
          </cell>
          <cell r="C133" t="str">
            <v>Por Ventas a Plazo</v>
          </cell>
        </row>
        <row r="134">
          <cell r="A134">
            <v>201943679</v>
          </cell>
          <cell r="B134">
            <v>1210</v>
          </cell>
          <cell r="C134" t="str">
            <v>Ingresos por Percibir</v>
          </cell>
        </row>
        <row r="135">
          <cell r="A135">
            <v>201943680</v>
          </cell>
          <cell r="B135">
            <v>13</v>
          </cell>
          <cell r="C135" t="str">
            <v>TRANSFERENCIAS PARA GASTOS DE CAPITAL</v>
          </cell>
        </row>
        <row r="136">
          <cell r="A136">
            <v>201943681</v>
          </cell>
          <cell r="B136">
            <v>1301</v>
          </cell>
          <cell r="C136" t="str">
            <v>Del Sector Privado</v>
          </cell>
        </row>
        <row r="137">
          <cell r="A137">
            <v>201943682</v>
          </cell>
          <cell r="B137">
            <v>1302</v>
          </cell>
          <cell r="C137" t="str">
            <v>Del Gobierno Central</v>
          </cell>
        </row>
        <row r="138">
          <cell r="A138">
            <v>201944576</v>
          </cell>
          <cell r="B138">
            <v>1302006</v>
          </cell>
          <cell r="C138" t="str">
            <v>Subsecretaria de Educacion</v>
          </cell>
        </row>
        <row r="139">
          <cell r="A139">
            <v>201946402</v>
          </cell>
          <cell r="B139">
            <v>1302080</v>
          </cell>
          <cell r="C139" t="str">
            <v>Tesoro Publico Ley N20.378 - Fondo De Apoyo Regional (FAR)</v>
          </cell>
        </row>
        <row r="140">
          <cell r="A140">
            <v>201943683</v>
          </cell>
          <cell r="B140">
            <v>1303</v>
          </cell>
          <cell r="C140" t="str">
            <v>De Otras Entidades Publicas</v>
          </cell>
        </row>
        <row r="141">
          <cell r="A141">
            <v>201943684</v>
          </cell>
          <cell r="B141">
            <v>1304</v>
          </cell>
          <cell r="C141" t="str">
            <v>De Empresas Publicas no Financieras</v>
          </cell>
        </row>
        <row r="142">
          <cell r="A142">
            <v>201943685</v>
          </cell>
          <cell r="B142">
            <v>1305</v>
          </cell>
          <cell r="C142" t="str">
            <v>De Empresas Publicas Financieras</v>
          </cell>
        </row>
        <row r="143">
          <cell r="A143">
            <v>201943686</v>
          </cell>
          <cell r="B143">
            <v>1306</v>
          </cell>
          <cell r="C143" t="str">
            <v>De Gobiernos Extranjeros</v>
          </cell>
        </row>
        <row r="144">
          <cell r="A144">
            <v>201943687</v>
          </cell>
          <cell r="B144">
            <v>1307</v>
          </cell>
          <cell r="C144" t="str">
            <v>De Organismos Internacionales</v>
          </cell>
        </row>
        <row r="145">
          <cell r="A145">
            <v>201943688</v>
          </cell>
          <cell r="B145">
            <v>14</v>
          </cell>
          <cell r="C145" t="str">
            <v>ENDEUDAMIENTO</v>
          </cell>
        </row>
        <row r="146">
          <cell r="A146">
            <v>201943689</v>
          </cell>
          <cell r="B146">
            <v>1401</v>
          </cell>
          <cell r="C146" t="str">
            <v>Endeudamiento Interno</v>
          </cell>
        </row>
        <row r="147">
          <cell r="A147">
            <v>201943690</v>
          </cell>
          <cell r="B147">
            <v>1401001</v>
          </cell>
          <cell r="C147" t="str">
            <v>Colocacion de Valores</v>
          </cell>
        </row>
        <row r="148">
          <cell r="A148">
            <v>201943691</v>
          </cell>
          <cell r="B148">
            <v>1401002</v>
          </cell>
          <cell r="C148" t="str">
            <v>Emprestitos</v>
          </cell>
        </row>
        <row r="149">
          <cell r="A149">
            <v>201943692</v>
          </cell>
          <cell r="B149">
            <v>1401003</v>
          </cell>
          <cell r="C149" t="str">
            <v>Creditos de Proveedores</v>
          </cell>
        </row>
        <row r="150">
          <cell r="A150">
            <v>201943693</v>
          </cell>
          <cell r="B150">
            <v>1402</v>
          </cell>
          <cell r="C150" t="str">
            <v>Endeudamiento Externo</v>
          </cell>
        </row>
        <row r="151">
          <cell r="A151">
            <v>201943694</v>
          </cell>
          <cell r="B151">
            <v>1402001</v>
          </cell>
          <cell r="C151" t="str">
            <v>Colocacion de Valores</v>
          </cell>
        </row>
        <row r="152">
          <cell r="A152">
            <v>201943695</v>
          </cell>
          <cell r="B152">
            <v>1402002</v>
          </cell>
          <cell r="C152" t="str">
            <v>Emprestitos</v>
          </cell>
        </row>
        <row r="153">
          <cell r="A153">
            <v>201943696</v>
          </cell>
          <cell r="B153">
            <v>1402003</v>
          </cell>
          <cell r="C153" t="str">
            <v>Creditos de Proveedores</v>
          </cell>
        </row>
        <row r="154">
          <cell r="A154">
            <v>201943697</v>
          </cell>
          <cell r="B154">
            <v>15</v>
          </cell>
          <cell r="C154" t="str">
            <v>SALDO INICIAL DE CAJA</v>
          </cell>
        </row>
        <row r="155">
          <cell r="A155">
            <v>201943698</v>
          </cell>
          <cell r="B155">
            <v>21</v>
          </cell>
          <cell r="C155" t="str">
            <v>GASTOS EN PERSONAL</v>
          </cell>
        </row>
        <row r="156">
          <cell r="A156">
            <v>201943699</v>
          </cell>
          <cell r="B156">
            <v>2101</v>
          </cell>
          <cell r="C156" t="str">
            <v>Personal de Planta</v>
          </cell>
        </row>
        <row r="157">
          <cell r="A157">
            <v>201943700</v>
          </cell>
          <cell r="B157">
            <v>2101001</v>
          </cell>
          <cell r="C157" t="str">
            <v>Sueldos y Sobresueldos</v>
          </cell>
        </row>
        <row r="158">
          <cell r="A158">
            <v>201943701</v>
          </cell>
          <cell r="B158">
            <v>2101001001</v>
          </cell>
          <cell r="C158" t="str">
            <v>Sueldos Bases</v>
          </cell>
        </row>
        <row r="159">
          <cell r="A159">
            <v>201943702</v>
          </cell>
          <cell r="B159">
            <v>2101001002</v>
          </cell>
          <cell r="C159" t="str">
            <v>Asignacion de Antigedad</v>
          </cell>
        </row>
        <row r="160">
          <cell r="A160">
            <v>201943703</v>
          </cell>
          <cell r="B160">
            <v>2101001003</v>
          </cell>
          <cell r="C160" t="str">
            <v>Asignacion Profesional</v>
          </cell>
        </row>
        <row r="161">
          <cell r="A161">
            <v>201943704</v>
          </cell>
          <cell r="B161">
            <v>2101001004</v>
          </cell>
          <cell r="C161" t="str">
            <v>Asignacion de Zona</v>
          </cell>
        </row>
        <row r="162">
          <cell r="A162">
            <v>201943705</v>
          </cell>
          <cell r="B162">
            <v>2101001005</v>
          </cell>
          <cell r="C162" t="str">
            <v>Asignacion de Rancho</v>
          </cell>
        </row>
        <row r="163">
          <cell r="A163">
            <v>201943706</v>
          </cell>
          <cell r="B163">
            <v>2101001006</v>
          </cell>
          <cell r="C163" t="str">
            <v>Asignaciones del DL N 2.411, de 1978</v>
          </cell>
        </row>
        <row r="164">
          <cell r="A164">
            <v>201943707</v>
          </cell>
          <cell r="B164">
            <v>2101001007</v>
          </cell>
          <cell r="C164" t="str">
            <v>Asignaciones del DL N 3.551, de 1981</v>
          </cell>
        </row>
        <row r="165">
          <cell r="A165">
            <v>201943708</v>
          </cell>
          <cell r="B165">
            <v>2101001008</v>
          </cell>
          <cell r="C165" t="str">
            <v>Asignacion de Nivelacion</v>
          </cell>
        </row>
        <row r="166">
          <cell r="A166">
            <v>201943709</v>
          </cell>
          <cell r="B166">
            <v>2101001009</v>
          </cell>
          <cell r="C166" t="str">
            <v>Asignaciones Especiales</v>
          </cell>
        </row>
        <row r="167">
          <cell r="A167">
            <v>201943710</v>
          </cell>
          <cell r="B167">
            <v>2101001010</v>
          </cell>
          <cell r="C167" t="str">
            <v>Asignacion de Perdida de Caja</v>
          </cell>
        </row>
        <row r="168">
          <cell r="A168">
            <v>201943711</v>
          </cell>
          <cell r="B168">
            <v>2101001011</v>
          </cell>
          <cell r="C168" t="str">
            <v>Asignacion de Movilizacion</v>
          </cell>
        </row>
        <row r="169">
          <cell r="A169">
            <v>201943712</v>
          </cell>
          <cell r="B169">
            <v>2101001012</v>
          </cell>
          <cell r="C169" t="str">
            <v>Gastos de Representacion</v>
          </cell>
        </row>
        <row r="170">
          <cell r="A170">
            <v>201943713</v>
          </cell>
          <cell r="B170">
            <v>2101001013</v>
          </cell>
          <cell r="C170" t="str">
            <v>Asignacion de Direccion Superior</v>
          </cell>
        </row>
        <row r="171">
          <cell r="A171">
            <v>201943714</v>
          </cell>
          <cell r="B171">
            <v>2101001014</v>
          </cell>
          <cell r="C171" t="str">
            <v>Asignaciones Compensatorias</v>
          </cell>
        </row>
        <row r="172">
          <cell r="A172">
            <v>201943715</v>
          </cell>
          <cell r="B172">
            <v>2101001015</v>
          </cell>
          <cell r="C172" t="str">
            <v>Asignaciones Sustitutivas</v>
          </cell>
        </row>
        <row r="173">
          <cell r="A173">
            <v>201943716</v>
          </cell>
          <cell r="B173">
            <v>2101001016</v>
          </cell>
          <cell r="C173" t="str">
            <v>Asignacion de Dedicacion Exclusiva</v>
          </cell>
        </row>
        <row r="174">
          <cell r="A174">
            <v>201943717</v>
          </cell>
          <cell r="B174">
            <v>2101001017</v>
          </cell>
          <cell r="C174" t="str">
            <v>Asignacion para Operador de Maquinaria Pesada</v>
          </cell>
        </row>
        <row r="175">
          <cell r="A175">
            <v>201943718</v>
          </cell>
          <cell r="B175">
            <v>2101001018</v>
          </cell>
          <cell r="C175" t="str">
            <v>Asignacion de Defensa Judicial Estatal</v>
          </cell>
        </row>
        <row r="176">
          <cell r="A176">
            <v>201943719</v>
          </cell>
          <cell r="B176">
            <v>2101001019</v>
          </cell>
          <cell r="C176" t="str">
            <v>Asignacion de Responsabilidad</v>
          </cell>
        </row>
        <row r="177">
          <cell r="A177">
            <v>201943720</v>
          </cell>
          <cell r="B177">
            <v>2101001020</v>
          </cell>
          <cell r="C177" t="str">
            <v>Asignacion por Turno</v>
          </cell>
        </row>
        <row r="178">
          <cell r="A178">
            <v>201943721</v>
          </cell>
          <cell r="B178">
            <v>2101001021</v>
          </cell>
          <cell r="C178" t="str">
            <v>Asignacion Articulo 1 Ley N 19.264</v>
          </cell>
        </row>
        <row r="179">
          <cell r="A179">
            <v>201943722</v>
          </cell>
          <cell r="B179">
            <v>2101001022</v>
          </cell>
          <cell r="C179" t="str">
            <v>Componente Base Asignacion de Desempeno</v>
          </cell>
        </row>
        <row r="180">
          <cell r="A180">
            <v>201943723</v>
          </cell>
          <cell r="B180">
            <v>2101001023</v>
          </cell>
          <cell r="C180" t="str">
            <v>Asignacion de Control</v>
          </cell>
        </row>
        <row r="181">
          <cell r="A181">
            <v>201943724</v>
          </cell>
          <cell r="B181">
            <v>2101001024</v>
          </cell>
          <cell r="C181" t="str">
            <v>Asignacion de Defensa Penal Publica</v>
          </cell>
        </row>
        <row r="182">
          <cell r="A182">
            <v>201943725</v>
          </cell>
          <cell r="B182">
            <v>2101001025</v>
          </cell>
          <cell r="C182" t="str">
            <v>Asignacion Articulo 1 Ley N 19. 112</v>
          </cell>
        </row>
        <row r="183">
          <cell r="A183">
            <v>201943726</v>
          </cell>
          <cell r="B183">
            <v>2101001026</v>
          </cell>
          <cell r="C183" t="str">
            <v>Asignacion Articulo 1 Ley N 19.432</v>
          </cell>
        </row>
        <row r="184">
          <cell r="A184">
            <v>201943727</v>
          </cell>
          <cell r="B184">
            <v>2101001027</v>
          </cell>
          <cell r="C184" t="str">
            <v>Asignacion de Estimulo Personal Medico Diurno</v>
          </cell>
        </row>
        <row r="185">
          <cell r="A185">
            <v>201943728</v>
          </cell>
          <cell r="B185">
            <v>2101001028</v>
          </cell>
          <cell r="C185" t="str">
            <v>Asignacion de Estimulo Personal Medico y Profesores</v>
          </cell>
        </row>
        <row r="186">
          <cell r="A186">
            <v>201943729</v>
          </cell>
          <cell r="B186">
            <v>2101001029</v>
          </cell>
          <cell r="C186" t="str">
            <v>Aplicacion Articulo 7 Ley N 19.112</v>
          </cell>
        </row>
        <row r="187">
          <cell r="A187">
            <v>201943730</v>
          </cell>
          <cell r="B187">
            <v>2101001030</v>
          </cell>
          <cell r="C187" t="str">
            <v>Asignacion de Estimulo por Falencia</v>
          </cell>
        </row>
        <row r="188">
          <cell r="A188">
            <v>201943731</v>
          </cell>
          <cell r="B188">
            <v>2101001031</v>
          </cell>
          <cell r="C188" t="str">
            <v>Asignacion de Experiencia Calificada</v>
          </cell>
        </row>
        <row r="189">
          <cell r="A189">
            <v>201943732</v>
          </cell>
          <cell r="B189">
            <v>2101001032</v>
          </cell>
          <cell r="C189" t="str">
            <v>Asignacion de Reforzamiento Profesional Diurno</v>
          </cell>
        </row>
        <row r="190">
          <cell r="A190">
            <v>201943733</v>
          </cell>
          <cell r="B190">
            <v>2101001033</v>
          </cell>
          <cell r="C190" t="str">
            <v>Asignacion Judicial</v>
          </cell>
        </row>
        <row r="191">
          <cell r="A191">
            <v>201943734</v>
          </cell>
          <cell r="B191">
            <v>2101001034</v>
          </cell>
          <cell r="C191" t="str">
            <v>Asignacion de Casa</v>
          </cell>
        </row>
        <row r="192">
          <cell r="A192">
            <v>201943735</v>
          </cell>
          <cell r="B192">
            <v>2101001035</v>
          </cell>
          <cell r="C192" t="str">
            <v>Asignacion Legislativa</v>
          </cell>
        </row>
        <row r="193">
          <cell r="A193">
            <v>201943736</v>
          </cell>
          <cell r="B193">
            <v>2101001036</v>
          </cell>
          <cell r="C193" t="str">
            <v>Asignacion Articulo 11 Ley N 19.041</v>
          </cell>
        </row>
        <row r="194">
          <cell r="A194">
            <v>201943737</v>
          </cell>
          <cell r="B194">
            <v>2101001037</v>
          </cell>
          <cell r="C194" t="str">
            <v>Asignacion nica</v>
          </cell>
        </row>
        <row r="195">
          <cell r="A195">
            <v>201943738</v>
          </cell>
          <cell r="B195">
            <v>2101001038</v>
          </cell>
          <cell r="C195" t="str">
            <v>Asignacion Zonas Extremas</v>
          </cell>
        </row>
        <row r="196">
          <cell r="A196">
            <v>201943739</v>
          </cell>
          <cell r="B196">
            <v>2101001039</v>
          </cell>
          <cell r="C196" t="str">
            <v>Asignacion de Responsabilidad Superior</v>
          </cell>
        </row>
        <row r="197">
          <cell r="A197">
            <v>201943740</v>
          </cell>
          <cell r="B197">
            <v>2101001040</v>
          </cell>
          <cell r="C197" t="str">
            <v>Asignacion Familiar en el Exterior</v>
          </cell>
        </row>
        <row r="198">
          <cell r="A198">
            <v>201943741</v>
          </cell>
          <cell r="B198">
            <v>2101001041</v>
          </cell>
          <cell r="C198" t="str">
            <v>Asignaciones Exclusivas de las Fuerzas Armadas y de Orden</v>
          </cell>
        </row>
        <row r="199">
          <cell r="A199">
            <v>201943742</v>
          </cell>
          <cell r="B199">
            <v>2101001042</v>
          </cell>
          <cell r="C199" t="str">
            <v>Asignaciones por Desempeno en el Exterior</v>
          </cell>
        </row>
        <row r="200">
          <cell r="A200">
            <v>201943743</v>
          </cell>
          <cell r="B200">
            <v>2101001043</v>
          </cell>
          <cell r="C200" t="str">
            <v>Asignacion Inherente al Cargo Ley N 18.695</v>
          </cell>
        </row>
        <row r="201">
          <cell r="A201">
            <v>201943744</v>
          </cell>
          <cell r="B201">
            <v>2101001999</v>
          </cell>
          <cell r="C201" t="str">
            <v>Otras Asignaciones</v>
          </cell>
        </row>
        <row r="202">
          <cell r="A202">
            <v>201943745</v>
          </cell>
          <cell r="B202">
            <v>2101002</v>
          </cell>
          <cell r="C202" t="str">
            <v>Aportes del Empleador</v>
          </cell>
        </row>
        <row r="203">
          <cell r="A203">
            <v>201943746</v>
          </cell>
          <cell r="B203">
            <v>2101002001</v>
          </cell>
          <cell r="C203" t="str">
            <v>A Servicios de Bienestar</v>
          </cell>
        </row>
        <row r="204">
          <cell r="A204">
            <v>201943747</v>
          </cell>
          <cell r="B204">
            <v>2101002002</v>
          </cell>
          <cell r="C204" t="str">
            <v>Otras Cotizaciones Previsionales</v>
          </cell>
        </row>
        <row r="205">
          <cell r="A205">
            <v>201943748</v>
          </cell>
          <cell r="B205">
            <v>2101002003</v>
          </cell>
          <cell r="C205" t="str">
            <v>Cotizacion Adicional, Articulo 8 Ley N 18.566</v>
          </cell>
        </row>
        <row r="206">
          <cell r="A206">
            <v>201943749</v>
          </cell>
          <cell r="B206">
            <v>2101003</v>
          </cell>
          <cell r="C206" t="str">
            <v>Asignaciones por Desempeno</v>
          </cell>
        </row>
        <row r="207">
          <cell r="A207">
            <v>201943750</v>
          </cell>
          <cell r="B207">
            <v>2101003001</v>
          </cell>
          <cell r="C207" t="str">
            <v>Desempeno Institucional</v>
          </cell>
        </row>
        <row r="208">
          <cell r="A208">
            <v>201943751</v>
          </cell>
          <cell r="B208">
            <v>2101003002</v>
          </cell>
          <cell r="C208" t="str">
            <v>Desempeno Colectivo</v>
          </cell>
        </row>
        <row r="209">
          <cell r="A209">
            <v>201943752</v>
          </cell>
          <cell r="B209">
            <v>2101003003</v>
          </cell>
          <cell r="C209" t="str">
            <v>Desempeno Individual</v>
          </cell>
        </row>
        <row r="210">
          <cell r="A210">
            <v>201947065</v>
          </cell>
          <cell r="B210">
            <v>2101003004</v>
          </cell>
          <cell r="C210" t="str">
            <v>Asignacion por Produccion</v>
          </cell>
        </row>
        <row r="211">
          <cell r="A211">
            <v>201947066</v>
          </cell>
          <cell r="B211">
            <v>2101003005</v>
          </cell>
          <cell r="C211" t="str">
            <v>Asignacion Mejoramiento de Trato a los Usuarios</v>
          </cell>
        </row>
        <row r="212">
          <cell r="A212">
            <v>201943753</v>
          </cell>
          <cell r="B212">
            <v>2101004</v>
          </cell>
          <cell r="C212" t="str">
            <v>Remuneraciones Variables</v>
          </cell>
        </row>
        <row r="213">
          <cell r="A213">
            <v>201943754</v>
          </cell>
          <cell r="B213">
            <v>2101004001</v>
          </cell>
          <cell r="C213" t="str">
            <v>Asignacion Articulo 12 Ley N 19.041</v>
          </cell>
        </row>
        <row r="214">
          <cell r="A214">
            <v>201943755</v>
          </cell>
          <cell r="B214">
            <v>2101004002</v>
          </cell>
          <cell r="C214" t="str">
            <v>Asignacion de Estimulo Jornadas Prioritarias</v>
          </cell>
        </row>
        <row r="215">
          <cell r="A215">
            <v>201943756</v>
          </cell>
          <cell r="B215">
            <v>2101004003</v>
          </cell>
          <cell r="C215" t="str">
            <v>Asignacion Articulo 3 Ley N 19.264</v>
          </cell>
        </row>
        <row r="216">
          <cell r="A216">
            <v>201943757</v>
          </cell>
          <cell r="B216">
            <v>2101004004</v>
          </cell>
          <cell r="C216" t="str">
            <v>Asignacion por Desempeno de Funciones Criticas</v>
          </cell>
        </row>
        <row r="217">
          <cell r="A217">
            <v>201943758</v>
          </cell>
          <cell r="B217">
            <v>2101004005</v>
          </cell>
          <cell r="C217" t="str">
            <v>Trabajos Extraordinarios</v>
          </cell>
        </row>
        <row r="218">
          <cell r="A218">
            <v>201943759</v>
          </cell>
          <cell r="B218">
            <v>2101004006</v>
          </cell>
          <cell r="C218" t="str">
            <v>Comisiones de Servicios en el Pais</v>
          </cell>
        </row>
        <row r="219">
          <cell r="A219">
            <v>201943760</v>
          </cell>
          <cell r="B219">
            <v>2101004007</v>
          </cell>
          <cell r="C219" t="str">
            <v>Comisiones de Servicios en el Exterior</v>
          </cell>
        </row>
        <row r="220">
          <cell r="A220">
            <v>201943761</v>
          </cell>
          <cell r="B220">
            <v>2101005</v>
          </cell>
          <cell r="C220" t="str">
            <v>Aguinaldos y Bonos</v>
          </cell>
        </row>
        <row r="221">
          <cell r="A221">
            <v>201943762</v>
          </cell>
          <cell r="B221">
            <v>2101005001</v>
          </cell>
          <cell r="C221" t="str">
            <v>Aguinaldos</v>
          </cell>
        </row>
        <row r="222">
          <cell r="A222">
            <v>201943763</v>
          </cell>
          <cell r="B222">
            <v>2101005002</v>
          </cell>
          <cell r="C222" t="str">
            <v>Bono de Escolaridad</v>
          </cell>
        </row>
        <row r="223">
          <cell r="A223">
            <v>201943764</v>
          </cell>
          <cell r="B223">
            <v>2101005003</v>
          </cell>
          <cell r="C223" t="str">
            <v>Bonos Especiales</v>
          </cell>
        </row>
        <row r="224">
          <cell r="A224">
            <v>201943765</v>
          </cell>
          <cell r="B224">
            <v>2101005004</v>
          </cell>
          <cell r="C224" t="str">
            <v>Bonificacion Adicional al Bono de Escolaridad</v>
          </cell>
        </row>
        <row r="225">
          <cell r="A225">
            <v>201943766</v>
          </cell>
          <cell r="B225">
            <v>2102</v>
          </cell>
          <cell r="C225" t="str">
            <v>Personal a Contrata</v>
          </cell>
        </row>
        <row r="226">
          <cell r="A226">
            <v>201943767</v>
          </cell>
          <cell r="B226">
            <v>2102001</v>
          </cell>
          <cell r="C226" t="str">
            <v>Sueldos y Sobresueldos</v>
          </cell>
        </row>
        <row r="227">
          <cell r="A227">
            <v>201943768</v>
          </cell>
          <cell r="B227">
            <v>2102001001</v>
          </cell>
          <cell r="C227" t="str">
            <v>Sueldos Bases</v>
          </cell>
        </row>
        <row r="228">
          <cell r="A228">
            <v>201943769</v>
          </cell>
          <cell r="B228">
            <v>2102001002</v>
          </cell>
          <cell r="C228" t="str">
            <v>Asignacion de Antigedad</v>
          </cell>
        </row>
        <row r="229">
          <cell r="A229">
            <v>201943770</v>
          </cell>
          <cell r="B229">
            <v>2102001003</v>
          </cell>
          <cell r="C229" t="str">
            <v>Asignacion Profesional</v>
          </cell>
        </row>
        <row r="230">
          <cell r="A230">
            <v>201943771</v>
          </cell>
          <cell r="B230">
            <v>2102001004</v>
          </cell>
          <cell r="C230" t="str">
            <v>Asignacion de Zona</v>
          </cell>
        </row>
        <row r="231">
          <cell r="A231">
            <v>201943772</v>
          </cell>
          <cell r="B231">
            <v>2102001005</v>
          </cell>
          <cell r="C231" t="str">
            <v>Asignacion de Rancho</v>
          </cell>
        </row>
        <row r="232">
          <cell r="A232">
            <v>201943773</v>
          </cell>
          <cell r="B232">
            <v>2102001006</v>
          </cell>
          <cell r="C232" t="str">
            <v>Asignaciones del DL N 2.411, de 1978</v>
          </cell>
        </row>
        <row r="233">
          <cell r="A233">
            <v>201943774</v>
          </cell>
          <cell r="B233">
            <v>2102001007</v>
          </cell>
          <cell r="C233" t="str">
            <v>Asignaciones del DL N 3.551, de 1981</v>
          </cell>
        </row>
        <row r="234">
          <cell r="A234">
            <v>201943775</v>
          </cell>
          <cell r="B234">
            <v>2102001008</v>
          </cell>
          <cell r="C234" t="str">
            <v>Asignacion de Nivelacion</v>
          </cell>
        </row>
        <row r="235">
          <cell r="A235">
            <v>201943776</v>
          </cell>
          <cell r="B235">
            <v>2102001009</v>
          </cell>
          <cell r="C235" t="str">
            <v>Asignaciones Especiales</v>
          </cell>
        </row>
        <row r="236">
          <cell r="A236">
            <v>201943777</v>
          </cell>
          <cell r="B236">
            <v>2102001010</v>
          </cell>
          <cell r="C236" t="str">
            <v>Asignacion de Perdida de Caja</v>
          </cell>
        </row>
        <row r="237">
          <cell r="A237">
            <v>201943778</v>
          </cell>
          <cell r="B237">
            <v>2102001011</v>
          </cell>
          <cell r="C237" t="str">
            <v>Asignacion de Movilizacion</v>
          </cell>
        </row>
        <row r="238">
          <cell r="A238">
            <v>201943779</v>
          </cell>
          <cell r="B238">
            <v>2102001012</v>
          </cell>
          <cell r="C238" t="str">
            <v>Gastos de Representacion</v>
          </cell>
        </row>
        <row r="239">
          <cell r="A239">
            <v>201943780</v>
          </cell>
          <cell r="B239">
            <v>2102001013</v>
          </cell>
          <cell r="C239" t="str">
            <v>Asignaciones Compensatorias</v>
          </cell>
        </row>
        <row r="240">
          <cell r="A240">
            <v>201943781</v>
          </cell>
          <cell r="B240">
            <v>2102001014</v>
          </cell>
          <cell r="C240" t="str">
            <v>Asignaciones Sustitutivas</v>
          </cell>
        </row>
        <row r="241">
          <cell r="A241">
            <v>201943782</v>
          </cell>
          <cell r="B241">
            <v>2102001015</v>
          </cell>
          <cell r="C241" t="str">
            <v>Asignacion de Dedicacion Exclusiva</v>
          </cell>
        </row>
        <row r="242">
          <cell r="A242">
            <v>201943783</v>
          </cell>
          <cell r="B242">
            <v>2102001016</v>
          </cell>
          <cell r="C242" t="str">
            <v>Asignacion para Operador de Maquinaria Pesada</v>
          </cell>
        </row>
        <row r="243">
          <cell r="A243">
            <v>201943784</v>
          </cell>
          <cell r="B243">
            <v>2102001017</v>
          </cell>
          <cell r="C243" t="str">
            <v>Asignacion de Defensa Judicial Estatal</v>
          </cell>
        </row>
        <row r="244">
          <cell r="A244">
            <v>201943785</v>
          </cell>
          <cell r="B244">
            <v>2102001018</v>
          </cell>
          <cell r="C244" t="str">
            <v>Asignacion de Responsabilidad</v>
          </cell>
        </row>
        <row r="245">
          <cell r="A245">
            <v>201943786</v>
          </cell>
          <cell r="B245">
            <v>2102001019</v>
          </cell>
          <cell r="C245" t="str">
            <v>Asignacion por Turno</v>
          </cell>
        </row>
        <row r="246">
          <cell r="A246">
            <v>201943787</v>
          </cell>
          <cell r="B246">
            <v>2102001020</v>
          </cell>
          <cell r="C246" t="str">
            <v>Asignacion Articulo 1 Ley N 19.264</v>
          </cell>
        </row>
        <row r="247">
          <cell r="A247">
            <v>201943788</v>
          </cell>
          <cell r="B247">
            <v>2102001021</v>
          </cell>
          <cell r="C247" t="str">
            <v>Componente Base Asignacion de Desempeno</v>
          </cell>
        </row>
        <row r="248">
          <cell r="A248">
            <v>201943789</v>
          </cell>
          <cell r="B248">
            <v>2102001022</v>
          </cell>
          <cell r="C248" t="str">
            <v>Asignacion de Control</v>
          </cell>
        </row>
        <row r="249">
          <cell r="A249">
            <v>201943790</v>
          </cell>
          <cell r="B249">
            <v>2102001023</v>
          </cell>
          <cell r="C249" t="str">
            <v>Asignacion de Defensa Penal Publica</v>
          </cell>
        </row>
        <row r="250">
          <cell r="A250">
            <v>201943791</v>
          </cell>
          <cell r="B250">
            <v>2102001024</v>
          </cell>
          <cell r="C250" t="str">
            <v>Asignacion Articulo 1 Ley N 19. 112</v>
          </cell>
        </row>
        <row r="251">
          <cell r="A251">
            <v>201943792</v>
          </cell>
          <cell r="B251">
            <v>2102001025</v>
          </cell>
          <cell r="C251" t="str">
            <v>Asignacion Articulo 1 Ley N 19.432</v>
          </cell>
        </row>
        <row r="252">
          <cell r="A252">
            <v>201943793</v>
          </cell>
          <cell r="B252">
            <v>2102001026</v>
          </cell>
          <cell r="C252" t="str">
            <v>Asignacion de Estimulo Personal Medico Diurno</v>
          </cell>
        </row>
        <row r="253">
          <cell r="A253">
            <v>201943794</v>
          </cell>
          <cell r="B253">
            <v>2102001027</v>
          </cell>
          <cell r="C253" t="str">
            <v>Asignacion de Estimulo Personal Medico y Profesores</v>
          </cell>
        </row>
        <row r="254">
          <cell r="A254">
            <v>201943795</v>
          </cell>
          <cell r="B254">
            <v>2102001028</v>
          </cell>
          <cell r="C254" t="str">
            <v>Aplicacion Articulo 7 Ley N 19.112</v>
          </cell>
        </row>
        <row r="255">
          <cell r="A255">
            <v>201943796</v>
          </cell>
          <cell r="B255">
            <v>2102001029</v>
          </cell>
          <cell r="C255" t="str">
            <v>Asignacion de Estimulo por Falencia</v>
          </cell>
        </row>
        <row r="256">
          <cell r="A256">
            <v>201943797</v>
          </cell>
          <cell r="B256">
            <v>2102001030</v>
          </cell>
          <cell r="C256" t="str">
            <v>Asignacion de Experiencia Calificada</v>
          </cell>
        </row>
        <row r="257">
          <cell r="A257">
            <v>201943798</v>
          </cell>
          <cell r="B257">
            <v>2102001031</v>
          </cell>
          <cell r="C257" t="str">
            <v>Asignacion de Reforzamiento Profesional Diurno</v>
          </cell>
        </row>
        <row r="258">
          <cell r="A258">
            <v>201943799</v>
          </cell>
          <cell r="B258">
            <v>2102001032</v>
          </cell>
          <cell r="C258" t="str">
            <v>Asignacion Judicial</v>
          </cell>
        </row>
        <row r="259">
          <cell r="A259">
            <v>201943800</v>
          </cell>
          <cell r="B259">
            <v>2102001033</v>
          </cell>
          <cell r="C259" t="str">
            <v>Asignacion de Casa</v>
          </cell>
        </row>
        <row r="260">
          <cell r="A260">
            <v>201943801</v>
          </cell>
          <cell r="B260">
            <v>2102001034</v>
          </cell>
          <cell r="C260" t="str">
            <v>Asignacion Legislativa</v>
          </cell>
        </row>
        <row r="261">
          <cell r="A261">
            <v>201943802</v>
          </cell>
          <cell r="B261">
            <v>2102001035</v>
          </cell>
          <cell r="C261" t="str">
            <v>Asignacion Articulo 11 Ley N 19.041</v>
          </cell>
        </row>
        <row r="262">
          <cell r="A262">
            <v>201943803</v>
          </cell>
          <cell r="B262">
            <v>2102001036</v>
          </cell>
          <cell r="C262" t="str">
            <v>Asignacion nica</v>
          </cell>
        </row>
        <row r="263">
          <cell r="A263">
            <v>201943804</v>
          </cell>
          <cell r="B263">
            <v>2102001037</v>
          </cell>
          <cell r="C263" t="str">
            <v>Asignacion Zonas Extremas</v>
          </cell>
        </row>
        <row r="264">
          <cell r="A264">
            <v>201943805</v>
          </cell>
          <cell r="B264">
            <v>2102001038</v>
          </cell>
          <cell r="C264" t="str">
            <v>Asignacion de Responsabilidad Superior</v>
          </cell>
        </row>
        <row r="265">
          <cell r="A265">
            <v>201943806</v>
          </cell>
          <cell r="B265">
            <v>2102001039</v>
          </cell>
          <cell r="C265" t="str">
            <v>Asignacion Familiar en el Exterior</v>
          </cell>
        </row>
        <row r="266">
          <cell r="A266">
            <v>201943807</v>
          </cell>
          <cell r="B266">
            <v>2102001040</v>
          </cell>
          <cell r="C266" t="str">
            <v>Asignaciones Exclusivas de las Fuerzas Armadas y de Orden</v>
          </cell>
        </row>
        <row r="267">
          <cell r="A267">
            <v>201943808</v>
          </cell>
          <cell r="B267">
            <v>2102001041</v>
          </cell>
          <cell r="C267" t="str">
            <v>Asignaciones por Desempeno en el Exterior</v>
          </cell>
        </row>
        <row r="268">
          <cell r="A268">
            <v>201943809</v>
          </cell>
          <cell r="B268">
            <v>2102001999</v>
          </cell>
          <cell r="C268" t="str">
            <v>Otras Asignaciones</v>
          </cell>
        </row>
        <row r="269">
          <cell r="A269">
            <v>201943810</v>
          </cell>
          <cell r="B269">
            <v>2102002</v>
          </cell>
          <cell r="C269" t="str">
            <v>Aportes del Empleador</v>
          </cell>
        </row>
        <row r="270">
          <cell r="A270">
            <v>201943811</v>
          </cell>
          <cell r="B270">
            <v>2102002001</v>
          </cell>
          <cell r="C270" t="str">
            <v>A Servicios de Bienestar</v>
          </cell>
        </row>
        <row r="271">
          <cell r="A271">
            <v>201943812</v>
          </cell>
          <cell r="B271">
            <v>2102002002</v>
          </cell>
          <cell r="C271" t="str">
            <v>Otras Cotizaciones Previsionales</v>
          </cell>
        </row>
        <row r="272">
          <cell r="A272">
            <v>201943813</v>
          </cell>
          <cell r="B272">
            <v>2102002003</v>
          </cell>
          <cell r="C272" t="str">
            <v>Cotizacion Adicional, Articulo 8 Ley N 18.566</v>
          </cell>
        </row>
        <row r="273">
          <cell r="A273">
            <v>201943814</v>
          </cell>
          <cell r="B273">
            <v>2102003</v>
          </cell>
          <cell r="C273" t="str">
            <v>Asignaciones por Desempeno</v>
          </cell>
        </row>
        <row r="274">
          <cell r="A274">
            <v>201943815</v>
          </cell>
          <cell r="B274">
            <v>2102003001</v>
          </cell>
          <cell r="C274" t="str">
            <v>Desempeno Institucional</v>
          </cell>
        </row>
        <row r="275">
          <cell r="A275">
            <v>201943816</v>
          </cell>
          <cell r="B275">
            <v>2102003002</v>
          </cell>
          <cell r="C275" t="str">
            <v>Desempeno Colectivo</v>
          </cell>
        </row>
        <row r="276">
          <cell r="A276">
            <v>201943817</v>
          </cell>
          <cell r="B276">
            <v>2102003003</v>
          </cell>
          <cell r="C276" t="str">
            <v>Desempeno Individual</v>
          </cell>
        </row>
        <row r="277">
          <cell r="A277">
            <v>201947067</v>
          </cell>
          <cell r="B277">
            <v>2102003004</v>
          </cell>
          <cell r="C277" t="str">
            <v>Asignacion por Produccion</v>
          </cell>
        </row>
        <row r="278">
          <cell r="A278">
            <v>201947068</v>
          </cell>
          <cell r="B278">
            <v>2102003005</v>
          </cell>
          <cell r="C278" t="str">
            <v>Asignacion Mejoramiento de Trato a los Usuarios</v>
          </cell>
        </row>
        <row r="279">
          <cell r="A279">
            <v>201943818</v>
          </cell>
          <cell r="B279">
            <v>2102004</v>
          </cell>
          <cell r="C279" t="str">
            <v>Remuneraciones Variables</v>
          </cell>
        </row>
        <row r="280">
          <cell r="A280">
            <v>201943819</v>
          </cell>
          <cell r="B280">
            <v>2102004001</v>
          </cell>
          <cell r="C280" t="str">
            <v>Asignacion Articulo 12 Ley N 19.041</v>
          </cell>
        </row>
        <row r="281">
          <cell r="A281">
            <v>201943820</v>
          </cell>
          <cell r="B281">
            <v>2102004002</v>
          </cell>
          <cell r="C281" t="str">
            <v>Asignacion de Estimulo Jornadas Prioritarias</v>
          </cell>
        </row>
        <row r="282">
          <cell r="A282">
            <v>201943821</v>
          </cell>
          <cell r="B282">
            <v>2102004003</v>
          </cell>
          <cell r="C282" t="str">
            <v>Asignacion Articulo 3 Ley N 19.264</v>
          </cell>
        </row>
        <row r="283">
          <cell r="A283">
            <v>201943822</v>
          </cell>
          <cell r="B283">
            <v>2102004004</v>
          </cell>
          <cell r="C283" t="str">
            <v>Asignacion por Desempeno de Funciones Criticas</v>
          </cell>
        </row>
        <row r="284">
          <cell r="A284">
            <v>201943823</v>
          </cell>
          <cell r="B284">
            <v>2102004005</v>
          </cell>
          <cell r="C284" t="str">
            <v>Trabajos Extraordinarios</v>
          </cell>
        </row>
        <row r="285">
          <cell r="A285">
            <v>201943824</v>
          </cell>
          <cell r="B285">
            <v>2102004006</v>
          </cell>
          <cell r="C285" t="str">
            <v>Comisiones de Servicios en el Pais</v>
          </cell>
        </row>
        <row r="286">
          <cell r="A286">
            <v>201943825</v>
          </cell>
          <cell r="B286">
            <v>2102004007</v>
          </cell>
          <cell r="C286" t="str">
            <v>Comisiones de Servicios en el Exterior</v>
          </cell>
        </row>
        <row r="287">
          <cell r="A287">
            <v>201943826</v>
          </cell>
          <cell r="B287">
            <v>2102005</v>
          </cell>
          <cell r="C287" t="str">
            <v>Aguinaldos y Bonos</v>
          </cell>
        </row>
        <row r="288">
          <cell r="A288">
            <v>201943827</v>
          </cell>
          <cell r="B288">
            <v>2102005001</v>
          </cell>
          <cell r="C288" t="str">
            <v>Aguinaldos</v>
          </cell>
        </row>
        <row r="289">
          <cell r="A289">
            <v>201943828</v>
          </cell>
          <cell r="B289">
            <v>2102005002</v>
          </cell>
          <cell r="C289" t="str">
            <v>Bono de Escolaridad</v>
          </cell>
        </row>
        <row r="290">
          <cell r="A290">
            <v>201943829</v>
          </cell>
          <cell r="B290">
            <v>2102005003</v>
          </cell>
          <cell r="C290" t="str">
            <v>Bonos Especiales</v>
          </cell>
        </row>
        <row r="291">
          <cell r="A291">
            <v>201943830</v>
          </cell>
          <cell r="B291">
            <v>2102005004</v>
          </cell>
          <cell r="C291" t="str">
            <v>Bonificacion Adicional al Bono de Escolaridad</v>
          </cell>
        </row>
        <row r="292">
          <cell r="A292">
            <v>201943831</v>
          </cell>
          <cell r="B292">
            <v>2103</v>
          </cell>
          <cell r="C292" t="str">
            <v>Otras Remuneraciones</v>
          </cell>
        </row>
        <row r="293">
          <cell r="A293">
            <v>201943832</v>
          </cell>
          <cell r="B293">
            <v>2103001</v>
          </cell>
          <cell r="C293" t="str">
            <v>Honorarios a Suma Alzada - Personas Naturales</v>
          </cell>
        </row>
        <row r="294">
          <cell r="A294">
            <v>201944570</v>
          </cell>
          <cell r="B294">
            <v>2103001001</v>
          </cell>
          <cell r="C294" t="str">
            <v>Honorarios a Suma Alzada-Honorarios</v>
          </cell>
        </row>
        <row r="295">
          <cell r="A295">
            <v>201944569</v>
          </cell>
          <cell r="B295">
            <v>2103001002</v>
          </cell>
          <cell r="C295" t="str">
            <v>Honorarios a Suma Alzada-Viaticos</v>
          </cell>
        </row>
        <row r="296">
          <cell r="A296">
            <v>201944561</v>
          </cell>
          <cell r="B296">
            <v>2103001111</v>
          </cell>
          <cell r="C296" t="str">
            <v>Honorarios AGES</v>
          </cell>
        </row>
        <row r="297">
          <cell r="A297">
            <v>201943833</v>
          </cell>
          <cell r="B297">
            <v>2103002</v>
          </cell>
          <cell r="C297" t="str">
            <v>Honorarios Asimilados a Grados</v>
          </cell>
        </row>
        <row r="298">
          <cell r="A298">
            <v>201943834</v>
          </cell>
          <cell r="B298">
            <v>2103003</v>
          </cell>
          <cell r="C298" t="str">
            <v>Jornales</v>
          </cell>
        </row>
        <row r="299">
          <cell r="A299">
            <v>201943835</v>
          </cell>
          <cell r="B299">
            <v>2103004</v>
          </cell>
          <cell r="C299" t="str">
            <v>Remuneraciones Reguladas por el Codigo del Trabajo</v>
          </cell>
        </row>
        <row r="300">
          <cell r="A300">
            <v>201943836</v>
          </cell>
          <cell r="B300">
            <v>2103005</v>
          </cell>
          <cell r="C300" t="str">
            <v>Suplencias y Reemplazos</v>
          </cell>
        </row>
        <row r="301">
          <cell r="A301">
            <v>201943837</v>
          </cell>
          <cell r="B301">
            <v>2103006</v>
          </cell>
          <cell r="C301" t="str">
            <v>Personal a Trato y/o Temporal</v>
          </cell>
        </row>
        <row r="302">
          <cell r="A302">
            <v>201943838</v>
          </cell>
          <cell r="B302">
            <v>2103007</v>
          </cell>
          <cell r="C302" t="str">
            <v>Alumnos en Practica</v>
          </cell>
        </row>
        <row r="303">
          <cell r="A303">
            <v>201943839</v>
          </cell>
          <cell r="B303">
            <v>2103999</v>
          </cell>
          <cell r="C303" t="str">
            <v>Otras</v>
          </cell>
        </row>
        <row r="304">
          <cell r="A304">
            <v>201943840</v>
          </cell>
          <cell r="B304">
            <v>2104</v>
          </cell>
          <cell r="C304" t="str">
            <v>Otros Gastos en Personal</v>
          </cell>
        </row>
        <row r="305">
          <cell r="A305">
            <v>201943841</v>
          </cell>
          <cell r="B305">
            <v>2104001</v>
          </cell>
          <cell r="C305" t="str">
            <v>Asignacion de Traslado</v>
          </cell>
        </row>
        <row r="306">
          <cell r="A306">
            <v>201943842</v>
          </cell>
          <cell r="B306">
            <v>2104002</v>
          </cell>
          <cell r="C306" t="str">
            <v>Dieta Parlamentaria</v>
          </cell>
        </row>
        <row r="307">
          <cell r="A307">
            <v>201943843</v>
          </cell>
          <cell r="B307">
            <v>2104003</v>
          </cell>
          <cell r="C307" t="str">
            <v>Dietas a Juntas, Consejos y Comisiones</v>
          </cell>
        </row>
        <row r="308">
          <cell r="A308">
            <v>201943844</v>
          </cell>
          <cell r="B308">
            <v>22</v>
          </cell>
          <cell r="C308" t="str">
            <v>BIENES Y SERVICIOS DE CONSUMO</v>
          </cell>
        </row>
        <row r="309">
          <cell r="A309">
            <v>201943845</v>
          </cell>
          <cell r="B309">
            <v>2201</v>
          </cell>
          <cell r="C309" t="str">
            <v>Alimentos y Bebidas</v>
          </cell>
        </row>
        <row r="310">
          <cell r="A310">
            <v>201943846</v>
          </cell>
          <cell r="B310">
            <v>2201001</v>
          </cell>
          <cell r="C310" t="str">
            <v>Para Personas</v>
          </cell>
        </row>
        <row r="311">
          <cell r="A311">
            <v>201943847</v>
          </cell>
          <cell r="B311">
            <v>2201002</v>
          </cell>
          <cell r="C311" t="str">
            <v>Para Animales</v>
          </cell>
        </row>
        <row r="312">
          <cell r="A312">
            <v>201943848</v>
          </cell>
          <cell r="B312">
            <v>2202</v>
          </cell>
          <cell r="C312" t="str">
            <v>Textiles, Vestuario y Calzado</v>
          </cell>
        </row>
        <row r="313">
          <cell r="A313">
            <v>201943849</v>
          </cell>
          <cell r="B313">
            <v>2202001</v>
          </cell>
          <cell r="C313" t="str">
            <v>Textiles y Acabados Textiles</v>
          </cell>
        </row>
        <row r="314">
          <cell r="A314">
            <v>201943850</v>
          </cell>
          <cell r="B314">
            <v>2202002</v>
          </cell>
          <cell r="C314" t="str">
            <v>Vestuario, Accesorios y Prendas Diversas</v>
          </cell>
        </row>
        <row r="315">
          <cell r="A315">
            <v>201943851</v>
          </cell>
          <cell r="B315">
            <v>2202003</v>
          </cell>
          <cell r="C315" t="str">
            <v>Calzado</v>
          </cell>
        </row>
        <row r="316">
          <cell r="A316">
            <v>201943852</v>
          </cell>
          <cell r="B316">
            <v>2203</v>
          </cell>
          <cell r="C316" t="str">
            <v>Combustibles y Lubricantes</v>
          </cell>
        </row>
        <row r="317">
          <cell r="A317">
            <v>201943853</v>
          </cell>
          <cell r="B317">
            <v>2203001</v>
          </cell>
          <cell r="C317" t="str">
            <v>Para Vehiculos</v>
          </cell>
        </row>
        <row r="318">
          <cell r="A318">
            <v>201943854</v>
          </cell>
          <cell r="B318">
            <v>2203002</v>
          </cell>
          <cell r="C318" t="str">
            <v>Para Maquinarias, Equipos de Produccion, Traccion y Elevacion</v>
          </cell>
        </row>
        <row r="319">
          <cell r="A319">
            <v>201943855</v>
          </cell>
          <cell r="B319">
            <v>2203003</v>
          </cell>
          <cell r="C319" t="str">
            <v>Para Calefaccion</v>
          </cell>
        </row>
        <row r="320">
          <cell r="A320">
            <v>201943856</v>
          </cell>
          <cell r="B320">
            <v>2203999</v>
          </cell>
          <cell r="C320" t="str">
            <v>Para Otros</v>
          </cell>
        </row>
        <row r="321">
          <cell r="A321">
            <v>201943952</v>
          </cell>
          <cell r="B321">
            <v>2204</v>
          </cell>
          <cell r="C321" t="str">
            <v>Materiales de Uso o Consumo</v>
          </cell>
        </row>
        <row r="322">
          <cell r="A322">
            <v>201943953</v>
          </cell>
          <cell r="B322">
            <v>2204001</v>
          </cell>
          <cell r="C322" t="str">
            <v>Materiales de Oficina</v>
          </cell>
        </row>
        <row r="323">
          <cell r="A323">
            <v>201943954</v>
          </cell>
          <cell r="B323">
            <v>2204002</v>
          </cell>
          <cell r="C323" t="str">
            <v>Textos y Otros Materiales de Ensenanza</v>
          </cell>
        </row>
        <row r="324">
          <cell r="A324">
            <v>201943955</v>
          </cell>
          <cell r="B324">
            <v>2204003</v>
          </cell>
          <cell r="C324" t="str">
            <v>Productos Quimicos</v>
          </cell>
        </row>
        <row r="325">
          <cell r="A325">
            <v>201943956</v>
          </cell>
          <cell r="B325">
            <v>2204004</v>
          </cell>
          <cell r="C325" t="str">
            <v>Productos Farmaceuticos</v>
          </cell>
        </row>
        <row r="326">
          <cell r="A326">
            <v>201943957</v>
          </cell>
          <cell r="B326">
            <v>2204005</v>
          </cell>
          <cell r="C326" t="str">
            <v>Materiales y tiles Quirurgicos</v>
          </cell>
        </row>
        <row r="327">
          <cell r="A327">
            <v>201943958</v>
          </cell>
          <cell r="B327">
            <v>2204006</v>
          </cell>
          <cell r="C327" t="str">
            <v>Fertilizantes, Insecticidas, Fungicidas y Otros</v>
          </cell>
        </row>
        <row r="328">
          <cell r="A328">
            <v>201943959</v>
          </cell>
          <cell r="B328">
            <v>2204007</v>
          </cell>
          <cell r="C328" t="str">
            <v>Materiales y tiles de Aseo</v>
          </cell>
        </row>
        <row r="329">
          <cell r="A329">
            <v>201943960</v>
          </cell>
          <cell r="B329">
            <v>2204008</v>
          </cell>
          <cell r="C329" t="str">
            <v>Menaje para Oficina, Casino y Otros</v>
          </cell>
        </row>
        <row r="330">
          <cell r="A330">
            <v>201943961</v>
          </cell>
          <cell r="B330">
            <v>2204009</v>
          </cell>
          <cell r="C330" t="str">
            <v>Insumos, Repuestos y Accesorios Computacionales</v>
          </cell>
        </row>
        <row r="331">
          <cell r="A331">
            <v>201943962</v>
          </cell>
          <cell r="B331">
            <v>2204010</v>
          </cell>
          <cell r="C331" t="str">
            <v>Materiales para Mantenimiento y Reparaciones de Inmuebles</v>
          </cell>
        </row>
        <row r="332">
          <cell r="A332">
            <v>201943963</v>
          </cell>
          <cell r="B332">
            <v>2204011</v>
          </cell>
          <cell r="C332" t="str">
            <v>Repuestos y Accesorios para Mantenimiento y Reparaciones de Vehiculos</v>
          </cell>
        </row>
        <row r="333">
          <cell r="A333">
            <v>201943964</v>
          </cell>
          <cell r="B333">
            <v>2204012</v>
          </cell>
          <cell r="C333" t="str">
            <v>Otros Materiales, Repuestos y tiles Diversos para Mantenimiento y Reparaciones</v>
          </cell>
        </row>
        <row r="334">
          <cell r="A334">
            <v>201943965</v>
          </cell>
          <cell r="B334">
            <v>2204013</v>
          </cell>
          <cell r="C334" t="str">
            <v>Equipos Menores</v>
          </cell>
        </row>
        <row r="335">
          <cell r="A335">
            <v>201943966</v>
          </cell>
          <cell r="B335">
            <v>2204014</v>
          </cell>
          <cell r="C335" t="str">
            <v>Productos Elaborados de Cuero, Caucho y Plasticos</v>
          </cell>
        </row>
        <row r="336">
          <cell r="A336">
            <v>201943967</v>
          </cell>
          <cell r="B336">
            <v>2204015</v>
          </cell>
          <cell r="C336" t="str">
            <v>Productos Agropecuarios y Forestales</v>
          </cell>
        </row>
        <row r="337">
          <cell r="A337">
            <v>201943968</v>
          </cell>
          <cell r="B337">
            <v>2204016</v>
          </cell>
          <cell r="C337" t="str">
            <v>Materias Primas y Semielaboradas</v>
          </cell>
        </row>
        <row r="338">
          <cell r="A338">
            <v>201943969</v>
          </cell>
          <cell r="B338">
            <v>2204999</v>
          </cell>
          <cell r="C338" t="str">
            <v>Otros</v>
          </cell>
        </row>
        <row r="339">
          <cell r="A339">
            <v>201943970</v>
          </cell>
          <cell r="B339">
            <v>2205</v>
          </cell>
          <cell r="C339" t="str">
            <v>Servicios Basicos</v>
          </cell>
        </row>
        <row r="340">
          <cell r="A340">
            <v>201943971</v>
          </cell>
          <cell r="B340">
            <v>2205001</v>
          </cell>
          <cell r="C340" t="str">
            <v>Electricidad</v>
          </cell>
        </row>
        <row r="341">
          <cell r="A341">
            <v>201943972</v>
          </cell>
          <cell r="B341">
            <v>2205002</v>
          </cell>
          <cell r="C341" t="str">
            <v>Agua</v>
          </cell>
        </row>
        <row r="342">
          <cell r="A342">
            <v>201943973</v>
          </cell>
          <cell r="B342">
            <v>2205003</v>
          </cell>
          <cell r="C342" t="str">
            <v>Gas</v>
          </cell>
        </row>
        <row r="343">
          <cell r="A343">
            <v>201943974</v>
          </cell>
          <cell r="B343">
            <v>2205004</v>
          </cell>
          <cell r="C343" t="str">
            <v>Correo</v>
          </cell>
        </row>
        <row r="344">
          <cell r="A344">
            <v>201943975</v>
          </cell>
          <cell r="B344">
            <v>2205005</v>
          </cell>
          <cell r="C344" t="str">
            <v>Telefonia Fija</v>
          </cell>
        </row>
        <row r="345">
          <cell r="A345">
            <v>201943976</v>
          </cell>
          <cell r="B345">
            <v>2205006</v>
          </cell>
          <cell r="C345" t="str">
            <v>Telefonia Celular</v>
          </cell>
        </row>
        <row r="346">
          <cell r="A346">
            <v>201943977</v>
          </cell>
          <cell r="B346">
            <v>2205007</v>
          </cell>
          <cell r="C346" t="str">
            <v>Acceso a Internet</v>
          </cell>
        </row>
        <row r="347">
          <cell r="A347">
            <v>201943978</v>
          </cell>
          <cell r="B347">
            <v>2205008</v>
          </cell>
          <cell r="C347" t="str">
            <v>Enlaces de Telecomunicaciones</v>
          </cell>
        </row>
        <row r="348">
          <cell r="A348">
            <v>201943979</v>
          </cell>
          <cell r="B348">
            <v>2205999</v>
          </cell>
          <cell r="C348" t="str">
            <v>Otros</v>
          </cell>
        </row>
        <row r="349">
          <cell r="A349">
            <v>201943980</v>
          </cell>
          <cell r="B349">
            <v>2206</v>
          </cell>
          <cell r="C349" t="str">
            <v>Mantenimiento y Reparaciones</v>
          </cell>
        </row>
        <row r="350">
          <cell r="A350">
            <v>201943981</v>
          </cell>
          <cell r="B350">
            <v>2206001</v>
          </cell>
          <cell r="C350" t="str">
            <v>Mantenimiento y Reparacion de Edificaciones</v>
          </cell>
        </row>
        <row r="351">
          <cell r="A351">
            <v>201943982</v>
          </cell>
          <cell r="B351">
            <v>2206002</v>
          </cell>
          <cell r="C351" t="str">
            <v>Mantenimiento y Reparacion de Vehiculos</v>
          </cell>
        </row>
        <row r="352">
          <cell r="A352">
            <v>201943983</v>
          </cell>
          <cell r="B352">
            <v>2206003</v>
          </cell>
          <cell r="C352" t="str">
            <v>Mantenimiento y Reparacion de Mobiliarios y Otros</v>
          </cell>
        </row>
        <row r="353">
          <cell r="A353">
            <v>201943984</v>
          </cell>
          <cell r="B353">
            <v>2206004</v>
          </cell>
          <cell r="C353" t="str">
            <v>Mantenimiento y Reparacion de Maquinas y Equipos de Oficina</v>
          </cell>
        </row>
        <row r="354">
          <cell r="A354">
            <v>201943985</v>
          </cell>
          <cell r="B354">
            <v>2206005</v>
          </cell>
          <cell r="C354" t="str">
            <v>Mantenimiento y Reparaciones de Maquinarias y Equipos de Produccion</v>
          </cell>
        </row>
        <row r="355">
          <cell r="A355">
            <v>201943986</v>
          </cell>
          <cell r="B355">
            <v>2206006</v>
          </cell>
          <cell r="C355" t="str">
            <v>Mantenimiento y Reparacion de Otras Maquinarias y Equipos</v>
          </cell>
        </row>
        <row r="356">
          <cell r="A356">
            <v>201943987</v>
          </cell>
          <cell r="B356">
            <v>2206007</v>
          </cell>
          <cell r="C356" t="str">
            <v>Mantenimiento y Reparacion de Equipos Informaticos</v>
          </cell>
        </row>
        <row r="357">
          <cell r="A357">
            <v>201943988</v>
          </cell>
          <cell r="B357">
            <v>2206999</v>
          </cell>
          <cell r="C357" t="str">
            <v>Otros</v>
          </cell>
        </row>
        <row r="358">
          <cell r="A358">
            <v>201943989</v>
          </cell>
          <cell r="B358">
            <v>2207</v>
          </cell>
          <cell r="C358" t="str">
            <v>Publicidad y Difusion</v>
          </cell>
        </row>
        <row r="359">
          <cell r="A359">
            <v>201943990</v>
          </cell>
          <cell r="B359">
            <v>2207001</v>
          </cell>
          <cell r="C359" t="str">
            <v>Servicios de Publicidad</v>
          </cell>
        </row>
        <row r="360">
          <cell r="A360">
            <v>201943991</v>
          </cell>
          <cell r="B360">
            <v>2207002</v>
          </cell>
          <cell r="C360" t="str">
            <v>Servicios de Impresion</v>
          </cell>
        </row>
        <row r="361">
          <cell r="A361">
            <v>201943992</v>
          </cell>
          <cell r="B361">
            <v>2207003</v>
          </cell>
          <cell r="C361" t="str">
            <v>Servicios de Encuadernacion y Empaste</v>
          </cell>
        </row>
        <row r="362">
          <cell r="A362">
            <v>201943993</v>
          </cell>
          <cell r="B362">
            <v>2207999</v>
          </cell>
          <cell r="C362" t="str">
            <v>Otros</v>
          </cell>
        </row>
        <row r="363">
          <cell r="A363">
            <v>201943994</v>
          </cell>
          <cell r="B363">
            <v>2208</v>
          </cell>
          <cell r="C363" t="str">
            <v>Servicios Generales</v>
          </cell>
        </row>
        <row r="364">
          <cell r="A364">
            <v>201943995</v>
          </cell>
          <cell r="B364">
            <v>2208001</v>
          </cell>
          <cell r="C364" t="str">
            <v>Servicios de Aseo</v>
          </cell>
        </row>
        <row r="365">
          <cell r="A365">
            <v>201943996</v>
          </cell>
          <cell r="B365">
            <v>2208002</v>
          </cell>
          <cell r="C365" t="str">
            <v>Servicios de Vigilancia</v>
          </cell>
        </row>
        <row r="366">
          <cell r="A366">
            <v>201943997</v>
          </cell>
          <cell r="B366">
            <v>2208003</v>
          </cell>
          <cell r="C366" t="str">
            <v>Servicios de Mantencion de Jardines</v>
          </cell>
        </row>
        <row r="367">
          <cell r="A367">
            <v>201943998</v>
          </cell>
          <cell r="B367">
            <v>2208007</v>
          </cell>
          <cell r="C367" t="str">
            <v>Pasajes, Fletes y Bodegajes</v>
          </cell>
        </row>
        <row r="368">
          <cell r="A368">
            <v>201943999</v>
          </cell>
          <cell r="B368">
            <v>2208008</v>
          </cell>
          <cell r="C368" t="str">
            <v>Salas Cunas y/o Jardines Infantiles</v>
          </cell>
        </row>
        <row r="369">
          <cell r="A369">
            <v>201944000</v>
          </cell>
          <cell r="B369">
            <v>2208009</v>
          </cell>
          <cell r="C369" t="str">
            <v>Servicios de Pago y Cobranza</v>
          </cell>
        </row>
        <row r="370">
          <cell r="A370">
            <v>201944001</v>
          </cell>
          <cell r="B370">
            <v>2208010</v>
          </cell>
          <cell r="C370" t="str">
            <v>Servicios de Suscripcion y Similares</v>
          </cell>
        </row>
        <row r="371">
          <cell r="A371">
            <v>201944002</v>
          </cell>
          <cell r="B371">
            <v>2208011</v>
          </cell>
          <cell r="C371" t="str">
            <v>Servicios de Produccion y Desarrollo de Eventos</v>
          </cell>
        </row>
        <row r="372">
          <cell r="A372">
            <v>201944003</v>
          </cell>
          <cell r="B372">
            <v>2208999</v>
          </cell>
          <cell r="C372" t="str">
            <v>Otros</v>
          </cell>
        </row>
        <row r="373">
          <cell r="A373">
            <v>201944004</v>
          </cell>
          <cell r="B373">
            <v>2209</v>
          </cell>
          <cell r="C373" t="str">
            <v>Arriendos</v>
          </cell>
        </row>
        <row r="374">
          <cell r="A374">
            <v>201944005</v>
          </cell>
          <cell r="B374">
            <v>2209001</v>
          </cell>
          <cell r="C374" t="str">
            <v>Arriendo de Terrenos</v>
          </cell>
        </row>
        <row r="375">
          <cell r="A375">
            <v>201944006</v>
          </cell>
          <cell r="B375">
            <v>2209002</v>
          </cell>
          <cell r="C375" t="str">
            <v>Arriendo de Edificios</v>
          </cell>
        </row>
        <row r="376">
          <cell r="A376">
            <v>201944007</v>
          </cell>
          <cell r="B376">
            <v>2209003</v>
          </cell>
          <cell r="C376" t="str">
            <v>Arriendo de Vehiculos</v>
          </cell>
        </row>
        <row r="377">
          <cell r="A377">
            <v>201944008</v>
          </cell>
          <cell r="B377">
            <v>2209004</v>
          </cell>
          <cell r="C377" t="str">
            <v>Arriendo de Mobiliario y Otros</v>
          </cell>
        </row>
        <row r="378">
          <cell r="A378">
            <v>201944009</v>
          </cell>
          <cell r="B378">
            <v>2209005</v>
          </cell>
          <cell r="C378" t="str">
            <v>Arriendo de Maquinas y Equipos</v>
          </cell>
        </row>
        <row r="379">
          <cell r="A379">
            <v>201944010</v>
          </cell>
          <cell r="B379">
            <v>2209006</v>
          </cell>
          <cell r="C379" t="str">
            <v>Arriendo de Equipos Informaticos</v>
          </cell>
        </row>
        <row r="380">
          <cell r="A380">
            <v>201944011</v>
          </cell>
          <cell r="B380">
            <v>2209999</v>
          </cell>
          <cell r="C380" t="str">
            <v>Otros</v>
          </cell>
        </row>
        <row r="381">
          <cell r="A381">
            <v>201944012</v>
          </cell>
          <cell r="B381">
            <v>2210</v>
          </cell>
          <cell r="C381" t="str">
            <v>Servicios Financieros y de Seguros</v>
          </cell>
        </row>
        <row r="382">
          <cell r="A382">
            <v>201944013</v>
          </cell>
          <cell r="B382">
            <v>2210001</v>
          </cell>
          <cell r="C382" t="str">
            <v>Gastos Financieros por Compra y Venta de Titulos y Valores</v>
          </cell>
        </row>
        <row r="383">
          <cell r="A383">
            <v>201944014</v>
          </cell>
          <cell r="B383">
            <v>2210002</v>
          </cell>
          <cell r="C383" t="str">
            <v>Primas y Gastos de Seguros</v>
          </cell>
        </row>
        <row r="384">
          <cell r="A384">
            <v>201944015</v>
          </cell>
          <cell r="B384">
            <v>2210003</v>
          </cell>
          <cell r="C384" t="str">
            <v>Servicios de Giros y Remesas</v>
          </cell>
        </row>
        <row r="385">
          <cell r="A385">
            <v>201944016</v>
          </cell>
          <cell r="B385">
            <v>2210004</v>
          </cell>
          <cell r="C385" t="str">
            <v>Gastos Bancarios</v>
          </cell>
        </row>
        <row r="386">
          <cell r="A386">
            <v>201944017</v>
          </cell>
          <cell r="B386">
            <v>2210999</v>
          </cell>
          <cell r="C386" t="str">
            <v>Otros</v>
          </cell>
        </row>
        <row r="387">
          <cell r="A387">
            <v>201944018</v>
          </cell>
          <cell r="B387">
            <v>2211</v>
          </cell>
          <cell r="C387" t="str">
            <v>Servicios Tecnicos y Profesionales</v>
          </cell>
        </row>
        <row r="388">
          <cell r="A388">
            <v>201944019</v>
          </cell>
          <cell r="B388">
            <v>2211001</v>
          </cell>
          <cell r="C388" t="str">
            <v>Estudios e Investigaciones</v>
          </cell>
        </row>
        <row r="389">
          <cell r="A389">
            <v>201944020</v>
          </cell>
          <cell r="B389">
            <v>2211002</v>
          </cell>
          <cell r="C389" t="str">
            <v>Cursos de Capacitacion</v>
          </cell>
        </row>
        <row r="390">
          <cell r="A390">
            <v>201944021</v>
          </cell>
          <cell r="B390">
            <v>2211003</v>
          </cell>
          <cell r="C390" t="str">
            <v>Servicios Informaticos</v>
          </cell>
        </row>
        <row r="391">
          <cell r="A391">
            <v>201944022</v>
          </cell>
          <cell r="B391">
            <v>2211999</v>
          </cell>
          <cell r="C391" t="str">
            <v>Otros</v>
          </cell>
        </row>
        <row r="392">
          <cell r="A392">
            <v>201944023</v>
          </cell>
          <cell r="B392">
            <v>2212</v>
          </cell>
          <cell r="C392" t="str">
            <v>Otros Gastos en Bienes y Servicios de Consumo</v>
          </cell>
        </row>
        <row r="393">
          <cell r="A393">
            <v>201944024</v>
          </cell>
          <cell r="B393">
            <v>2212001</v>
          </cell>
          <cell r="C393" t="str">
            <v>Gastos Reservados</v>
          </cell>
        </row>
        <row r="394">
          <cell r="A394">
            <v>201944025</v>
          </cell>
          <cell r="B394">
            <v>2212002</v>
          </cell>
          <cell r="C394" t="str">
            <v>Gastos Menores</v>
          </cell>
        </row>
        <row r="395">
          <cell r="A395">
            <v>201944026</v>
          </cell>
          <cell r="B395">
            <v>2212003</v>
          </cell>
          <cell r="C395" t="str">
            <v>Gastos de Representacion, Protocolo y Ceremonial</v>
          </cell>
        </row>
        <row r="396">
          <cell r="A396">
            <v>201944027</v>
          </cell>
          <cell r="B396">
            <v>2212004</v>
          </cell>
          <cell r="C396" t="str">
            <v>Intereses, Multas y Recargos</v>
          </cell>
        </row>
        <row r="397">
          <cell r="A397">
            <v>201944028</v>
          </cell>
          <cell r="B397">
            <v>2212005</v>
          </cell>
          <cell r="C397" t="str">
            <v>Derechos y Tasas</v>
          </cell>
        </row>
        <row r="398">
          <cell r="A398">
            <v>201944029</v>
          </cell>
          <cell r="B398">
            <v>2212006</v>
          </cell>
          <cell r="C398" t="str">
            <v>Contribuciones</v>
          </cell>
        </row>
        <row r="399">
          <cell r="A399">
            <v>201944030</v>
          </cell>
          <cell r="B399">
            <v>2212999</v>
          </cell>
          <cell r="C399" t="str">
            <v>Otros</v>
          </cell>
        </row>
        <row r="400">
          <cell r="A400">
            <v>201944031</v>
          </cell>
          <cell r="B400">
            <v>2215</v>
          </cell>
          <cell r="C400" t="str">
            <v>Material Policial y Militar</v>
          </cell>
        </row>
        <row r="401">
          <cell r="A401">
            <v>201944032</v>
          </cell>
          <cell r="B401">
            <v>23</v>
          </cell>
          <cell r="C401" t="str">
            <v>PRESTACIONES DE SEGURIDAD SOCIAL</v>
          </cell>
        </row>
        <row r="402">
          <cell r="A402">
            <v>201944033</v>
          </cell>
          <cell r="B402">
            <v>2301</v>
          </cell>
          <cell r="C402" t="str">
            <v>Prestaciones Previsionales</v>
          </cell>
        </row>
        <row r="403">
          <cell r="A403">
            <v>201944034</v>
          </cell>
          <cell r="B403">
            <v>2301001</v>
          </cell>
          <cell r="C403" t="str">
            <v>Jubilaciones, Pensiones y Montepios</v>
          </cell>
        </row>
        <row r="404">
          <cell r="A404">
            <v>201944035</v>
          </cell>
          <cell r="B404">
            <v>2301002</v>
          </cell>
          <cell r="C404" t="str">
            <v>Bonificaciones</v>
          </cell>
        </row>
        <row r="405">
          <cell r="A405">
            <v>201944036</v>
          </cell>
          <cell r="B405">
            <v>2301003</v>
          </cell>
          <cell r="C405" t="str">
            <v>Bono de Reconocimiento</v>
          </cell>
        </row>
        <row r="406">
          <cell r="A406">
            <v>201944037</v>
          </cell>
          <cell r="B406">
            <v>2301004</v>
          </cell>
          <cell r="C406" t="str">
            <v>Desahucios e Indemnizaciones</v>
          </cell>
        </row>
        <row r="407">
          <cell r="A407">
            <v>201944038</v>
          </cell>
          <cell r="B407">
            <v>2301005</v>
          </cell>
          <cell r="C407" t="str">
            <v>Fondo de Seguro Social de los Empleados Publicos</v>
          </cell>
        </row>
        <row r="408">
          <cell r="A408">
            <v>201944039</v>
          </cell>
          <cell r="B408">
            <v>2301006</v>
          </cell>
          <cell r="C408" t="str">
            <v>Asignacion por Muerte</v>
          </cell>
        </row>
        <row r="409">
          <cell r="A409">
            <v>201944040</v>
          </cell>
          <cell r="B409">
            <v>2301007</v>
          </cell>
          <cell r="C409" t="str">
            <v>Seguro de Vida</v>
          </cell>
        </row>
        <row r="410">
          <cell r="A410">
            <v>201944041</v>
          </cell>
          <cell r="B410">
            <v>2301008</v>
          </cell>
          <cell r="C410" t="str">
            <v>Devolucion de Imposiciones</v>
          </cell>
        </row>
        <row r="411">
          <cell r="A411">
            <v>201944042</v>
          </cell>
          <cell r="B411">
            <v>2301009</v>
          </cell>
          <cell r="C411" t="str">
            <v>Bonificaciones de Salud</v>
          </cell>
        </row>
        <row r="412">
          <cell r="A412">
            <v>201944043</v>
          </cell>
          <cell r="B412">
            <v>2301010</v>
          </cell>
          <cell r="C412" t="str">
            <v>Subsidios de Reposo Preventivo</v>
          </cell>
        </row>
        <row r="413">
          <cell r="A413">
            <v>201944044</v>
          </cell>
          <cell r="B413">
            <v>2301011</v>
          </cell>
          <cell r="C413" t="str">
            <v>Subsidio de Enfermedad y Medicina Curativa</v>
          </cell>
        </row>
        <row r="414">
          <cell r="A414">
            <v>201944045</v>
          </cell>
          <cell r="B414">
            <v>2301012</v>
          </cell>
          <cell r="C414" t="str">
            <v>Subsidios por Accidentes del Trabajo</v>
          </cell>
        </row>
        <row r="415">
          <cell r="A415">
            <v>201944046</v>
          </cell>
          <cell r="B415">
            <v>2301013</v>
          </cell>
          <cell r="C415" t="str">
            <v>Subsidios de Reposo Maternal, Articulo 196 Codigo del Trabajo</v>
          </cell>
        </row>
        <row r="416">
          <cell r="A416">
            <v>201944047</v>
          </cell>
          <cell r="B416">
            <v>2301014</v>
          </cell>
          <cell r="C416" t="str">
            <v>Subsidio Cajas de Compensacion de Asignacion Familiar</v>
          </cell>
        </row>
        <row r="417">
          <cell r="A417">
            <v>201944048</v>
          </cell>
          <cell r="B417">
            <v>2301015</v>
          </cell>
          <cell r="C417" t="str">
            <v>Aporte Fondo de Cesantia Solidario Ley N 19.728</v>
          </cell>
        </row>
        <row r="418">
          <cell r="A418">
            <v>201944150</v>
          </cell>
          <cell r="B418">
            <v>2301016</v>
          </cell>
          <cell r="C418" t="str">
            <v>Bonificacion por Hijo para las Mujeres</v>
          </cell>
        </row>
        <row r="419">
          <cell r="A419">
            <v>201944151</v>
          </cell>
          <cell r="B419">
            <v>2301017</v>
          </cell>
          <cell r="C419" t="str">
            <v>Fondo Bono Laboral Ley N 20.305</v>
          </cell>
        </row>
        <row r="420">
          <cell r="A420">
            <v>201944152</v>
          </cell>
          <cell r="B420">
            <v>2302</v>
          </cell>
          <cell r="C420" t="str">
            <v>Prestaciones de Asistencia Social</v>
          </cell>
        </row>
        <row r="421">
          <cell r="A421">
            <v>201944153</v>
          </cell>
          <cell r="B421">
            <v>2302001</v>
          </cell>
          <cell r="C421" t="str">
            <v>Asignacion Familiar</v>
          </cell>
        </row>
        <row r="422">
          <cell r="A422">
            <v>201944154</v>
          </cell>
          <cell r="B422">
            <v>2302002</v>
          </cell>
          <cell r="C422" t="str">
            <v>Pensiones Asistenciales</v>
          </cell>
        </row>
        <row r="423">
          <cell r="A423">
            <v>201944155</v>
          </cell>
          <cell r="B423">
            <v>2302003</v>
          </cell>
          <cell r="C423" t="str">
            <v>Garantia Estatal Pensiones Minimas</v>
          </cell>
        </row>
        <row r="424">
          <cell r="A424">
            <v>201944156</v>
          </cell>
          <cell r="B424">
            <v>2302004</v>
          </cell>
          <cell r="C424" t="str">
            <v>Ayudas Economicas y Otros Pagos Preventivos</v>
          </cell>
        </row>
        <row r="425">
          <cell r="A425">
            <v>201944157</v>
          </cell>
          <cell r="B425">
            <v>2302005</v>
          </cell>
          <cell r="C425" t="str">
            <v>Subsidios de Reposo Maternal y Cuidado del Nino</v>
          </cell>
        </row>
        <row r="426">
          <cell r="A426">
            <v>201944158</v>
          </cell>
          <cell r="B426">
            <v>2302006</v>
          </cell>
          <cell r="C426" t="str">
            <v>Subsidio de Cesantia</v>
          </cell>
        </row>
        <row r="427">
          <cell r="A427">
            <v>201944159</v>
          </cell>
          <cell r="B427">
            <v>2302007</v>
          </cell>
          <cell r="C427" t="str">
            <v>Pensiones Basicas Solidarias de Vejez</v>
          </cell>
        </row>
        <row r="428">
          <cell r="A428">
            <v>201944160</v>
          </cell>
          <cell r="B428">
            <v>2302008</v>
          </cell>
          <cell r="C428" t="str">
            <v>Pensiones Basicas Solidarias de Invalidez</v>
          </cell>
        </row>
        <row r="429">
          <cell r="A429">
            <v>201944161</v>
          </cell>
          <cell r="B429">
            <v>2302009</v>
          </cell>
          <cell r="C429" t="str">
            <v>Subsidio de Discapacidad Mental</v>
          </cell>
        </row>
        <row r="430">
          <cell r="A430">
            <v>201944162</v>
          </cell>
          <cell r="B430">
            <v>2302010</v>
          </cell>
          <cell r="C430" t="str">
            <v>Bono para Conyuges que cumplan Cincuenta Anos de Matrimonio</v>
          </cell>
        </row>
        <row r="431">
          <cell r="A431">
            <v>201944163</v>
          </cell>
          <cell r="B431">
            <v>2302011</v>
          </cell>
          <cell r="C431" t="str">
            <v>Bonificacion Ley N20.531</v>
          </cell>
        </row>
        <row r="432">
          <cell r="A432">
            <v>201944164</v>
          </cell>
          <cell r="B432">
            <v>2303</v>
          </cell>
          <cell r="C432" t="str">
            <v>Prestaciones Sociales del Empleador</v>
          </cell>
        </row>
        <row r="433">
          <cell r="A433">
            <v>201944165</v>
          </cell>
          <cell r="B433">
            <v>2303001</v>
          </cell>
          <cell r="C433" t="str">
            <v>Indemnizacion de Cargo Fiscal</v>
          </cell>
        </row>
        <row r="434">
          <cell r="A434">
            <v>201944166</v>
          </cell>
          <cell r="B434">
            <v>2303002</v>
          </cell>
          <cell r="C434" t="str">
            <v>Beneficios Medicos</v>
          </cell>
        </row>
        <row r="435">
          <cell r="A435">
            <v>201944167</v>
          </cell>
          <cell r="B435">
            <v>2303003</v>
          </cell>
          <cell r="C435" t="str">
            <v>Fondo Retiro Funcionarios Publicos Ley N 19.882</v>
          </cell>
        </row>
        <row r="436">
          <cell r="A436">
            <v>201944168</v>
          </cell>
          <cell r="B436">
            <v>2303004</v>
          </cell>
          <cell r="C436" t="str">
            <v>Otras Indemnizaciones</v>
          </cell>
        </row>
        <row r="437">
          <cell r="A437">
            <v>201944169</v>
          </cell>
          <cell r="B437">
            <v>24</v>
          </cell>
          <cell r="C437" t="str">
            <v>TRANSFERENCIAS CORRIENTES</v>
          </cell>
        </row>
        <row r="438">
          <cell r="A438">
            <v>201944170</v>
          </cell>
          <cell r="B438">
            <v>2401</v>
          </cell>
          <cell r="C438" t="str">
            <v>Al Sector Privado</v>
          </cell>
        </row>
        <row r="439">
          <cell r="A439">
            <v>201944171</v>
          </cell>
          <cell r="B439">
            <v>2402</v>
          </cell>
          <cell r="C439" t="str">
            <v>Al Gobierno Central</v>
          </cell>
        </row>
        <row r="440">
          <cell r="A440">
            <v>201944663</v>
          </cell>
          <cell r="B440">
            <v>2402005</v>
          </cell>
          <cell r="C440" t="str">
            <v>A la Direccion de Bibliotecas Archivos y Museos</v>
          </cell>
        </row>
        <row r="441">
          <cell r="A441">
            <v>201944172</v>
          </cell>
          <cell r="B441">
            <v>2403</v>
          </cell>
          <cell r="C441" t="str">
            <v>A Otras Entidades Publicas</v>
          </cell>
        </row>
        <row r="442">
          <cell r="A442">
            <v>201944560</v>
          </cell>
          <cell r="B442">
            <v>2403024</v>
          </cell>
          <cell r="C442" t="str">
            <v>Capacitacion en Desarrollo Regional y Comunal</v>
          </cell>
        </row>
        <row r="443">
          <cell r="A443">
            <v>201944664</v>
          </cell>
          <cell r="B443">
            <v>2403026</v>
          </cell>
          <cell r="C443" t="str">
            <v>Programa Academia Capacitacion Municipal y Regional</v>
          </cell>
        </row>
        <row r="444">
          <cell r="A444">
            <v>201944577</v>
          </cell>
          <cell r="B444">
            <v>2403029</v>
          </cell>
          <cell r="C444" t="str">
            <v>Municipalidades</v>
          </cell>
        </row>
        <row r="445">
          <cell r="A445">
            <v>201944573</v>
          </cell>
          <cell r="B445">
            <v>2403031</v>
          </cell>
          <cell r="C445" t="str">
            <v>Programa de Apoyo a la Acreditacion de Calidad de Servicios Municipales</v>
          </cell>
        </row>
        <row r="446">
          <cell r="A446">
            <v>201944559</v>
          </cell>
          <cell r="B446">
            <v>2403032</v>
          </cell>
          <cell r="C446" t="str">
            <v>Programa de Mejoramiento de la Gestion Municipal</v>
          </cell>
        </row>
        <row r="447">
          <cell r="A447">
            <v>201944665</v>
          </cell>
          <cell r="B447">
            <v>2403112</v>
          </cell>
          <cell r="C447" t="str">
            <v>Oficina Fondo Recuperacion de Ciudades</v>
          </cell>
        </row>
        <row r="448">
          <cell r="A448">
            <v>201944653</v>
          </cell>
          <cell r="B448">
            <v>2403399</v>
          </cell>
          <cell r="C448" t="str">
            <v>Oficina Credito de Apoyo a la Gestion Subnacional</v>
          </cell>
        </row>
        <row r="449">
          <cell r="A449">
            <v>201944568</v>
          </cell>
          <cell r="B449">
            <v>2403403</v>
          </cell>
          <cell r="C449" t="str">
            <v>Municipalidades (Compensacion por Predios Exentos)</v>
          </cell>
        </row>
        <row r="450">
          <cell r="A450">
            <v>201944572</v>
          </cell>
          <cell r="B450">
            <v>2403405</v>
          </cell>
          <cell r="C450" t="str">
            <v>Oficina Credito Puesta en Valor del Patrimonio</v>
          </cell>
        </row>
        <row r="451">
          <cell r="A451">
            <v>201944173</v>
          </cell>
          <cell r="B451">
            <v>2404</v>
          </cell>
          <cell r="C451" t="str">
            <v>A Empresas Publicas no Financieras</v>
          </cell>
        </row>
        <row r="452">
          <cell r="A452">
            <v>201944174</v>
          </cell>
          <cell r="B452">
            <v>2405</v>
          </cell>
          <cell r="C452" t="str">
            <v>A Empresas Publicas Financieras</v>
          </cell>
        </row>
        <row r="453">
          <cell r="A453">
            <v>201944175</v>
          </cell>
          <cell r="B453">
            <v>2406</v>
          </cell>
          <cell r="C453" t="str">
            <v>A Gobiernos Extranjeros</v>
          </cell>
        </row>
        <row r="454">
          <cell r="A454">
            <v>201944176</v>
          </cell>
          <cell r="B454">
            <v>2407</v>
          </cell>
          <cell r="C454" t="str">
            <v>A Organismos Internacionales</v>
          </cell>
        </row>
        <row r="455">
          <cell r="A455">
            <v>201944177</v>
          </cell>
          <cell r="B455">
            <v>25</v>
          </cell>
          <cell r="C455" t="str">
            <v>INTEGROS AL FISCO</v>
          </cell>
        </row>
        <row r="456">
          <cell r="A456">
            <v>201944178</v>
          </cell>
          <cell r="B456">
            <v>2501</v>
          </cell>
          <cell r="C456" t="str">
            <v>Impuestos</v>
          </cell>
        </row>
        <row r="457">
          <cell r="A457">
            <v>201944179</v>
          </cell>
          <cell r="B457">
            <v>2502</v>
          </cell>
          <cell r="C457" t="str">
            <v>Anticipos y/o Utilidades</v>
          </cell>
        </row>
        <row r="458">
          <cell r="A458">
            <v>201944180</v>
          </cell>
          <cell r="B458">
            <v>2503</v>
          </cell>
          <cell r="C458" t="str">
            <v>Excedentes de Caja</v>
          </cell>
        </row>
        <row r="459">
          <cell r="A459">
            <v>201944181</v>
          </cell>
          <cell r="B459">
            <v>2599</v>
          </cell>
          <cell r="C459" t="str">
            <v>Otros ntegros al Fisco</v>
          </cell>
        </row>
        <row r="460">
          <cell r="A460">
            <v>201944182</v>
          </cell>
          <cell r="B460">
            <v>26</v>
          </cell>
          <cell r="C460" t="str">
            <v>OTROS GASTOS CORRIENTES</v>
          </cell>
        </row>
        <row r="461">
          <cell r="A461">
            <v>201944183</v>
          </cell>
          <cell r="B461">
            <v>2601</v>
          </cell>
          <cell r="C461" t="str">
            <v>Devoluciones</v>
          </cell>
        </row>
        <row r="462">
          <cell r="A462">
            <v>201944184</v>
          </cell>
          <cell r="B462">
            <v>2602</v>
          </cell>
          <cell r="C462" t="str">
            <v>Compensaciones por Danos a Terceros y/o a la Propiedad</v>
          </cell>
        </row>
        <row r="463">
          <cell r="A463">
            <v>201944185</v>
          </cell>
          <cell r="B463">
            <v>2603</v>
          </cell>
          <cell r="C463" t="str">
            <v>2% Constitucional</v>
          </cell>
        </row>
        <row r="464">
          <cell r="A464">
            <v>201944186</v>
          </cell>
          <cell r="B464">
            <v>2604</v>
          </cell>
          <cell r="C464" t="str">
            <v>Aplicacion Fondos de Terceros</v>
          </cell>
        </row>
        <row r="465">
          <cell r="A465">
            <v>201944187</v>
          </cell>
          <cell r="B465">
            <v>27</v>
          </cell>
          <cell r="C465" t="str">
            <v>APORTE FISCAL LIBRE</v>
          </cell>
        </row>
        <row r="466">
          <cell r="A466">
            <v>201944188</v>
          </cell>
          <cell r="B466">
            <v>28</v>
          </cell>
          <cell r="C466" t="str">
            <v>APORTE FISCAL PARA SERVICIO DE LA DEUDA</v>
          </cell>
        </row>
        <row r="467">
          <cell r="A467">
            <v>201944189</v>
          </cell>
          <cell r="B467">
            <v>29</v>
          </cell>
          <cell r="C467" t="str">
            <v>ADQUISICION DE ACTIVOS NO FINANCIEROS</v>
          </cell>
        </row>
        <row r="468">
          <cell r="A468">
            <v>201944190</v>
          </cell>
          <cell r="B468">
            <v>2901</v>
          </cell>
          <cell r="C468" t="str">
            <v>Terrenos</v>
          </cell>
        </row>
        <row r="469">
          <cell r="A469">
            <v>201944191</v>
          </cell>
          <cell r="B469">
            <v>2902</v>
          </cell>
          <cell r="C469" t="str">
            <v>Edificios</v>
          </cell>
        </row>
        <row r="470">
          <cell r="A470">
            <v>201944192</v>
          </cell>
          <cell r="B470">
            <v>2903</v>
          </cell>
          <cell r="C470" t="str">
            <v>Vehiculos</v>
          </cell>
        </row>
        <row r="471">
          <cell r="A471">
            <v>201944193</v>
          </cell>
          <cell r="B471">
            <v>2904</v>
          </cell>
          <cell r="C471" t="str">
            <v>Mobiliario y Otros</v>
          </cell>
        </row>
        <row r="472">
          <cell r="A472">
            <v>201944194</v>
          </cell>
          <cell r="B472">
            <v>2905</v>
          </cell>
          <cell r="C472" t="str">
            <v>Maquinas y Equipos</v>
          </cell>
        </row>
        <row r="473">
          <cell r="A473">
            <v>201944195</v>
          </cell>
          <cell r="B473">
            <v>2905001</v>
          </cell>
          <cell r="C473" t="str">
            <v>Maquinas y Equipos de Oficina</v>
          </cell>
        </row>
        <row r="474">
          <cell r="A474">
            <v>201944196</v>
          </cell>
          <cell r="B474">
            <v>2905002</v>
          </cell>
          <cell r="C474" t="str">
            <v>Maquinarias y Equipos para la Produccion</v>
          </cell>
        </row>
        <row r="475">
          <cell r="A475">
            <v>201944197</v>
          </cell>
          <cell r="B475">
            <v>2905999</v>
          </cell>
          <cell r="C475" t="str">
            <v>Otras</v>
          </cell>
        </row>
        <row r="476">
          <cell r="A476">
            <v>201944198</v>
          </cell>
          <cell r="B476">
            <v>2906</v>
          </cell>
          <cell r="C476" t="str">
            <v>Equipos Informaticos</v>
          </cell>
        </row>
        <row r="477">
          <cell r="A477">
            <v>201944199</v>
          </cell>
          <cell r="B477">
            <v>2906001</v>
          </cell>
          <cell r="C477" t="str">
            <v>Equipos Computacionales y Perifericos</v>
          </cell>
        </row>
        <row r="478">
          <cell r="A478">
            <v>201944441</v>
          </cell>
          <cell r="B478">
            <v>2906002</v>
          </cell>
          <cell r="C478" t="str">
            <v>Equipos de Comunicaciones para Redes Informaticas</v>
          </cell>
        </row>
        <row r="479">
          <cell r="A479">
            <v>201944442</v>
          </cell>
          <cell r="B479">
            <v>2907</v>
          </cell>
          <cell r="C479" t="str">
            <v>Programas Informaticos</v>
          </cell>
        </row>
        <row r="480">
          <cell r="A480">
            <v>201944443</v>
          </cell>
          <cell r="B480">
            <v>2907001</v>
          </cell>
          <cell r="C480" t="str">
            <v>Programas Computacionales</v>
          </cell>
        </row>
        <row r="481">
          <cell r="A481">
            <v>201944444</v>
          </cell>
          <cell r="B481">
            <v>2907002</v>
          </cell>
          <cell r="C481" t="str">
            <v>Sistemas de Informacion</v>
          </cell>
        </row>
        <row r="482">
          <cell r="A482">
            <v>201944445</v>
          </cell>
          <cell r="B482">
            <v>2999</v>
          </cell>
          <cell r="C482" t="str">
            <v>Otros Activos no Financieros</v>
          </cell>
        </row>
        <row r="483">
          <cell r="A483">
            <v>201944446</v>
          </cell>
          <cell r="B483">
            <v>30</v>
          </cell>
          <cell r="C483" t="str">
            <v>ADQUISICION DE ACTIVOS FINANCIEROS</v>
          </cell>
        </row>
        <row r="484">
          <cell r="A484">
            <v>201944447</v>
          </cell>
          <cell r="B484">
            <v>3001</v>
          </cell>
          <cell r="C484" t="str">
            <v>Compra de Titulos y Valores</v>
          </cell>
        </row>
        <row r="485">
          <cell r="A485">
            <v>201944448</v>
          </cell>
          <cell r="B485">
            <v>3001001</v>
          </cell>
          <cell r="C485" t="str">
            <v>Depositos a Plazo</v>
          </cell>
        </row>
        <row r="486">
          <cell r="A486">
            <v>201944449</v>
          </cell>
          <cell r="B486">
            <v>3001002</v>
          </cell>
          <cell r="C486" t="str">
            <v>Pactos de Retrocompra</v>
          </cell>
        </row>
        <row r="487">
          <cell r="A487">
            <v>201944450</v>
          </cell>
          <cell r="B487">
            <v>3001003</v>
          </cell>
          <cell r="C487" t="str">
            <v>Cuotas de Fondos Mutuos</v>
          </cell>
        </row>
        <row r="488">
          <cell r="A488">
            <v>201944451</v>
          </cell>
          <cell r="B488">
            <v>3001004</v>
          </cell>
          <cell r="C488" t="str">
            <v>Bonos o Pagares</v>
          </cell>
        </row>
        <row r="489">
          <cell r="A489">
            <v>201944452</v>
          </cell>
          <cell r="B489">
            <v>3001005</v>
          </cell>
          <cell r="C489" t="str">
            <v>Letras Hipotecarias</v>
          </cell>
        </row>
        <row r="490">
          <cell r="A490">
            <v>201944453</v>
          </cell>
          <cell r="B490">
            <v>3001999</v>
          </cell>
          <cell r="C490" t="str">
            <v>Otros</v>
          </cell>
        </row>
        <row r="491">
          <cell r="A491">
            <v>201944454</v>
          </cell>
          <cell r="B491">
            <v>3002</v>
          </cell>
          <cell r="C491" t="str">
            <v>Compra de Acciones y Participaciones de Capital</v>
          </cell>
        </row>
        <row r="492">
          <cell r="A492">
            <v>201944455</v>
          </cell>
          <cell r="B492">
            <v>3003</v>
          </cell>
          <cell r="C492" t="str">
            <v>Operaciones de Cambio</v>
          </cell>
        </row>
        <row r="493">
          <cell r="A493">
            <v>201944456</v>
          </cell>
          <cell r="B493">
            <v>3099</v>
          </cell>
          <cell r="C493" t="str">
            <v>Otros Activos Financieros</v>
          </cell>
        </row>
        <row r="494">
          <cell r="A494">
            <v>201944457</v>
          </cell>
          <cell r="B494">
            <v>31</v>
          </cell>
          <cell r="C494" t="str">
            <v>INICIATIVAS DE INVERSION</v>
          </cell>
        </row>
        <row r="495">
          <cell r="A495">
            <v>201944458</v>
          </cell>
          <cell r="B495">
            <v>3101</v>
          </cell>
          <cell r="C495" t="str">
            <v>Estudios Basicos</v>
          </cell>
        </row>
        <row r="496">
          <cell r="A496">
            <v>201944459</v>
          </cell>
          <cell r="B496">
            <v>3101001</v>
          </cell>
          <cell r="C496" t="str">
            <v>Gastos Administrativos</v>
          </cell>
        </row>
        <row r="497">
          <cell r="A497">
            <v>201944460</v>
          </cell>
          <cell r="B497">
            <v>3101002</v>
          </cell>
          <cell r="C497" t="str">
            <v>Consultorias</v>
          </cell>
        </row>
        <row r="498">
          <cell r="A498">
            <v>201944461</v>
          </cell>
          <cell r="B498">
            <v>3102</v>
          </cell>
          <cell r="C498" t="str">
            <v>Proyectos</v>
          </cell>
        </row>
        <row r="499">
          <cell r="A499">
            <v>201944462</v>
          </cell>
          <cell r="B499">
            <v>3102001</v>
          </cell>
          <cell r="C499" t="str">
            <v>Gastos Administrativos</v>
          </cell>
        </row>
        <row r="500">
          <cell r="A500">
            <v>201944463</v>
          </cell>
          <cell r="B500">
            <v>3102002</v>
          </cell>
          <cell r="C500" t="str">
            <v>Consultorias</v>
          </cell>
        </row>
        <row r="501">
          <cell r="A501">
            <v>201944464</v>
          </cell>
          <cell r="B501">
            <v>3102003</v>
          </cell>
          <cell r="C501" t="str">
            <v>Terrenos</v>
          </cell>
        </row>
        <row r="502">
          <cell r="A502">
            <v>201944465</v>
          </cell>
          <cell r="B502">
            <v>3102004</v>
          </cell>
          <cell r="C502" t="str">
            <v>Obras Civiles</v>
          </cell>
        </row>
        <row r="503">
          <cell r="A503">
            <v>201944466</v>
          </cell>
          <cell r="B503">
            <v>3102005</v>
          </cell>
          <cell r="C503" t="str">
            <v>Equipamiento</v>
          </cell>
        </row>
        <row r="504">
          <cell r="A504">
            <v>201944467</v>
          </cell>
          <cell r="B504">
            <v>3102006</v>
          </cell>
          <cell r="C504" t="str">
            <v>Equipos</v>
          </cell>
        </row>
        <row r="505">
          <cell r="A505">
            <v>201944468</v>
          </cell>
          <cell r="B505">
            <v>3102007</v>
          </cell>
          <cell r="C505" t="str">
            <v>Vehiculos</v>
          </cell>
        </row>
        <row r="506">
          <cell r="A506">
            <v>201944469</v>
          </cell>
          <cell r="B506">
            <v>3102999</v>
          </cell>
          <cell r="C506" t="str">
            <v>Otros Gastos</v>
          </cell>
        </row>
        <row r="507">
          <cell r="A507">
            <v>201944470</v>
          </cell>
          <cell r="B507">
            <v>3103</v>
          </cell>
          <cell r="C507" t="str">
            <v>Programas de Inversion</v>
          </cell>
        </row>
        <row r="508">
          <cell r="A508">
            <v>201944471</v>
          </cell>
          <cell r="B508">
            <v>3103001</v>
          </cell>
          <cell r="C508" t="str">
            <v>Gastos Administrativos</v>
          </cell>
        </row>
        <row r="509">
          <cell r="A509">
            <v>201944472</v>
          </cell>
          <cell r="B509">
            <v>3103002</v>
          </cell>
          <cell r="C509" t="str">
            <v>Consultorias</v>
          </cell>
        </row>
        <row r="510">
          <cell r="A510">
            <v>201944473</v>
          </cell>
          <cell r="B510">
            <v>3103003</v>
          </cell>
          <cell r="C510" t="str">
            <v>Contratacion del Programa</v>
          </cell>
        </row>
        <row r="511">
          <cell r="A511">
            <v>201944474</v>
          </cell>
          <cell r="B511">
            <v>32</v>
          </cell>
          <cell r="C511" t="str">
            <v>PRESTAMOS</v>
          </cell>
        </row>
        <row r="512">
          <cell r="A512">
            <v>201944475</v>
          </cell>
          <cell r="B512">
            <v>3201</v>
          </cell>
          <cell r="C512" t="str">
            <v>De Asistencia Social</v>
          </cell>
        </row>
        <row r="513">
          <cell r="A513">
            <v>201944476</v>
          </cell>
          <cell r="B513">
            <v>3202</v>
          </cell>
          <cell r="C513" t="str">
            <v>Hipotecarios</v>
          </cell>
        </row>
        <row r="514">
          <cell r="A514">
            <v>201944477</v>
          </cell>
          <cell r="B514">
            <v>3203</v>
          </cell>
          <cell r="C514" t="str">
            <v>Pignoraticios</v>
          </cell>
        </row>
        <row r="515">
          <cell r="A515">
            <v>201944478</v>
          </cell>
          <cell r="B515">
            <v>3204</v>
          </cell>
          <cell r="C515" t="str">
            <v>De Fomento</v>
          </cell>
        </row>
        <row r="516">
          <cell r="A516">
            <v>201944667</v>
          </cell>
          <cell r="B516">
            <v>3204002</v>
          </cell>
          <cell r="C516" t="str">
            <v>Municipalidades</v>
          </cell>
        </row>
        <row r="517">
          <cell r="A517">
            <v>201944479</v>
          </cell>
          <cell r="B517">
            <v>3205</v>
          </cell>
          <cell r="C517" t="str">
            <v>Medicos</v>
          </cell>
        </row>
        <row r="518">
          <cell r="A518">
            <v>201944480</v>
          </cell>
          <cell r="B518">
            <v>3206</v>
          </cell>
          <cell r="C518" t="str">
            <v>Por Anticipos a Contratistas</v>
          </cell>
        </row>
        <row r="519">
          <cell r="A519">
            <v>201944481</v>
          </cell>
          <cell r="B519">
            <v>3207</v>
          </cell>
          <cell r="C519" t="str">
            <v>Por Anticipos por Cambio de Residencia</v>
          </cell>
        </row>
        <row r="520">
          <cell r="A520">
            <v>201944482</v>
          </cell>
          <cell r="B520">
            <v>3209</v>
          </cell>
          <cell r="C520" t="str">
            <v>Por Ventas a Plazo</v>
          </cell>
        </row>
        <row r="521">
          <cell r="A521">
            <v>201944483</v>
          </cell>
          <cell r="B521">
            <v>33</v>
          </cell>
          <cell r="C521" t="str">
            <v>TRANSFERENCIAS DE CAPITAL</v>
          </cell>
        </row>
        <row r="522">
          <cell r="A522">
            <v>201944484</v>
          </cell>
          <cell r="B522">
            <v>3301</v>
          </cell>
          <cell r="C522" t="str">
            <v>Al Sector Privado</v>
          </cell>
        </row>
        <row r="523">
          <cell r="A523">
            <v>201944485</v>
          </cell>
          <cell r="B523">
            <v>3302</v>
          </cell>
          <cell r="C523" t="str">
            <v>Al Gobierno Central</v>
          </cell>
        </row>
        <row r="524">
          <cell r="A524">
            <v>201944578</v>
          </cell>
          <cell r="B524">
            <v>3302001</v>
          </cell>
          <cell r="C524" t="str">
            <v>Programa Inversion Regional Region I</v>
          </cell>
        </row>
        <row r="525">
          <cell r="A525">
            <v>201944579</v>
          </cell>
          <cell r="B525">
            <v>3302002</v>
          </cell>
          <cell r="C525" t="str">
            <v>Programa Inversion Regional Region II</v>
          </cell>
        </row>
        <row r="526">
          <cell r="A526">
            <v>201944580</v>
          </cell>
          <cell r="B526">
            <v>3302003</v>
          </cell>
          <cell r="C526" t="str">
            <v>Programa Inversion Regional Region III</v>
          </cell>
        </row>
        <row r="527">
          <cell r="A527">
            <v>201944581</v>
          </cell>
          <cell r="B527">
            <v>3302004</v>
          </cell>
          <cell r="C527" t="str">
            <v>Programa Inversion Regional Region IV</v>
          </cell>
        </row>
        <row r="528">
          <cell r="A528">
            <v>201944582</v>
          </cell>
          <cell r="B528">
            <v>3302005</v>
          </cell>
          <cell r="C528" t="str">
            <v>Programa Inversion Regional Region V</v>
          </cell>
        </row>
        <row r="529">
          <cell r="A529">
            <v>201944583</v>
          </cell>
          <cell r="B529">
            <v>3302006</v>
          </cell>
          <cell r="C529" t="str">
            <v>Programa Inversion Regional Region VI</v>
          </cell>
        </row>
        <row r="530">
          <cell r="A530">
            <v>201944584</v>
          </cell>
          <cell r="B530">
            <v>3302007</v>
          </cell>
          <cell r="C530" t="str">
            <v>Programa Inversion Regional Region VII</v>
          </cell>
        </row>
        <row r="531">
          <cell r="A531">
            <v>201944585</v>
          </cell>
          <cell r="B531">
            <v>3302008</v>
          </cell>
          <cell r="C531" t="str">
            <v>Programa Inversion Regional Region VIII</v>
          </cell>
        </row>
        <row r="532">
          <cell r="A532">
            <v>201944586</v>
          </cell>
          <cell r="B532">
            <v>3302009</v>
          </cell>
          <cell r="C532" t="str">
            <v>Programa Inversion Regional Region IX</v>
          </cell>
        </row>
        <row r="533">
          <cell r="A533">
            <v>201944587</v>
          </cell>
          <cell r="B533">
            <v>3302010</v>
          </cell>
          <cell r="C533" t="str">
            <v>Programa Inversion Regional Region X</v>
          </cell>
        </row>
        <row r="534">
          <cell r="A534">
            <v>201944658</v>
          </cell>
          <cell r="B534">
            <v>3302011</v>
          </cell>
          <cell r="C534" t="str">
            <v>Programa Inversion Regional Region XI</v>
          </cell>
        </row>
        <row r="535">
          <cell r="A535">
            <v>201944588</v>
          </cell>
          <cell r="B535">
            <v>3302012</v>
          </cell>
          <cell r="C535" t="str">
            <v>Programa Inversion Regional Region XII</v>
          </cell>
        </row>
        <row r="536">
          <cell r="A536">
            <v>201944642</v>
          </cell>
          <cell r="B536">
            <v>3302013</v>
          </cell>
          <cell r="C536" t="str">
            <v>Programa Inversion Regional Region Metropolitana</v>
          </cell>
        </row>
        <row r="537">
          <cell r="A537">
            <v>201944656</v>
          </cell>
          <cell r="B537">
            <v>3302014</v>
          </cell>
          <cell r="C537" t="str">
            <v>Programa Inversion Regional Region XIV</v>
          </cell>
        </row>
        <row r="538">
          <cell r="A538">
            <v>201944657</v>
          </cell>
          <cell r="B538">
            <v>3302015</v>
          </cell>
          <cell r="C538" t="str">
            <v>Programa Inversion Regional Region XV</v>
          </cell>
        </row>
        <row r="539">
          <cell r="A539">
            <v>201946403</v>
          </cell>
          <cell r="B539">
            <v>3302016</v>
          </cell>
          <cell r="C539" t="str">
            <v>Al Consejo Nacional De La Cultura Y Las Artes</v>
          </cell>
        </row>
        <row r="540">
          <cell r="A540">
            <v>201944486</v>
          </cell>
          <cell r="B540">
            <v>3303</v>
          </cell>
          <cell r="C540" t="str">
            <v>A Otras Entidades Publicas</v>
          </cell>
        </row>
        <row r="541">
          <cell r="A541">
            <v>201944643</v>
          </cell>
          <cell r="B541">
            <v>3303001</v>
          </cell>
          <cell r="C541" t="str">
            <v>Provision Fondo Nacional de Desarrollo Regional</v>
          </cell>
        </row>
        <row r="542">
          <cell r="A542">
            <v>201944644</v>
          </cell>
          <cell r="B542">
            <v>3303003</v>
          </cell>
          <cell r="C542" t="str">
            <v>Provision Infraestructura Educacional</v>
          </cell>
        </row>
        <row r="543">
          <cell r="A543">
            <v>201944645</v>
          </cell>
          <cell r="B543">
            <v>3303005</v>
          </cell>
          <cell r="C543" t="str">
            <v>Municipalidades (Programa Mejoramiento Urbano y Equipamiento Comunal)</v>
          </cell>
        </row>
        <row r="544">
          <cell r="A544">
            <v>201944650</v>
          </cell>
          <cell r="B544">
            <v>3303005001</v>
          </cell>
          <cell r="C544" t="str">
            <v>Emergencia</v>
          </cell>
        </row>
        <row r="545">
          <cell r="A545">
            <v>201944651</v>
          </cell>
          <cell r="B545">
            <v>3303005002</v>
          </cell>
          <cell r="C545" t="str">
            <v>Tradicional</v>
          </cell>
        </row>
        <row r="546">
          <cell r="A546">
            <v>201944652</v>
          </cell>
          <cell r="B546">
            <v>3303005003</v>
          </cell>
          <cell r="C546" t="str">
            <v>Emergencia FIE</v>
          </cell>
        </row>
        <row r="547">
          <cell r="A547">
            <v>201944646</v>
          </cell>
          <cell r="B547">
            <v>3303006</v>
          </cell>
          <cell r="C547" t="str">
            <v>Municipalidades (Programa Mejoramiento de Barrios)</v>
          </cell>
        </row>
        <row r="548">
          <cell r="A548">
            <v>201944571</v>
          </cell>
          <cell r="B548">
            <v>3303016</v>
          </cell>
          <cell r="C548" t="str">
            <v>Municipalidades - Sistema Informacion Financiera Municipal</v>
          </cell>
        </row>
        <row r="549">
          <cell r="A549">
            <v>201944647</v>
          </cell>
          <cell r="B549">
            <v>3303017</v>
          </cell>
          <cell r="C549" t="str">
            <v>Provision Programa Infraestructura Rural</v>
          </cell>
        </row>
        <row r="550">
          <cell r="A550">
            <v>201944659</v>
          </cell>
          <cell r="B550">
            <v>3303021</v>
          </cell>
          <cell r="C550" t="str">
            <v>Provision Puesta en Valor del Patrimonio</v>
          </cell>
        </row>
        <row r="551">
          <cell r="A551">
            <v>201944654</v>
          </cell>
          <cell r="B551">
            <v>3303024</v>
          </cell>
          <cell r="C551" t="str">
            <v>Provision Programa Fondo de Innovacion para la Competitividad</v>
          </cell>
        </row>
        <row r="552">
          <cell r="A552">
            <v>201944655</v>
          </cell>
          <cell r="B552">
            <v>3303025</v>
          </cell>
          <cell r="C552" t="str">
            <v>Provision de Apoyo a la Gestion Subnacional</v>
          </cell>
        </row>
        <row r="553">
          <cell r="A553">
            <v>201944565</v>
          </cell>
          <cell r="B553">
            <v>3303100</v>
          </cell>
          <cell r="C553" t="str">
            <v>Municipalidades (Fondo Recuperacion de Ciudades)</v>
          </cell>
        </row>
        <row r="554">
          <cell r="A554">
            <v>201944666</v>
          </cell>
          <cell r="B554">
            <v>3303110</v>
          </cell>
          <cell r="C554" t="str">
            <v>Municipalidades (Fondo de Incentivo al Mejoramiento de la Gestion Municipal)</v>
          </cell>
        </row>
        <row r="555">
          <cell r="A555">
            <v>201944648</v>
          </cell>
          <cell r="B555">
            <v>3303130</v>
          </cell>
          <cell r="C555" t="str">
            <v>Provision Programa Saneamiento Sanitario</v>
          </cell>
        </row>
        <row r="556">
          <cell r="A556">
            <v>201944649</v>
          </cell>
          <cell r="B556">
            <v>3303190</v>
          </cell>
          <cell r="C556" t="str">
            <v>Provision Programa Residuos Solidos</v>
          </cell>
        </row>
        <row r="557">
          <cell r="A557">
            <v>201944660</v>
          </cell>
          <cell r="B557">
            <v>3303418</v>
          </cell>
          <cell r="C557" t="str">
            <v>Provision Ley N 20.378 - Fondo de Apoyo Regional (FAR)</v>
          </cell>
        </row>
        <row r="558">
          <cell r="A558">
            <v>201944564</v>
          </cell>
          <cell r="B558">
            <v>3303421</v>
          </cell>
          <cell r="C558" t="str">
            <v>Provision Incorporacion Mayores Ingresos Propios</v>
          </cell>
        </row>
        <row r="559">
          <cell r="A559">
            <v>201944563</v>
          </cell>
          <cell r="B559">
            <v>3303423</v>
          </cell>
          <cell r="C559" t="str">
            <v>Provision Recuperacion Infraestructura Local Zona Centro Sur</v>
          </cell>
        </row>
        <row r="560">
          <cell r="A560">
            <v>201944562</v>
          </cell>
          <cell r="B560">
            <v>3303426</v>
          </cell>
          <cell r="C560" t="str">
            <v>Provision Energizacion</v>
          </cell>
        </row>
        <row r="561">
          <cell r="A561">
            <v>201944487</v>
          </cell>
          <cell r="B561">
            <v>3304</v>
          </cell>
          <cell r="C561" t="str">
            <v>A Empresas Publicas no Financieras</v>
          </cell>
        </row>
        <row r="562">
          <cell r="A562">
            <v>201944488</v>
          </cell>
          <cell r="B562">
            <v>3305</v>
          </cell>
          <cell r="C562" t="str">
            <v>A Empresas Publicas Financieras</v>
          </cell>
        </row>
        <row r="563">
          <cell r="A563">
            <v>201944489</v>
          </cell>
          <cell r="B563">
            <v>3306</v>
          </cell>
          <cell r="C563" t="str">
            <v>A Gobiernos Extranjeros</v>
          </cell>
        </row>
        <row r="564">
          <cell r="A564">
            <v>201944490</v>
          </cell>
          <cell r="B564">
            <v>3307</v>
          </cell>
          <cell r="C564" t="str">
            <v>A Organismos Internacionales</v>
          </cell>
        </row>
        <row r="565">
          <cell r="A565">
            <v>201944491</v>
          </cell>
          <cell r="B565">
            <v>34</v>
          </cell>
          <cell r="C565" t="str">
            <v>SERVICIO DE LA DEUDA</v>
          </cell>
        </row>
        <row r="566">
          <cell r="A566">
            <v>201944492</v>
          </cell>
          <cell r="B566">
            <v>3401</v>
          </cell>
          <cell r="C566" t="str">
            <v>Amortizacion Deuda Interna</v>
          </cell>
        </row>
        <row r="567">
          <cell r="A567">
            <v>201944589</v>
          </cell>
          <cell r="B567">
            <v>3401001</v>
          </cell>
          <cell r="C567" t="str">
            <v>Rescate de Valores</v>
          </cell>
        </row>
        <row r="568">
          <cell r="A568">
            <v>201944590</v>
          </cell>
          <cell r="B568">
            <v>3401002</v>
          </cell>
          <cell r="C568" t="str">
            <v>Emprestitos</v>
          </cell>
        </row>
        <row r="569">
          <cell r="A569">
            <v>201944591</v>
          </cell>
          <cell r="B569">
            <v>3401003</v>
          </cell>
          <cell r="C569" t="str">
            <v>Creditos de Proveedores</v>
          </cell>
        </row>
        <row r="570">
          <cell r="A570">
            <v>201944592</v>
          </cell>
          <cell r="B570">
            <v>3402</v>
          </cell>
          <cell r="C570" t="str">
            <v>Amortizacion Deuda Externa</v>
          </cell>
        </row>
        <row r="571">
          <cell r="A571">
            <v>201944593</v>
          </cell>
          <cell r="B571">
            <v>3402001</v>
          </cell>
          <cell r="C571" t="str">
            <v>Rescate de Valores</v>
          </cell>
        </row>
        <row r="572">
          <cell r="A572">
            <v>201944594</v>
          </cell>
          <cell r="B572">
            <v>3402002</v>
          </cell>
          <cell r="C572" t="str">
            <v>Emprestitos</v>
          </cell>
        </row>
        <row r="573">
          <cell r="A573">
            <v>201944595</v>
          </cell>
          <cell r="B573">
            <v>3402003</v>
          </cell>
          <cell r="C573" t="str">
            <v>Creditos de Proveedores</v>
          </cell>
        </row>
        <row r="574">
          <cell r="A574">
            <v>201944596</v>
          </cell>
          <cell r="B574">
            <v>3403</v>
          </cell>
          <cell r="C574" t="str">
            <v>Intereses Deuda Interna</v>
          </cell>
        </row>
        <row r="575">
          <cell r="A575">
            <v>201944597</v>
          </cell>
          <cell r="B575">
            <v>3403001</v>
          </cell>
          <cell r="C575" t="str">
            <v>Por Emision de Valores</v>
          </cell>
        </row>
        <row r="576">
          <cell r="A576">
            <v>201944598</v>
          </cell>
          <cell r="B576">
            <v>3403002</v>
          </cell>
          <cell r="C576" t="str">
            <v>Emprestitos</v>
          </cell>
        </row>
        <row r="577">
          <cell r="A577">
            <v>201944599</v>
          </cell>
          <cell r="B577">
            <v>3403003</v>
          </cell>
          <cell r="C577" t="str">
            <v>Creditos de Proveedores</v>
          </cell>
        </row>
        <row r="578">
          <cell r="A578">
            <v>201944600</v>
          </cell>
          <cell r="B578">
            <v>3404</v>
          </cell>
          <cell r="C578" t="str">
            <v>Intereses Deuda Externa</v>
          </cell>
        </row>
        <row r="579">
          <cell r="A579">
            <v>201944601</v>
          </cell>
          <cell r="B579">
            <v>3404001</v>
          </cell>
          <cell r="C579" t="str">
            <v>Por Emision de Valores</v>
          </cell>
        </row>
        <row r="580">
          <cell r="A580">
            <v>201944602</v>
          </cell>
          <cell r="B580">
            <v>3404002</v>
          </cell>
          <cell r="C580" t="str">
            <v>Emprestitos</v>
          </cell>
        </row>
        <row r="581">
          <cell r="A581">
            <v>201944661</v>
          </cell>
          <cell r="B581">
            <v>3404002001</v>
          </cell>
          <cell r="C581" t="str">
            <v>Intereses Deuda Publica</v>
          </cell>
        </row>
        <row r="582">
          <cell r="A582">
            <v>201944662</v>
          </cell>
          <cell r="B582">
            <v>3404002002</v>
          </cell>
          <cell r="C582" t="str">
            <v>Comisiones Deuda Publica</v>
          </cell>
        </row>
        <row r="583">
          <cell r="A583">
            <v>201944603</v>
          </cell>
          <cell r="B583">
            <v>3404003</v>
          </cell>
          <cell r="C583" t="str">
            <v>Creditos de Proveedores</v>
          </cell>
        </row>
        <row r="584">
          <cell r="A584">
            <v>201944604</v>
          </cell>
          <cell r="B584">
            <v>3405</v>
          </cell>
          <cell r="C584" t="str">
            <v>Otros Gastos Financieros Deuda Interna</v>
          </cell>
        </row>
        <row r="585">
          <cell r="A585">
            <v>201944605</v>
          </cell>
          <cell r="B585">
            <v>3405001</v>
          </cell>
          <cell r="C585" t="str">
            <v>Por Emision de Valores</v>
          </cell>
        </row>
        <row r="586">
          <cell r="A586">
            <v>201944606</v>
          </cell>
          <cell r="B586">
            <v>3405002</v>
          </cell>
          <cell r="C586" t="str">
            <v>Emprestitos</v>
          </cell>
        </row>
        <row r="587">
          <cell r="A587">
            <v>201944607</v>
          </cell>
          <cell r="B587">
            <v>3405003</v>
          </cell>
          <cell r="C587" t="str">
            <v>Creditos de Proveedores</v>
          </cell>
        </row>
        <row r="588">
          <cell r="A588">
            <v>201944608</v>
          </cell>
          <cell r="B588">
            <v>3406</v>
          </cell>
          <cell r="C588" t="str">
            <v>Otros Gastos Financieros Deuda Externa</v>
          </cell>
        </row>
        <row r="589">
          <cell r="A589">
            <v>201944609</v>
          </cell>
          <cell r="B589">
            <v>3406001</v>
          </cell>
          <cell r="C589" t="str">
            <v>Por Emision de Valores</v>
          </cell>
        </row>
        <row r="590">
          <cell r="A590">
            <v>201944610</v>
          </cell>
          <cell r="B590">
            <v>3406002</v>
          </cell>
          <cell r="C590" t="str">
            <v>Emprestitos</v>
          </cell>
        </row>
        <row r="591">
          <cell r="A591">
            <v>201944611</v>
          </cell>
          <cell r="B591">
            <v>3406003</v>
          </cell>
          <cell r="C591" t="str">
            <v>Creditos de Proveedores</v>
          </cell>
        </row>
        <row r="592">
          <cell r="A592">
            <v>201944612</v>
          </cell>
          <cell r="B592">
            <v>3407</v>
          </cell>
          <cell r="C592" t="str">
            <v>Deuda Flotante</v>
          </cell>
        </row>
        <row r="593">
          <cell r="A593">
            <v>201944613</v>
          </cell>
          <cell r="B593">
            <v>35</v>
          </cell>
          <cell r="C593" t="str">
            <v>SALDO FINAL DE CAJA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6 (2)"/>
      <sheetName val="Hoja6"/>
      <sheetName val="Analisis 21"/>
      <sheetName val="Compromisos Arrastre 2015"/>
      <sheetName val="Informatica"/>
      <sheetName val="Modificacion Sifim"/>
      <sheetName val="Academia 26"/>
      <sheetName val="Municipalidades 029"/>
      <sheetName val="Acreditación 031"/>
      <sheetName val="Mejoramiento 032"/>
      <sheetName val="Sifim 016"/>
      <sheetName val="Clasificador Presupuestario"/>
    </sheetNames>
    <sheetDataSet>
      <sheetData sheetId="0"/>
      <sheetData sheetId="1"/>
      <sheetData sheetId="2"/>
      <sheetData sheetId="3"/>
      <sheetData sheetId="4"/>
      <sheetData sheetId="5"/>
      <sheetData sheetId="6"/>
      <sheetData sheetId="7"/>
      <sheetData sheetId="8"/>
      <sheetData sheetId="9"/>
      <sheetData sheetId="10"/>
      <sheetData sheetId="11">
        <row r="1">
          <cell r="A1" t="str">
            <v>Id</v>
          </cell>
          <cell r="B1" t="str">
            <v>Código</v>
          </cell>
          <cell r="C1" t="str">
            <v>Nombre</v>
          </cell>
        </row>
        <row r="2">
          <cell r="A2">
            <v>201944379</v>
          </cell>
          <cell r="B2">
            <v>1</v>
          </cell>
          <cell r="C2" t="str">
            <v>IMPUESTOS</v>
          </cell>
        </row>
        <row r="3">
          <cell r="A3">
            <v>201944380</v>
          </cell>
          <cell r="B3">
            <v>101</v>
          </cell>
          <cell r="C3" t="str">
            <v>Impuestos a la Renta</v>
          </cell>
        </row>
        <row r="4">
          <cell r="A4">
            <v>201944381</v>
          </cell>
          <cell r="B4">
            <v>101001</v>
          </cell>
          <cell r="C4" t="str">
            <v>Primera Categoria</v>
          </cell>
        </row>
        <row r="5">
          <cell r="A5">
            <v>201944382</v>
          </cell>
          <cell r="B5">
            <v>101002</v>
          </cell>
          <cell r="C5" t="str">
            <v>Segunda Categoria, Sueldos, Salarios y Pensiones</v>
          </cell>
        </row>
        <row r="6">
          <cell r="A6">
            <v>201944383</v>
          </cell>
          <cell r="B6">
            <v>101003</v>
          </cell>
          <cell r="C6" t="str">
            <v>Global Complementario</v>
          </cell>
        </row>
        <row r="7">
          <cell r="A7">
            <v>201944384</v>
          </cell>
          <cell r="B7">
            <v>101004</v>
          </cell>
          <cell r="C7" t="str">
            <v>Adicional</v>
          </cell>
        </row>
        <row r="8">
          <cell r="A8">
            <v>201944385</v>
          </cell>
          <cell r="B8">
            <v>101005</v>
          </cell>
          <cell r="C8" t="str">
            <v>Tasa 40% DL N 2.398 de 1978</v>
          </cell>
        </row>
        <row r="9">
          <cell r="A9">
            <v>201944386</v>
          </cell>
          <cell r="B9">
            <v>101006</v>
          </cell>
          <cell r="C9" t="str">
            <v>Articulo 21 Ley Impuesto a la Renta</v>
          </cell>
        </row>
        <row r="10">
          <cell r="A10">
            <v>201944387</v>
          </cell>
          <cell r="B10">
            <v>101007</v>
          </cell>
          <cell r="C10" t="str">
            <v>Termino de Giro</v>
          </cell>
        </row>
        <row r="11">
          <cell r="A11">
            <v>201944388</v>
          </cell>
          <cell r="B11">
            <v>102</v>
          </cell>
          <cell r="C11" t="str">
            <v>Impuesto al Valor Agregado</v>
          </cell>
        </row>
        <row r="12">
          <cell r="A12">
            <v>201944389</v>
          </cell>
          <cell r="B12">
            <v>102001</v>
          </cell>
          <cell r="C12" t="str">
            <v>Tasa General Debitos</v>
          </cell>
        </row>
        <row r="13">
          <cell r="A13">
            <v>201944390</v>
          </cell>
          <cell r="B13">
            <v>102002</v>
          </cell>
          <cell r="C13" t="str">
            <v>Tasa General Creditos</v>
          </cell>
        </row>
        <row r="14">
          <cell r="A14">
            <v>201944391</v>
          </cell>
          <cell r="B14">
            <v>102101</v>
          </cell>
          <cell r="C14" t="str">
            <v>Tasas Especiales Debitos</v>
          </cell>
        </row>
        <row r="15">
          <cell r="A15">
            <v>201944392</v>
          </cell>
          <cell r="B15">
            <v>102102</v>
          </cell>
          <cell r="C15" t="str">
            <v>Tasas Especiales Creditos</v>
          </cell>
        </row>
        <row r="16">
          <cell r="A16">
            <v>201944393</v>
          </cell>
          <cell r="B16">
            <v>102201</v>
          </cell>
          <cell r="C16" t="str">
            <v>Tasa General de Importaciones</v>
          </cell>
        </row>
        <row r="17">
          <cell r="A17">
            <v>201944394</v>
          </cell>
          <cell r="B17">
            <v>103</v>
          </cell>
          <cell r="C17" t="str">
            <v>Impuestos a Productos Especificos</v>
          </cell>
        </row>
        <row r="18">
          <cell r="A18">
            <v>201944395</v>
          </cell>
          <cell r="B18">
            <v>103001</v>
          </cell>
          <cell r="C18" t="str">
            <v>Tabacos, Cigarros y Cigarrillos</v>
          </cell>
        </row>
        <row r="19">
          <cell r="A19">
            <v>201944396</v>
          </cell>
          <cell r="B19">
            <v>103002</v>
          </cell>
          <cell r="C19" t="str">
            <v>Derechos de Explotacion ENAP</v>
          </cell>
        </row>
        <row r="20">
          <cell r="A20">
            <v>201944397</v>
          </cell>
          <cell r="B20">
            <v>103003</v>
          </cell>
          <cell r="C20" t="str">
            <v>Gasolinas, Petroleo Diesel y Otros</v>
          </cell>
        </row>
        <row r="21">
          <cell r="A21">
            <v>201944398</v>
          </cell>
          <cell r="B21">
            <v>104</v>
          </cell>
          <cell r="C21" t="str">
            <v>Impuestos a los Actos Juridicos</v>
          </cell>
        </row>
        <row r="22">
          <cell r="A22">
            <v>201944399</v>
          </cell>
          <cell r="B22">
            <v>105</v>
          </cell>
          <cell r="C22" t="str">
            <v>Impuestos al Comercio Exterior</v>
          </cell>
        </row>
        <row r="23">
          <cell r="A23">
            <v>201944400</v>
          </cell>
          <cell r="B23">
            <v>105001</v>
          </cell>
          <cell r="C23" t="str">
            <v>Derechos Especificos de Internacion</v>
          </cell>
        </row>
        <row r="24">
          <cell r="A24">
            <v>201944401</v>
          </cell>
          <cell r="B24">
            <v>105002</v>
          </cell>
          <cell r="C24" t="str">
            <v>Derechos Ad-Valorem</v>
          </cell>
        </row>
        <row r="25">
          <cell r="A25">
            <v>201944402</v>
          </cell>
          <cell r="B25">
            <v>105003</v>
          </cell>
          <cell r="C25" t="str">
            <v>Otros</v>
          </cell>
        </row>
        <row r="26">
          <cell r="A26">
            <v>201944403</v>
          </cell>
          <cell r="B26">
            <v>105004</v>
          </cell>
          <cell r="C26" t="str">
            <v>Sistemas de Pago</v>
          </cell>
        </row>
        <row r="27">
          <cell r="A27">
            <v>201944404</v>
          </cell>
          <cell r="B27">
            <v>106</v>
          </cell>
          <cell r="C27" t="str">
            <v>Impuestos Varios</v>
          </cell>
        </row>
        <row r="28">
          <cell r="A28">
            <v>201944405</v>
          </cell>
          <cell r="B28">
            <v>106001</v>
          </cell>
          <cell r="C28" t="str">
            <v>Herencias y Donaciones</v>
          </cell>
        </row>
        <row r="29">
          <cell r="A29">
            <v>201944406</v>
          </cell>
          <cell r="B29">
            <v>106002</v>
          </cell>
          <cell r="C29" t="str">
            <v>Patentes Mineras</v>
          </cell>
        </row>
        <row r="30">
          <cell r="A30">
            <v>201944407</v>
          </cell>
          <cell r="B30">
            <v>106004</v>
          </cell>
          <cell r="C30" t="str">
            <v>Juegos de Azar</v>
          </cell>
        </row>
        <row r="31">
          <cell r="A31">
            <v>201944408</v>
          </cell>
          <cell r="B31">
            <v>106006</v>
          </cell>
          <cell r="C31" t="str">
            <v>Otros</v>
          </cell>
        </row>
        <row r="32">
          <cell r="A32">
            <v>201944409</v>
          </cell>
          <cell r="B32">
            <v>107</v>
          </cell>
          <cell r="C32" t="str">
            <v>Otros Ingresos Tributarios</v>
          </cell>
        </row>
        <row r="33">
          <cell r="A33">
            <v>201944410</v>
          </cell>
          <cell r="B33">
            <v>107001</v>
          </cell>
          <cell r="C33" t="str">
            <v>Reajuste de Impuestos de Declaracion Anual</v>
          </cell>
        </row>
        <row r="34">
          <cell r="A34">
            <v>201944411</v>
          </cell>
          <cell r="B34">
            <v>107002</v>
          </cell>
          <cell r="C34" t="str">
            <v>Multas e Intereses por Impuestos</v>
          </cell>
        </row>
        <row r="35">
          <cell r="A35">
            <v>201944412</v>
          </cell>
          <cell r="B35">
            <v>109</v>
          </cell>
          <cell r="C35" t="str">
            <v>Sistema de Pago de Impuestos</v>
          </cell>
        </row>
        <row r="36">
          <cell r="A36">
            <v>201944413</v>
          </cell>
          <cell r="B36">
            <v>109001</v>
          </cell>
          <cell r="C36" t="str">
            <v>Pagos Provisionales del Ano</v>
          </cell>
        </row>
        <row r="37">
          <cell r="A37">
            <v>201944414</v>
          </cell>
          <cell r="B37">
            <v>109002</v>
          </cell>
          <cell r="C37" t="str">
            <v>Creditos para Declaracion Anual de Renta</v>
          </cell>
        </row>
        <row r="38">
          <cell r="A38">
            <v>201944415</v>
          </cell>
          <cell r="B38">
            <v>109003</v>
          </cell>
          <cell r="C38" t="str">
            <v>Devoluciones Determinadas Declaracion Anual de Renta</v>
          </cell>
        </row>
        <row r="39">
          <cell r="A39">
            <v>201944416</v>
          </cell>
          <cell r="B39">
            <v>109004</v>
          </cell>
          <cell r="C39" t="str">
            <v>Devoluciones de Renta</v>
          </cell>
        </row>
        <row r="40">
          <cell r="A40">
            <v>201944417</v>
          </cell>
          <cell r="B40">
            <v>109005</v>
          </cell>
          <cell r="C40" t="str">
            <v>Reintegro de Devoluciones de Renta</v>
          </cell>
        </row>
        <row r="41">
          <cell r="A41">
            <v>201944418</v>
          </cell>
          <cell r="B41">
            <v>109101</v>
          </cell>
          <cell r="C41" t="str">
            <v>IVA Remanente Credito del Periodo</v>
          </cell>
        </row>
        <row r="42">
          <cell r="A42">
            <v>201944419</v>
          </cell>
          <cell r="B42">
            <v>109102</v>
          </cell>
          <cell r="C42" t="str">
            <v>IVA Remanente Credito Periodos Anteriores</v>
          </cell>
        </row>
        <row r="43">
          <cell r="A43">
            <v>201944420</v>
          </cell>
          <cell r="B43">
            <v>109103</v>
          </cell>
          <cell r="C43" t="str">
            <v>Devoluciones de IVA</v>
          </cell>
        </row>
        <row r="44">
          <cell r="A44">
            <v>201944421</v>
          </cell>
          <cell r="B44">
            <v>109104</v>
          </cell>
          <cell r="C44" t="str">
            <v>Reintegro de Devoluciones de IVA</v>
          </cell>
        </row>
        <row r="45">
          <cell r="A45">
            <v>201944422</v>
          </cell>
          <cell r="B45">
            <v>109201</v>
          </cell>
          <cell r="C45" t="str">
            <v>Devoluciones de Aduanas</v>
          </cell>
        </row>
        <row r="46">
          <cell r="A46">
            <v>201944423</v>
          </cell>
          <cell r="B46">
            <v>109202</v>
          </cell>
          <cell r="C46" t="str">
            <v>Devoluciones de Otros Impuestos</v>
          </cell>
        </row>
        <row r="47">
          <cell r="A47">
            <v>201944424</v>
          </cell>
          <cell r="B47">
            <v>109301</v>
          </cell>
          <cell r="C47" t="str">
            <v>Fluctuacion Deudores del Periodo</v>
          </cell>
        </row>
        <row r="48">
          <cell r="A48">
            <v>201944425</v>
          </cell>
          <cell r="B48">
            <v>109302</v>
          </cell>
          <cell r="C48" t="str">
            <v>Fluctuacion Deudores de Periodos Anteriores</v>
          </cell>
        </row>
        <row r="49">
          <cell r="A49">
            <v>201944426</v>
          </cell>
          <cell r="B49">
            <v>109303</v>
          </cell>
          <cell r="C49" t="str">
            <v>Reajuste por Pago Fuera de Plazo</v>
          </cell>
        </row>
        <row r="50">
          <cell r="A50">
            <v>201944427</v>
          </cell>
          <cell r="B50">
            <v>109401</v>
          </cell>
          <cell r="C50" t="str">
            <v>Diferencias de Pago</v>
          </cell>
        </row>
        <row r="51">
          <cell r="A51">
            <v>201944428</v>
          </cell>
          <cell r="B51">
            <v>109501</v>
          </cell>
          <cell r="C51" t="str">
            <v>Impuestos de Declaracion y Pago Simultaneo Mensual de Empresas Constructoras</v>
          </cell>
        </row>
        <row r="52">
          <cell r="A52">
            <v>201944429</v>
          </cell>
          <cell r="B52">
            <v>109502</v>
          </cell>
          <cell r="C52" t="str">
            <v>Recuperacion Peajes Ley N 19.764</v>
          </cell>
        </row>
        <row r="53">
          <cell r="A53">
            <v>201944430</v>
          </cell>
          <cell r="B53">
            <v>109601</v>
          </cell>
          <cell r="C53" t="str">
            <v>Aplicacion Articulo 8 Ley N 18.566</v>
          </cell>
        </row>
        <row r="54">
          <cell r="A54">
            <v>201944431</v>
          </cell>
          <cell r="B54">
            <v>109701</v>
          </cell>
          <cell r="C54" t="str">
            <v>Conversion de Pagos en Moneda Extranjera</v>
          </cell>
        </row>
        <row r="55">
          <cell r="A55">
            <v>201944432</v>
          </cell>
          <cell r="B55">
            <v>4</v>
          </cell>
          <cell r="C55" t="str">
            <v>IMPOSICIONES PREVISIONALES</v>
          </cell>
        </row>
        <row r="56">
          <cell r="A56">
            <v>201944433</v>
          </cell>
          <cell r="B56">
            <v>401</v>
          </cell>
          <cell r="C56" t="str">
            <v>Aportes del Empleador</v>
          </cell>
        </row>
        <row r="57">
          <cell r="A57">
            <v>201944434</v>
          </cell>
          <cell r="B57">
            <v>401001</v>
          </cell>
          <cell r="C57" t="str">
            <v>Cotizaciones para la Ley de Accidentes del Trabajo</v>
          </cell>
        </row>
        <row r="58">
          <cell r="A58">
            <v>201944435</v>
          </cell>
          <cell r="B58">
            <v>401999</v>
          </cell>
          <cell r="C58" t="str">
            <v>Otros</v>
          </cell>
        </row>
        <row r="59">
          <cell r="A59">
            <v>201944436</v>
          </cell>
          <cell r="B59">
            <v>402</v>
          </cell>
          <cell r="C59" t="str">
            <v>Aportes del Trabajador</v>
          </cell>
        </row>
        <row r="60">
          <cell r="A60">
            <v>201944437</v>
          </cell>
          <cell r="B60">
            <v>402001</v>
          </cell>
          <cell r="C60" t="str">
            <v>Cotizaciones para el Fondo de Pensiones</v>
          </cell>
        </row>
        <row r="61">
          <cell r="A61">
            <v>201944438</v>
          </cell>
          <cell r="B61">
            <v>402002</v>
          </cell>
          <cell r="C61" t="str">
            <v>Cotizaciones para Salud</v>
          </cell>
        </row>
        <row r="62">
          <cell r="A62">
            <v>201944439</v>
          </cell>
          <cell r="B62">
            <v>402999</v>
          </cell>
          <cell r="C62" t="str">
            <v>Otros</v>
          </cell>
        </row>
        <row r="63">
          <cell r="A63">
            <v>201944440</v>
          </cell>
          <cell r="B63">
            <v>5</v>
          </cell>
          <cell r="C63" t="str">
            <v>TRANSFERENCIAS CORRIENTES</v>
          </cell>
        </row>
        <row r="64">
          <cell r="A64">
            <v>201944541</v>
          </cell>
          <cell r="B64">
            <v>501</v>
          </cell>
          <cell r="C64" t="str">
            <v>Del Sector Privado</v>
          </cell>
        </row>
        <row r="65">
          <cell r="A65">
            <v>201944542</v>
          </cell>
          <cell r="B65">
            <v>502</v>
          </cell>
          <cell r="C65" t="str">
            <v>Del Gobierno Central</v>
          </cell>
        </row>
        <row r="66">
          <cell r="A66">
            <v>201947082</v>
          </cell>
          <cell r="B66">
            <v>502112</v>
          </cell>
          <cell r="C66" t="str">
            <v>Subsecretaria de Desarrollo Regional y Administrativo - Programa 05</v>
          </cell>
        </row>
        <row r="67">
          <cell r="A67">
            <v>201947142</v>
          </cell>
          <cell r="B67">
            <v>502113</v>
          </cell>
          <cell r="C67" t="str">
            <v>Subsecretaria de Desarrollo Regional y Administrativo - Programa 03</v>
          </cell>
        </row>
        <row r="68">
          <cell r="A68">
            <v>201944543</v>
          </cell>
          <cell r="B68">
            <v>503</v>
          </cell>
          <cell r="C68" t="str">
            <v>De Otras Entidades Publicas</v>
          </cell>
        </row>
        <row r="69">
          <cell r="A69">
            <v>201944544</v>
          </cell>
          <cell r="B69">
            <v>504</v>
          </cell>
          <cell r="C69" t="str">
            <v>De Empresas Publicas no Financieras</v>
          </cell>
        </row>
        <row r="70">
          <cell r="A70">
            <v>201944545</v>
          </cell>
          <cell r="B70">
            <v>505</v>
          </cell>
          <cell r="C70" t="str">
            <v>De Empresas Publicas Financieras</v>
          </cell>
        </row>
        <row r="71">
          <cell r="A71">
            <v>201944546</v>
          </cell>
          <cell r="B71">
            <v>506</v>
          </cell>
          <cell r="C71" t="str">
            <v>De Gobiernos Extranjeros</v>
          </cell>
        </row>
        <row r="72">
          <cell r="A72">
            <v>201944547</v>
          </cell>
          <cell r="B72">
            <v>507</v>
          </cell>
          <cell r="C72" t="str">
            <v>De Organismos Internacionales</v>
          </cell>
        </row>
        <row r="73">
          <cell r="A73">
            <v>201944548</v>
          </cell>
          <cell r="B73">
            <v>6</v>
          </cell>
          <cell r="C73" t="str">
            <v>RENTAS DE LA PROPIEDAD</v>
          </cell>
        </row>
        <row r="74">
          <cell r="A74">
            <v>201944549</v>
          </cell>
          <cell r="B74">
            <v>601</v>
          </cell>
          <cell r="C74" t="str">
            <v>Arriendo de Activos No Financieros</v>
          </cell>
        </row>
        <row r="75">
          <cell r="A75">
            <v>201944550</v>
          </cell>
          <cell r="B75">
            <v>602</v>
          </cell>
          <cell r="C75" t="str">
            <v>Dividendos</v>
          </cell>
        </row>
        <row r="76">
          <cell r="A76">
            <v>201944551</v>
          </cell>
          <cell r="B76">
            <v>603</v>
          </cell>
          <cell r="C76" t="str">
            <v>Intereses</v>
          </cell>
        </row>
        <row r="77">
          <cell r="A77">
            <v>201944552</v>
          </cell>
          <cell r="B77">
            <v>604</v>
          </cell>
          <cell r="C77" t="str">
            <v>Participacion de Utilidades</v>
          </cell>
        </row>
        <row r="78">
          <cell r="A78">
            <v>201944553</v>
          </cell>
          <cell r="B78">
            <v>699</v>
          </cell>
          <cell r="C78" t="str">
            <v>Otras Rentas de la Propiedad</v>
          </cell>
        </row>
        <row r="79">
          <cell r="A79">
            <v>201944554</v>
          </cell>
          <cell r="B79">
            <v>7</v>
          </cell>
          <cell r="C79" t="str">
            <v>INGRESOS DE OPERACIN</v>
          </cell>
        </row>
        <row r="80">
          <cell r="A80">
            <v>201944555</v>
          </cell>
          <cell r="B80">
            <v>701</v>
          </cell>
          <cell r="C80" t="str">
            <v>Venta de Bienes</v>
          </cell>
        </row>
        <row r="81">
          <cell r="A81">
            <v>201944556</v>
          </cell>
          <cell r="B81">
            <v>702</v>
          </cell>
          <cell r="C81" t="str">
            <v>Venta de Servicios</v>
          </cell>
        </row>
        <row r="82">
          <cell r="A82">
            <v>201944557</v>
          </cell>
          <cell r="B82">
            <v>8</v>
          </cell>
          <cell r="C82" t="str">
            <v>OTROS INGRESOS CORRIENTES</v>
          </cell>
        </row>
        <row r="83">
          <cell r="A83">
            <v>201944558</v>
          </cell>
          <cell r="B83">
            <v>801</v>
          </cell>
          <cell r="C83" t="str">
            <v>Recuperaciones y Reembolsos por Licencias Medicas</v>
          </cell>
        </row>
        <row r="84">
          <cell r="A84">
            <v>201943631</v>
          </cell>
          <cell r="B84">
            <v>801001</v>
          </cell>
          <cell r="C84" t="str">
            <v>Reembolsos Art. 4 Ley N 19.345 y Ley N 19.117 Art. nico</v>
          </cell>
        </row>
        <row r="85">
          <cell r="A85">
            <v>201943632</v>
          </cell>
          <cell r="B85">
            <v>801002</v>
          </cell>
          <cell r="C85" t="str">
            <v>Recuperaciones Art. 12 Ley N 18.196 y Ley N 19.117 Art. nico</v>
          </cell>
        </row>
        <row r="86">
          <cell r="A86">
            <v>201943633</v>
          </cell>
          <cell r="B86">
            <v>802</v>
          </cell>
          <cell r="C86" t="str">
            <v>Multas y Sanciones Pecuniarias</v>
          </cell>
        </row>
        <row r="87">
          <cell r="A87">
            <v>201943634</v>
          </cell>
          <cell r="B87">
            <v>804</v>
          </cell>
          <cell r="C87" t="str">
            <v>Fondos de Terceros</v>
          </cell>
        </row>
        <row r="88">
          <cell r="A88">
            <v>201943635</v>
          </cell>
          <cell r="B88">
            <v>899</v>
          </cell>
          <cell r="C88" t="str">
            <v>Otros</v>
          </cell>
        </row>
        <row r="89">
          <cell r="A89">
            <v>201943636</v>
          </cell>
          <cell r="B89">
            <v>899001</v>
          </cell>
          <cell r="C89" t="str">
            <v>Devoluciones y Reintegros no Provenientes de Impuestos</v>
          </cell>
        </row>
        <row r="90">
          <cell r="A90">
            <v>201943637</v>
          </cell>
          <cell r="B90">
            <v>899003</v>
          </cell>
          <cell r="C90" t="str">
            <v>Fondos en Administracion en Banco Central</v>
          </cell>
        </row>
        <row r="91">
          <cell r="A91">
            <v>201943638</v>
          </cell>
          <cell r="B91">
            <v>899004</v>
          </cell>
          <cell r="C91" t="str">
            <v>ntegros Ley N 19.030</v>
          </cell>
        </row>
        <row r="92">
          <cell r="A92">
            <v>201943639</v>
          </cell>
          <cell r="B92">
            <v>899999</v>
          </cell>
          <cell r="C92" t="str">
            <v>Otros</v>
          </cell>
        </row>
        <row r="93">
          <cell r="A93">
            <v>201943640</v>
          </cell>
          <cell r="B93">
            <v>9</v>
          </cell>
          <cell r="C93" t="str">
            <v>APORTE FISCAL</v>
          </cell>
        </row>
        <row r="94">
          <cell r="A94">
            <v>201943641</v>
          </cell>
          <cell r="B94">
            <v>901</v>
          </cell>
          <cell r="C94" t="str">
            <v>Libre</v>
          </cell>
        </row>
        <row r="95">
          <cell r="A95">
            <v>201944574</v>
          </cell>
          <cell r="B95">
            <v>901001</v>
          </cell>
          <cell r="C95" t="str">
            <v>Remuneraciones</v>
          </cell>
        </row>
        <row r="96">
          <cell r="A96">
            <v>201944575</v>
          </cell>
          <cell r="B96">
            <v>901002</v>
          </cell>
          <cell r="C96" t="str">
            <v>Resto</v>
          </cell>
        </row>
        <row r="97">
          <cell r="A97">
            <v>201943642</v>
          </cell>
          <cell r="B97">
            <v>902</v>
          </cell>
          <cell r="C97" t="str">
            <v>Servicio de la Deuda Interna</v>
          </cell>
        </row>
        <row r="98">
          <cell r="A98">
            <v>201943643</v>
          </cell>
          <cell r="B98">
            <v>902001</v>
          </cell>
          <cell r="C98" t="str">
            <v>Amortizaciones</v>
          </cell>
        </row>
        <row r="99">
          <cell r="A99">
            <v>201943644</v>
          </cell>
          <cell r="B99">
            <v>902002</v>
          </cell>
          <cell r="C99" t="str">
            <v>Intereses</v>
          </cell>
        </row>
        <row r="100">
          <cell r="A100">
            <v>201943645</v>
          </cell>
          <cell r="B100">
            <v>902003</v>
          </cell>
          <cell r="C100" t="str">
            <v>Otros Gastos Financieros</v>
          </cell>
        </row>
        <row r="101">
          <cell r="A101">
            <v>201943646</v>
          </cell>
          <cell r="B101">
            <v>903</v>
          </cell>
          <cell r="C101" t="str">
            <v>Servicio de la Deuda Externa</v>
          </cell>
        </row>
        <row r="102">
          <cell r="A102">
            <v>201943647</v>
          </cell>
          <cell r="B102">
            <v>903001</v>
          </cell>
          <cell r="C102" t="str">
            <v>Amortizaciones</v>
          </cell>
        </row>
        <row r="103">
          <cell r="A103">
            <v>201943648</v>
          </cell>
          <cell r="B103">
            <v>903002</v>
          </cell>
          <cell r="C103" t="str">
            <v>Intereses</v>
          </cell>
        </row>
        <row r="104">
          <cell r="A104">
            <v>201944567</v>
          </cell>
          <cell r="B104">
            <v>903002001</v>
          </cell>
          <cell r="C104" t="str">
            <v>Intereses Servicio a la Deuda</v>
          </cell>
        </row>
        <row r="105">
          <cell r="A105">
            <v>201944566</v>
          </cell>
          <cell r="B105">
            <v>903002002</v>
          </cell>
          <cell r="C105" t="str">
            <v>Comisiones Servicio a la Deuda</v>
          </cell>
        </row>
        <row r="106">
          <cell r="A106">
            <v>201943649</v>
          </cell>
          <cell r="B106">
            <v>903003</v>
          </cell>
          <cell r="C106" t="str">
            <v>Otros Gastos Financieros</v>
          </cell>
        </row>
        <row r="107">
          <cell r="A107">
            <v>201943650</v>
          </cell>
          <cell r="B107">
            <v>10</v>
          </cell>
          <cell r="C107" t="str">
            <v>VENTA DE ACTIVOS NO FINANCIEROS</v>
          </cell>
        </row>
        <row r="108">
          <cell r="A108">
            <v>201943651</v>
          </cell>
          <cell r="B108">
            <v>1001</v>
          </cell>
          <cell r="C108" t="str">
            <v>Terrenos</v>
          </cell>
        </row>
        <row r="109">
          <cell r="A109">
            <v>201943652</v>
          </cell>
          <cell r="B109">
            <v>1002</v>
          </cell>
          <cell r="C109" t="str">
            <v>Edificios</v>
          </cell>
        </row>
        <row r="110">
          <cell r="A110">
            <v>201943653</v>
          </cell>
          <cell r="B110">
            <v>1003</v>
          </cell>
          <cell r="C110" t="str">
            <v>Vehiculos</v>
          </cell>
        </row>
        <row r="111">
          <cell r="A111">
            <v>201943654</v>
          </cell>
          <cell r="B111">
            <v>1004</v>
          </cell>
          <cell r="C111" t="str">
            <v>Mobiliario y Otros</v>
          </cell>
        </row>
        <row r="112">
          <cell r="A112">
            <v>201943655</v>
          </cell>
          <cell r="B112">
            <v>1005</v>
          </cell>
          <cell r="C112" t="str">
            <v>Maquinas y Equipos</v>
          </cell>
        </row>
        <row r="113">
          <cell r="A113">
            <v>201943656</v>
          </cell>
          <cell r="B113">
            <v>1006</v>
          </cell>
          <cell r="C113" t="str">
            <v>Equipos Informaticos</v>
          </cell>
        </row>
        <row r="114">
          <cell r="A114">
            <v>201943657</v>
          </cell>
          <cell r="B114">
            <v>1007</v>
          </cell>
          <cell r="C114" t="str">
            <v>Programas Informaticos</v>
          </cell>
        </row>
        <row r="115">
          <cell r="A115">
            <v>201943658</v>
          </cell>
          <cell r="B115">
            <v>1099</v>
          </cell>
          <cell r="C115" t="str">
            <v>Otros Activos no Financieros</v>
          </cell>
        </row>
        <row r="116">
          <cell r="A116">
            <v>201943659</v>
          </cell>
          <cell r="B116">
            <v>11</v>
          </cell>
          <cell r="C116" t="str">
            <v>VENTA DE ACTIVOS FINANCIEROS</v>
          </cell>
        </row>
        <row r="117">
          <cell r="A117">
            <v>201943660</v>
          </cell>
          <cell r="B117">
            <v>1101</v>
          </cell>
          <cell r="C117" t="str">
            <v>Venta o Rescate de Titulos y Valores</v>
          </cell>
        </row>
        <row r="118">
          <cell r="A118">
            <v>201943661</v>
          </cell>
          <cell r="B118">
            <v>1101001</v>
          </cell>
          <cell r="C118" t="str">
            <v>Depositos a Plazo</v>
          </cell>
        </row>
        <row r="119">
          <cell r="A119">
            <v>201943662</v>
          </cell>
          <cell r="B119">
            <v>1101002</v>
          </cell>
          <cell r="C119" t="str">
            <v>Pactos de Retrocompra</v>
          </cell>
        </row>
        <row r="120">
          <cell r="A120">
            <v>201943663</v>
          </cell>
          <cell r="B120">
            <v>1101003</v>
          </cell>
          <cell r="C120" t="str">
            <v>Cuotas de Fondos Mutuos</v>
          </cell>
        </row>
        <row r="121">
          <cell r="A121">
            <v>201943664</v>
          </cell>
          <cell r="B121">
            <v>1101004</v>
          </cell>
          <cell r="C121" t="str">
            <v>Bonos o Pagares</v>
          </cell>
        </row>
        <row r="122">
          <cell r="A122">
            <v>201943665</v>
          </cell>
          <cell r="B122">
            <v>1101005</v>
          </cell>
          <cell r="C122" t="str">
            <v>Letras Hipotecarias</v>
          </cell>
        </row>
        <row r="123">
          <cell r="A123">
            <v>201943666</v>
          </cell>
          <cell r="B123">
            <v>1101999</v>
          </cell>
          <cell r="C123" t="str">
            <v>Otros</v>
          </cell>
        </row>
        <row r="124">
          <cell r="A124">
            <v>201943667</v>
          </cell>
          <cell r="B124">
            <v>1102</v>
          </cell>
          <cell r="C124" t="str">
            <v>Venta de Acciones y Participaciones de Capital</v>
          </cell>
        </row>
        <row r="125">
          <cell r="A125">
            <v>201943668</v>
          </cell>
          <cell r="B125">
            <v>1103</v>
          </cell>
          <cell r="C125" t="str">
            <v>Operaciones de Cambio</v>
          </cell>
        </row>
        <row r="126">
          <cell r="A126">
            <v>201943669</v>
          </cell>
          <cell r="B126">
            <v>1199</v>
          </cell>
          <cell r="C126" t="str">
            <v>Otros Activos Financieros</v>
          </cell>
        </row>
        <row r="127">
          <cell r="A127">
            <v>201943670</v>
          </cell>
          <cell r="B127">
            <v>12</v>
          </cell>
          <cell r="C127" t="str">
            <v>RECUPERACION DE PRESTAMOS</v>
          </cell>
        </row>
        <row r="128">
          <cell r="A128">
            <v>201943671</v>
          </cell>
          <cell r="B128">
            <v>1201</v>
          </cell>
          <cell r="C128" t="str">
            <v>De Asistencia Social</v>
          </cell>
        </row>
        <row r="129">
          <cell r="A129">
            <v>201943672</v>
          </cell>
          <cell r="B129">
            <v>1202</v>
          </cell>
          <cell r="C129" t="str">
            <v>Hipotecarios</v>
          </cell>
        </row>
        <row r="130">
          <cell r="A130">
            <v>201943673</v>
          </cell>
          <cell r="B130">
            <v>1203</v>
          </cell>
          <cell r="C130" t="str">
            <v>Pignoraticios</v>
          </cell>
        </row>
        <row r="131">
          <cell r="A131">
            <v>201943674</v>
          </cell>
          <cell r="B131">
            <v>1204</v>
          </cell>
          <cell r="C131" t="str">
            <v>De Fomento</v>
          </cell>
        </row>
        <row r="132">
          <cell r="A132">
            <v>201943675</v>
          </cell>
          <cell r="B132">
            <v>1205</v>
          </cell>
          <cell r="C132" t="str">
            <v>Medicos</v>
          </cell>
        </row>
        <row r="133">
          <cell r="A133">
            <v>201943676</v>
          </cell>
          <cell r="B133">
            <v>1206</v>
          </cell>
          <cell r="C133" t="str">
            <v>Por Anticipos a Contratistas</v>
          </cell>
        </row>
        <row r="134">
          <cell r="A134">
            <v>201943677</v>
          </cell>
          <cell r="B134">
            <v>1207</v>
          </cell>
          <cell r="C134" t="str">
            <v>Por Anticipos por Cambio de Residencia</v>
          </cell>
        </row>
        <row r="135">
          <cell r="A135">
            <v>201943678</v>
          </cell>
          <cell r="B135">
            <v>1209</v>
          </cell>
          <cell r="C135" t="str">
            <v>Por Ventas a Plazo</v>
          </cell>
        </row>
        <row r="136">
          <cell r="A136">
            <v>201943679</v>
          </cell>
          <cell r="B136">
            <v>1210</v>
          </cell>
          <cell r="C136" t="str">
            <v>Ingresos por Percibir</v>
          </cell>
        </row>
        <row r="137">
          <cell r="A137">
            <v>201943680</v>
          </cell>
          <cell r="B137">
            <v>13</v>
          </cell>
          <cell r="C137" t="str">
            <v>TRANSFERENCIAS PARA GASTOS DE CAPITAL</v>
          </cell>
        </row>
        <row r="138">
          <cell r="A138">
            <v>201943681</v>
          </cell>
          <cell r="B138">
            <v>1301</v>
          </cell>
          <cell r="C138" t="str">
            <v>Del Sector Privado</v>
          </cell>
        </row>
        <row r="139">
          <cell r="A139">
            <v>201943682</v>
          </cell>
          <cell r="B139">
            <v>1302</v>
          </cell>
          <cell r="C139" t="str">
            <v>Del Gobierno Central</v>
          </cell>
        </row>
        <row r="140">
          <cell r="A140">
            <v>201944576</v>
          </cell>
          <cell r="B140">
            <v>1302006</v>
          </cell>
          <cell r="C140" t="str">
            <v>Subsecretaria de Educacion</v>
          </cell>
        </row>
        <row r="141">
          <cell r="A141">
            <v>201946402</v>
          </cell>
          <cell r="B141">
            <v>1302080</v>
          </cell>
          <cell r="C141" t="str">
            <v>Tesoro Publico Ley N20.378 - Fondo De Apoyo Regional (FAR)</v>
          </cell>
        </row>
        <row r="142">
          <cell r="A142">
            <v>201947078</v>
          </cell>
          <cell r="B142">
            <v>1302113</v>
          </cell>
          <cell r="C142" t="str">
            <v>Subsecretaria de Desarrollo Regional y Administrativo - Programa 05</v>
          </cell>
        </row>
        <row r="143">
          <cell r="A143">
            <v>201947128</v>
          </cell>
          <cell r="B143">
            <v>1302114</v>
          </cell>
          <cell r="C143" t="str">
            <v>Gobierno Regional del Bio Bio - Programa 02</v>
          </cell>
        </row>
        <row r="144">
          <cell r="A144">
            <v>201947133</v>
          </cell>
          <cell r="B144">
            <v>1302115</v>
          </cell>
          <cell r="C144" t="str">
            <v>Gobierno Regional Region IX Araucania - Programa 02</v>
          </cell>
        </row>
        <row r="145">
          <cell r="A145">
            <v>201943683</v>
          </cell>
          <cell r="B145">
            <v>1303</v>
          </cell>
          <cell r="C145" t="str">
            <v>De Otras Entidades Publicas</v>
          </cell>
        </row>
        <row r="146">
          <cell r="A146">
            <v>201943684</v>
          </cell>
          <cell r="B146">
            <v>1304</v>
          </cell>
          <cell r="C146" t="str">
            <v>De Empresas Publicas no Financieras</v>
          </cell>
        </row>
        <row r="147">
          <cell r="A147">
            <v>201943685</v>
          </cell>
          <cell r="B147">
            <v>1305</v>
          </cell>
          <cell r="C147" t="str">
            <v>De Empresas Publicas Financieras</v>
          </cell>
        </row>
        <row r="148">
          <cell r="A148">
            <v>201943686</v>
          </cell>
          <cell r="B148">
            <v>1306</v>
          </cell>
          <cell r="C148" t="str">
            <v>De Gobiernos Extranjeros</v>
          </cell>
        </row>
        <row r="149">
          <cell r="A149">
            <v>201947162</v>
          </cell>
          <cell r="B149">
            <v>1306001</v>
          </cell>
          <cell r="C149" t="str">
            <v>Del Gobierno Espanol - Instituto de Credito Oficial de Espana</v>
          </cell>
        </row>
        <row r="150">
          <cell r="A150">
            <v>201943687</v>
          </cell>
          <cell r="B150">
            <v>1307</v>
          </cell>
          <cell r="C150" t="str">
            <v>De Organismos Internacionales</v>
          </cell>
        </row>
        <row r="151">
          <cell r="A151">
            <v>201943688</v>
          </cell>
          <cell r="B151">
            <v>14</v>
          </cell>
          <cell r="C151" t="str">
            <v>ENDEUDAMIENTO</v>
          </cell>
        </row>
        <row r="152">
          <cell r="A152">
            <v>201943689</v>
          </cell>
          <cell r="B152">
            <v>1401</v>
          </cell>
          <cell r="C152" t="str">
            <v>Endeudamiento Interno</v>
          </cell>
        </row>
        <row r="153">
          <cell r="A153">
            <v>201943690</v>
          </cell>
          <cell r="B153">
            <v>1401001</v>
          </cell>
          <cell r="C153" t="str">
            <v>Colocacion de Valores</v>
          </cell>
        </row>
        <row r="154">
          <cell r="A154">
            <v>201943691</v>
          </cell>
          <cell r="B154">
            <v>1401002</v>
          </cell>
          <cell r="C154" t="str">
            <v>Emprestitos</v>
          </cell>
        </row>
        <row r="155">
          <cell r="A155">
            <v>201943692</v>
          </cell>
          <cell r="B155">
            <v>1401003</v>
          </cell>
          <cell r="C155" t="str">
            <v>Creditos de Proveedores</v>
          </cell>
        </row>
        <row r="156">
          <cell r="A156">
            <v>201943693</v>
          </cell>
          <cell r="B156">
            <v>1402</v>
          </cell>
          <cell r="C156" t="str">
            <v>Endeudamiento Externo</v>
          </cell>
        </row>
        <row r="157">
          <cell r="A157">
            <v>201943694</v>
          </cell>
          <cell r="B157">
            <v>1402001</v>
          </cell>
          <cell r="C157" t="str">
            <v>Colocacion de Valores</v>
          </cell>
        </row>
        <row r="158">
          <cell r="A158">
            <v>201943695</v>
          </cell>
          <cell r="B158">
            <v>1402002</v>
          </cell>
          <cell r="C158" t="str">
            <v>Emprestitos</v>
          </cell>
        </row>
        <row r="159">
          <cell r="A159">
            <v>201943696</v>
          </cell>
          <cell r="B159">
            <v>1402003</v>
          </cell>
          <cell r="C159" t="str">
            <v>Creditos de Proveedores</v>
          </cell>
        </row>
        <row r="160">
          <cell r="A160">
            <v>201943697</v>
          </cell>
          <cell r="B160">
            <v>15</v>
          </cell>
          <cell r="C160" t="str">
            <v>SALDO INICIAL DE CAJA</v>
          </cell>
        </row>
        <row r="161">
          <cell r="A161">
            <v>201943698</v>
          </cell>
          <cell r="B161">
            <v>21</v>
          </cell>
          <cell r="C161" t="str">
            <v>GASTOS EN PERSONAL</v>
          </cell>
        </row>
        <row r="162">
          <cell r="A162">
            <v>201943699</v>
          </cell>
          <cell r="B162">
            <v>2101</v>
          </cell>
          <cell r="C162" t="str">
            <v>Personal de Planta</v>
          </cell>
        </row>
        <row r="163">
          <cell r="A163">
            <v>201943700</v>
          </cell>
          <cell r="B163">
            <v>2101001</v>
          </cell>
          <cell r="C163" t="str">
            <v>Sueldos y Sobresueldos</v>
          </cell>
        </row>
        <row r="164">
          <cell r="A164">
            <v>201943701</v>
          </cell>
          <cell r="B164">
            <v>2101001001</v>
          </cell>
          <cell r="C164" t="str">
            <v>Sueldos Bases</v>
          </cell>
        </row>
        <row r="165">
          <cell r="A165">
            <v>201943702</v>
          </cell>
          <cell r="B165">
            <v>2101001002</v>
          </cell>
          <cell r="C165" t="str">
            <v>Asignacion de Antigedad</v>
          </cell>
        </row>
        <row r="166">
          <cell r="A166">
            <v>201943703</v>
          </cell>
          <cell r="B166">
            <v>2101001003</v>
          </cell>
          <cell r="C166" t="str">
            <v>Asignacion Profesional</v>
          </cell>
        </row>
        <row r="167">
          <cell r="A167">
            <v>201943704</v>
          </cell>
          <cell r="B167">
            <v>2101001004</v>
          </cell>
          <cell r="C167" t="str">
            <v>Asignacion de Zona</v>
          </cell>
        </row>
        <row r="168">
          <cell r="A168">
            <v>201943705</v>
          </cell>
          <cell r="B168">
            <v>2101001005</v>
          </cell>
          <cell r="C168" t="str">
            <v>Asignacion de Rancho</v>
          </cell>
        </row>
        <row r="169">
          <cell r="A169">
            <v>201943706</v>
          </cell>
          <cell r="B169">
            <v>2101001006</v>
          </cell>
          <cell r="C169" t="str">
            <v>Asignaciones del DL N 2.411, de 1978</v>
          </cell>
        </row>
        <row r="170">
          <cell r="A170">
            <v>201943707</v>
          </cell>
          <cell r="B170">
            <v>2101001007</v>
          </cell>
          <cell r="C170" t="str">
            <v>Asignaciones del DL N 3.551, de 1981</v>
          </cell>
        </row>
        <row r="171">
          <cell r="A171">
            <v>201943708</v>
          </cell>
          <cell r="B171">
            <v>2101001008</v>
          </cell>
          <cell r="C171" t="str">
            <v>Asignacion de Nivelacion</v>
          </cell>
        </row>
        <row r="172">
          <cell r="A172">
            <v>201943709</v>
          </cell>
          <cell r="B172">
            <v>2101001009</v>
          </cell>
          <cell r="C172" t="str">
            <v>Asignaciones Especiales</v>
          </cell>
        </row>
        <row r="173">
          <cell r="A173">
            <v>201943710</v>
          </cell>
          <cell r="B173">
            <v>2101001010</v>
          </cell>
          <cell r="C173" t="str">
            <v>Asignacion de Perdida de Caja</v>
          </cell>
        </row>
        <row r="174">
          <cell r="A174">
            <v>201943711</v>
          </cell>
          <cell r="B174">
            <v>2101001011</v>
          </cell>
          <cell r="C174" t="str">
            <v>Asignacion de Movilizacion</v>
          </cell>
        </row>
        <row r="175">
          <cell r="A175">
            <v>201943712</v>
          </cell>
          <cell r="B175">
            <v>2101001012</v>
          </cell>
          <cell r="C175" t="str">
            <v>Gastos de Representacion</v>
          </cell>
        </row>
        <row r="176">
          <cell r="A176">
            <v>201943713</v>
          </cell>
          <cell r="B176">
            <v>2101001013</v>
          </cell>
          <cell r="C176" t="str">
            <v>Asignacion de Direccion Superior</v>
          </cell>
        </row>
        <row r="177">
          <cell r="A177">
            <v>201943714</v>
          </cell>
          <cell r="B177">
            <v>2101001014</v>
          </cell>
          <cell r="C177" t="str">
            <v>Asignaciones Compensatorias</v>
          </cell>
        </row>
        <row r="178">
          <cell r="A178">
            <v>201943715</v>
          </cell>
          <cell r="B178">
            <v>2101001015</v>
          </cell>
          <cell r="C178" t="str">
            <v>Asignaciones Sustitutivas</v>
          </cell>
        </row>
        <row r="179">
          <cell r="A179">
            <v>201943716</v>
          </cell>
          <cell r="B179">
            <v>2101001016</v>
          </cell>
          <cell r="C179" t="str">
            <v>Asignacion de Dedicacion Exclusiva</v>
          </cell>
        </row>
        <row r="180">
          <cell r="A180">
            <v>201943717</v>
          </cell>
          <cell r="B180">
            <v>2101001017</v>
          </cell>
          <cell r="C180" t="str">
            <v>Asignacion para Operador de Maquinaria Pesada</v>
          </cell>
        </row>
        <row r="181">
          <cell r="A181">
            <v>201943718</v>
          </cell>
          <cell r="B181">
            <v>2101001018</v>
          </cell>
          <cell r="C181" t="str">
            <v>Asignacion de Defensa Judicial Estatal</v>
          </cell>
        </row>
        <row r="182">
          <cell r="A182">
            <v>201943719</v>
          </cell>
          <cell r="B182">
            <v>2101001019</v>
          </cell>
          <cell r="C182" t="str">
            <v>Asignacion de Responsabilidad</v>
          </cell>
        </row>
        <row r="183">
          <cell r="A183">
            <v>201943720</v>
          </cell>
          <cell r="B183">
            <v>2101001020</v>
          </cell>
          <cell r="C183" t="str">
            <v>Asignacion por Turno</v>
          </cell>
        </row>
        <row r="184">
          <cell r="A184">
            <v>201943721</v>
          </cell>
          <cell r="B184">
            <v>2101001021</v>
          </cell>
          <cell r="C184" t="str">
            <v>Asignacion Articulo 1 Ley N 19.264</v>
          </cell>
        </row>
        <row r="185">
          <cell r="A185">
            <v>201943722</v>
          </cell>
          <cell r="B185">
            <v>2101001022</v>
          </cell>
          <cell r="C185" t="str">
            <v>Componente Base Asignacion de Desempeno</v>
          </cell>
        </row>
        <row r="186">
          <cell r="A186">
            <v>201943723</v>
          </cell>
          <cell r="B186">
            <v>2101001023</v>
          </cell>
          <cell r="C186" t="str">
            <v>Asignacion de Control</v>
          </cell>
        </row>
        <row r="187">
          <cell r="A187">
            <v>201943724</v>
          </cell>
          <cell r="B187">
            <v>2101001024</v>
          </cell>
          <cell r="C187" t="str">
            <v>Asignacion de Defensa Penal Publica</v>
          </cell>
        </row>
        <row r="188">
          <cell r="A188">
            <v>201943725</v>
          </cell>
          <cell r="B188">
            <v>2101001025</v>
          </cell>
          <cell r="C188" t="str">
            <v>Asignacion Articulo 1 Ley N 19. 112</v>
          </cell>
        </row>
        <row r="189">
          <cell r="A189">
            <v>201943726</v>
          </cell>
          <cell r="B189">
            <v>2101001026</v>
          </cell>
          <cell r="C189" t="str">
            <v>Asignacion Articulo 1 Ley N 19.432</v>
          </cell>
        </row>
        <row r="190">
          <cell r="A190">
            <v>201943727</v>
          </cell>
          <cell r="B190">
            <v>2101001027</v>
          </cell>
          <cell r="C190" t="str">
            <v>Asignacion de Estimulo Personal Medico Diurno</v>
          </cell>
        </row>
        <row r="191">
          <cell r="A191">
            <v>201943728</v>
          </cell>
          <cell r="B191">
            <v>2101001028</v>
          </cell>
          <cell r="C191" t="str">
            <v>Asignacion de Estimulo Personal Medico y Profesores</v>
          </cell>
        </row>
        <row r="192">
          <cell r="A192">
            <v>201943729</v>
          </cell>
          <cell r="B192">
            <v>2101001029</v>
          </cell>
          <cell r="C192" t="str">
            <v>Aplicacion Articulo 7 Ley N 19.112</v>
          </cell>
        </row>
        <row r="193">
          <cell r="A193">
            <v>201943730</v>
          </cell>
          <cell r="B193">
            <v>2101001030</v>
          </cell>
          <cell r="C193" t="str">
            <v>Asignacion de Estimulo por Falencia</v>
          </cell>
        </row>
        <row r="194">
          <cell r="A194">
            <v>201943731</v>
          </cell>
          <cell r="B194">
            <v>2101001031</v>
          </cell>
          <cell r="C194" t="str">
            <v>Asignacion de Experiencia Calificada</v>
          </cell>
        </row>
        <row r="195">
          <cell r="A195">
            <v>201943732</v>
          </cell>
          <cell r="B195">
            <v>2101001032</v>
          </cell>
          <cell r="C195" t="str">
            <v>Asignacion de Reforzamiento Profesional Diurno</v>
          </cell>
        </row>
        <row r="196">
          <cell r="A196">
            <v>201943733</v>
          </cell>
          <cell r="B196">
            <v>2101001033</v>
          </cell>
          <cell r="C196" t="str">
            <v>Asignacion Judicial</v>
          </cell>
        </row>
        <row r="197">
          <cell r="A197">
            <v>201943734</v>
          </cell>
          <cell r="B197">
            <v>2101001034</v>
          </cell>
          <cell r="C197" t="str">
            <v>Asignacion de Casa</v>
          </cell>
        </row>
        <row r="198">
          <cell r="A198">
            <v>201943735</v>
          </cell>
          <cell r="B198">
            <v>2101001035</v>
          </cell>
          <cell r="C198" t="str">
            <v>Asignacion Legislativa</v>
          </cell>
        </row>
        <row r="199">
          <cell r="A199">
            <v>201943736</v>
          </cell>
          <cell r="B199">
            <v>2101001036</v>
          </cell>
          <cell r="C199" t="str">
            <v>Asignacion Articulo 11 Ley N 19.041</v>
          </cell>
        </row>
        <row r="200">
          <cell r="A200">
            <v>201943737</v>
          </cell>
          <cell r="B200">
            <v>2101001037</v>
          </cell>
          <cell r="C200" t="str">
            <v>Asignacion nica</v>
          </cell>
        </row>
        <row r="201">
          <cell r="A201">
            <v>201943738</v>
          </cell>
          <cell r="B201">
            <v>2101001038</v>
          </cell>
          <cell r="C201" t="str">
            <v>Asignacion Zonas Extremas</v>
          </cell>
        </row>
        <row r="202">
          <cell r="A202">
            <v>201943739</v>
          </cell>
          <cell r="B202">
            <v>2101001039</v>
          </cell>
          <cell r="C202" t="str">
            <v>Asignacion de Responsabilidad Superior</v>
          </cell>
        </row>
        <row r="203">
          <cell r="A203">
            <v>201943740</v>
          </cell>
          <cell r="B203">
            <v>2101001040</v>
          </cell>
          <cell r="C203" t="str">
            <v>Asignacion Familiar en el Exterior</v>
          </cell>
        </row>
        <row r="204">
          <cell r="A204">
            <v>201943741</v>
          </cell>
          <cell r="B204">
            <v>2101001041</v>
          </cell>
          <cell r="C204" t="str">
            <v>Asignaciones Exclusivas de las Fuerzas Armadas y de Orden</v>
          </cell>
        </row>
        <row r="205">
          <cell r="A205">
            <v>201943742</v>
          </cell>
          <cell r="B205">
            <v>2101001042</v>
          </cell>
          <cell r="C205" t="str">
            <v>Asignaciones por Desempeno en el Exterior</v>
          </cell>
        </row>
        <row r="206">
          <cell r="A206">
            <v>201943743</v>
          </cell>
          <cell r="B206">
            <v>2101001043</v>
          </cell>
          <cell r="C206" t="str">
            <v>Asignacion Inherente al Cargo Ley N 18.695</v>
          </cell>
        </row>
        <row r="207">
          <cell r="A207">
            <v>201943744</v>
          </cell>
          <cell r="B207">
            <v>2101001999</v>
          </cell>
          <cell r="C207" t="str">
            <v>Otras Asignaciones</v>
          </cell>
        </row>
        <row r="208">
          <cell r="A208">
            <v>201943745</v>
          </cell>
          <cell r="B208">
            <v>2101002</v>
          </cell>
          <cell r="C208" t="str">
            <v>Aportes del Empleador</v>
          </cell>
        </row>
        <row r="209">
          <cell r="A209">
            <v>201943746</v>
          </cell>
          <cell r="B209">
            <v>2101002001</v>
          </cell>
          <cell r="C209" t="str">
            <v>A Servicios de Bienestar</v>
          </cell>
        </row>
        <row r="210">
          <cell r="A210">
            <v>201943747</v>
          </cell>
          <cell r="B210">
            <v>2101002002</v>
          </cell>
          <cell r="C210" t="str">
            <v>Otras Cotizaciones Previsionales</v>
          </cell>
        </row>
        <row r="211">
          <cell r="A211">
            <v>201943748</v>
          </cell>
          <cell r="B211">
            <v>2101002003</v>
          </cell>
          <cell r="C211" t="str">
            <v>Cotizacion Adicional, Articulo 8 Ley N 18.566</v>
          </cell>
        </row>
        <row r="212">
          <cell r="A212">
            <v>201943749</v>
          </cell>
          <cell r="B212">
            <v>2101003</v>
          </cell>
          <cell r="C212" t="str">
            <v>Asignaciones por Desempeno</v>
          </cell>
        </row>
        <row r="213">
          <cell r="A213">
            <v>201943750</v>
          </cell>
          <cell r="B213">
            <v>2101003001</v>
          </cell>
          <cell r="C213" t="str">
            <v>Desempeno Institucional</v>
          </cell>
        </row>
        <row r="214">
          <cell r="A214">
            <v>201943751</v>
          </cell>
          <cell r="B214">
            <v>2101003002</v>
          </cell>
          <cell r="C214" t="str">
            <v>Desempeno Colectivo</v>
          </cell>
        </row>
        <row r="215">
          <cell r="A215">
            <v>201943752</v>
          </cell>
          <cell r="B215">
            <v>2101003003</v>
          </cell>
          <cell r="C215" t="str">
            <v>Desempeno Individual</v>
          </cell>
        </row>
        <row r="216">
          <cell r="A216">
            <v>201947065</v>
          </cell>
          <cell r="B216">
            <v>2101003004</v>
          </cell>
          <cell r="C216" t="str">
            <v>Asignacion por Produccion</v>
          </cell>
        </row>
        <row r="217">
          <cell r="A217">
            <v>201947066</v>
          </cell>
          <cell r="B217">
            <v>2101003005</v>
          </cell>
          <cell r="C217" t="str">
            <v>Asignacion Mejoramiento de Trato a los Usuarios</v>
          </cell>
        </row>
        <row r="218">
          <cell r="A218">
            <v>201943753</v>
          </cell>
          <cell r="B218">
            <v>2101004</v>
          </cell>
          <cell r="C218" t="str">
            <v>Remuneraciones Variables</v>
          </cell>
        </row>
        <row r="219">
          <cell r="A219">
            <v>201943754</v>
          </cell>
          <cell r="B219">
            <v>2101004001</v>
          </cell>
          <cell r="C219" t="str">
            <v>Asignacion Articulo 12 Ley N 19.041</v>
          </cell>
        </row>
        <row r="220">
          <cell r="A220">
            <v>201943755</v>
          </cell>
          <cell r="B220">
            <v>2101004002</v>
          </cell>
          <cell r="C220" t="str">
            <v>Asignacion de Estimulo Jornadas Prioritarias</v>
          </cell>
        </row>
        <row r="221">
          <cell r="A221">
            <v>201943756</v>
          </cell>
          <cell r="B221">
            <v>2101004003</v>
          </cell>
          <cell r="C221" t="str">
            <v>Asignacion Articulo 3 Ley N 19.264</v>
          </cell>
        </row>
        <row r="222">
          <cell r="A222">
            <v>201943757</v>
          </cell>
          <cell r="B222">
            <v>2101004004</v>
          </cell>
          <cell r="C222" t="str">
            <v>Asignacion por Desempeno de Funciones Criticas</v>
          </cell>
        </row>
        <row r="223">
          <cell r="A223">
            <v>201943758</v>
          </cell>
          <cell r="B223">
            <v>2101004005</v>
          </cell>
          <cell r="C223" t="str">
            <v>Trabajos Extraordinarios</v>
          </cell>
        </row>
        <row r="224">
          <cell r="A224">
            <v>201943759</v>
          </cell>
          <cell r="B224">
            <v>2101004006</v>
          </cell>
          <cell r="C224" t="str">
            <v>Comisiones de Servicios en el Pais</v>
          </cell>
        </row>
        <row r="225">
          <cell r="A225">
            <v>201943760</v>
          </cell>
          <cell r="B225">
            <v>2101004007</v>
          </cell>
          <cell r="C225" t="str">
            <v>Comisiones de Servicios en el Exterior</v>
          </cell>
        </row>
        <row r="226">
          <cell r="A226">
            <v>201943761</v>
          </cell>
          <cell r="B226">
            <v>2101005</v>
          </cell>
          <cell r="C226" t="str">
            <v>Aguinaldos y Bonos</v>
          </cell>
        </row>
        <row r="227">
          <cell r="A227">
            <v>201943762</v>
          </cell>
          <cell r="B227">
            <v>2101005001</v>
          </cell>
          <cell r="C227" t="str">
            <v>Aguinaldos</v>
          </cell>
        </row>
        <row r="228">
          <cell r="A228">
            <v>201943763</v>
          </cell>
          <cell r="B228">
            <v>2101005002</v>
          </cell>
          <cell r="C228" t="str">
            <v>Bono de Escolaridad</v>
          </cell>
        </row>
        <row r="229">
          <cell r="A229">
            <v>201943764</v>
          </cell>
          <cell r="B229">
            <v>2101005003</v>
          </cell>
          <cell r="C229" t="str">
            <v>Bonos Especiales</v>
          </cell>
        </row>
        <row r="230">
          <cell r="A230">
            <v>201943765</v>
          </cell>
          <cell r="B230">
            <v>2101005004</v>
          </cell>
          <cell r="C230" t="str">
            <v>Bonificacion Adicional al Bono de Escolaridad</v>
          </cell>
        </row>
        <row r="231">
          <cell r="A231">
            <v>201943766</v>
          </cell>
          <cell r="B231">
            <v>2102</v>
          </cell>
          <cell r="C231" t="str">
            <v>Personal a Contrata</v>
          </cell>
        </row>
        <row r="232">
          <cell r="A232">
            <v>201943767</v>
          </cell>
          <cell r="B232">
            <v>2102001</v>
          </cell>
          <cell r="C232" t="str">
            <v>Sueldos y Sobresueldos</v>
          </cell>
        </row>
        <row r="233">
          <cell r="A233">
            <v>201943768</v>
          </cell>
          <cell r="B233">
            <v>2102001001</v>
          </cell>
          <cell r="C233" t="str">
            <v>Sueldos Bases</v>
          </cell>
        </row>
        <row r="234">
          <cell r="A234">
            <v>201943769</v>
          </cell>
          <cell r="B234">
            <v>2102001002</v>
          </cell>
          <cell r="C234" t="str">
            <v>Asignacion de Antigedad</v>
          </cell>
        </row>
        <row r="235">
          <cell r="A235">
            <v>201943770</v>
          </cell>
          <cell r="B235">
            <v>2102001003</v>
          </cell>
          <cell r="C235" t="str">
            <v>Asignacion Profesional</v>
          </cell>
        </row>
        <row r="236">
          <cell r="A236">
            <v>201943771</v>
          </cell>
          <cell r="B236">
            <v>2102001004</v>
          </cell>
          <cell r="C236" t="str">
            <v>Asignacion de Zona</v>
          </cell>
        </row>
        <row r="237">
          <cell r="A237">
            <v>201943772</v>
          </cell>
          <cell r="B237">
            <v>2102001005</v>
          </cell>
          <cell r="C237" t="str">
            <v>Asignacion de Rancho</v>
          </cell>
        </row>
        <row r="238">
          <cell r="A238">
            <v>201943773</v>
          </cell>
          <cell r="B238">
            <v>2102001006</v>
          </cell>
          <cell r="C238" t="str">
            <v>Asignaciones del DL N 2.411, de 1978</v>
          </cell>
        </row>
        <row r="239">
          <cell r="A239">
            <v>201943774</v>
          </cell>
          <cell r="B239">
            <v>2102001007</v>
          </cell>
          <cell r="C239" t="str">
            <v>Asignaciones del DL N 3.551, de 1981</v>
          </cell>
        </row>
        <row r="240">
          <cell r="A240">
            <v>201943775</v>
          </cell>
          <cell r="B240">
            <v>2102001008</v>
          </cell>
          <cell r="C240" t="str">
            <v>Asignacion de Nivelacion</v>
          </cell>
        </row>
        <row r="241">
          <cell r="A241">
            <v>201943776</v>
          </cell>
          <cell r="B241">
            <v>2102001009</v>
          </cell>
          <cell r="C241" t="str">
            <v>Asignaciones Especiales</v>
          </cell>
        </row>
        <row r="242">
          <cell r="A242">
            <v>201943777</v>
          </cell>
          <cell r="B242">
            <v>2102001010</v>
          </cell>
          <cell r="C242" t="str">
            <v>Asignacion de Perdida de Caja</v>
          </cell>
        </row>
        <row r="243">
          <cell r="A243">
            <v>201943778</v>
          </cell>
          <cell r="B243">
            <v>2102001011</v>
          </cell>
          <cell r="C243" t="str">
            <v>Asignacion de Movilizacion</v>
          </cell>
        </row>
        <row r="244">
          <cell r="A244">
            <v>201943779</v>
          </cell>
          <cell r="B244">
            <v>2102001012</v>
          </cell>
          <cell r="C244" t="str">
            <v>Gastos de Representacion</v>
          </cell>
        </row>
        <row r="245">
          <cell r="A245">
            <v>201943780</v>
          </cell>
          <cell r="B245">
            <v>2102001013</v>
          </cell>
          <cell r="C245" t="str">
            <v>Asignaciones Compensatorias</v>
          </cell>
        </row>
        <row r="246">
          <cell r="A246">
            <v>201943781</v>
          </cell>
          <cell r="B246">
            <v>2102001014</v>
          </cell>
          <cell r="C246" t="str">
            <v>Asignaciones Sustitutivas</v>
          </cell>
        </row>
        <row r="247">
          <cell r="A247">
            <v>201943782</v>
          </cell>
          <cell r="B247">
            <v>2102001015</v>
          </cell>
          <cell r="C247" t="str">
            <v>Asignacion de Dedicacion Exclusiva</v>
          </cell>
        </row>
        <row r="248">
          <cell r="A248">
            <v>201943783</v>
          </cell>
          <cell r="B248">
            <v>2102001016</v>
          </cell>
          <cell r="C248" t="str">
            <v>Asignacion para Operador de Maquinaria Pesada</v>
          </cell>
        </row>
        <row r="249">
          <cell r="A249">
            <v>201943784</v>
          </cell>
          <cell r="B249">
            <v>2102001017</v>
          </cell>
          <cell r="C249" t="str">
            <v>Asignacion de Defensa Judicial Estatal</v>
          </cell>
        </row>
        <row r="250">
          <cell r="A250">
            <v>201943785</v>
          </cell>
          <cell r="B250">
            <v>2102001018</v>
          </cell>
          <cell r="C250" t="str">
            <v>Asignacion de Responsabilidad</v>
          </cell>
        </row>
        <row r="251">
          <cell r="A251">
            <v>201943786</v>
          </cell>
          <cell r="B251">
            <v>2102001019</v>
          </cell>
          <cell r="C251" t="str">
            <v>Asignacion por Turno</v>
          </cell>
        </row>
        <row r="252">
          <cell r="A252">
            <v>201943787</v>
          </cell>
          <cell r="B252">
            <v>2102001020</v>
          </cell>
          <cell r="C252" t="str">
            <v>Asignacion Articulo 1 Ley N 19.264</v>
          </cell>
        </row>
        <row r="253">
          <cell r="A253">
            <v>201943788</v>
          </cell>
          <cell r="B253">
            <v>2102001021</v>
          </cell>
          <cell r="C253" t="str">
            <v>Componente Base Asignacion de Desempeno</v>
          </cell>
        </row>
        <row r="254">
          <cell r="A254">
            <v>201943789</v>
          </cell>
          <cell r="B254">
            <v>2102001022</v>
          </cell>
          <cell r="C254" t="str">
            <v>Asignacion de Control</v>
          </cell>
        </row>
        <row r="255">
          <cell r="A255">
            <v>201943790</v>
          </cell>
          <cell r="B255">
            <v>2102001023</v>
          </cell>
          <cell r="C255" t="str">
            <v>Asignacion de Defensa Penal Publica</v>
          </cell>
        </row>
        <row r="256">
          <cell r="A256">
            <v>201943791</v>
          </cell>
          <cell r="B256">
            <v>2102001024</v>
          </cell>
          <cell r="C256" t="str">
            <v>Asignacion Articulo 1 Ley N 19. 112</v>
          </cell>
        </row>
        <row r="257">
          <cell r="A257">
            <v>201943792</v>
          </cell>
          <cell r="B257">
            <v>2102001025</v>
          </cell>
          <cell r="C257" t="str">
            <v>Asignacion Articulo 1 Ley N 19.432</v>
          </cell>
        </row>
        <row r="258">
          <cell r="A258">
            <v>201943793</v>
          </cell>
          <cell r="B258">
            <v>2102001026</v>
          </cell>
          <cell r="C258" t="str">
            <v>Asignacion de Estimulo Personal Medico Diurno</v>
          </cell>
        </row>
        <row r="259">
          <cell r="A259">
            <v>201943794</v>
          </cell>
          <cell r="B259">
            <v>2102001027</v>
          </cell>
          <cell r="C259" t="str">
            <v>Asignacion de Estimulo Personal Medico y Profesores</v>
          </cell>
        </row>
        <row r="260">
          <cell r="A260">
            <v>201943795</v>
          </cell>
          <cell r="B260">
            <v>2102001028</v>
          </cell>
          <cell r="C260" t="str">
            <v>Aplicacion Articulo 7 Ley N 19.112</v>
          </cell>
        </row>
        <row r="261">
          <cell r="A261">
            <v>201943796</v>
          </cell>
          <cell r="B261">
            <v>2102001029</v>
          </cell>
          <cell r="C261" t="str">
            <v>Asignacion de Estimulo por Falencia</v>
          </cell>
        </row>
        <row r="262">
          <cell r="A262">
            <v>201943797</v>
          </cell>
          <cell r="B262">
            <v>2102001030</v>
          </cell>
          <cell r="C262" t="str">
            <v>Asignacion de Experiencia Calificada</v>
          </cell>
        </row>
        <row r="263">
          <cell r="A263">
            <v>201943798</v>
          </cell>
          <cell r="B263">
            <v>2102001031</v>
          </cell>
          <cell r="C263" t="str">
            <v>Asignacion de Reforzamiento Profesional Diurno</v>
          </cell>
        </row>
        <row r="264">
          <cell r="A264">
            <v>201943799</v>
          </cell>
          <cell r="B264">
            <v>2102001032</v>
          </cell>
          <cell r="C264" t="str">
            <v>Asignacion Judicial</v>
          </cell>
        </row>
        <row r="265">
          <cell r="A265">
            <v>201943800</v>
          </cell>
          <cell r="B265">
            <v>2102001033</v>
          </cell>
          <cell r="C265" t="str">
            <v>Asignacion de Casa</v>
          </cell>
        </row>
        <row r="266">
          <cell r="A266">
            <v>201943801</v>
          </cell>
          <cell r="B266">
            <v>2102001034</v>
          </cell>
          <cell r="C266" t="str">
            <v>Asignacion Legislativa</v>
          </cell>
        </row>
        <row r="267">
          <cell r="A267">
            <v>201943802</v>
          </cell>
          <cell r="B267">
            <v>2102001035</v>
          </cell>
          <cell r="C267" t="str">
            <v>Asignacion Articulo 11 Ley N 19.041</v>
          </cell>
        </row>
        <row r="268">
          <cell r="A268">
            <v>201943803</v>
          </cell>
          <cell r="B268">
            <v>2102001036</v>
          </cell>
          <cell r="C268" t="str">
            <v>Asignacion nica</v>
          </cell>
        </row>
        <row r="269">
          <cell r="A269">
            <v>201943804</v>
          </cell>
          <cell r="B269">
            <v>2102001037</v>
          </cell>
          <cell r="C269" t="str">
            <v>Asignacion Zonas Extremas</v>
          </cell>
        </row>
        <row r="270">
          <cell r="A270">
            <v>201943805</v>
          </cell>
          <cell r="B270">
            <v>2102001038</v>
          </cell>
          <cell r="C270" t="str">
            <v>Asignacion de Responsabilidad Superior</v>
          </cell>
        </row>
        <row r="271">
          <cell r="A271">
            <v>201943806</v>
          </cell>
          <cell r="B271">
            <v>2102001039</v>
          </cell>
          <cell r="C271" t="str">
            <v>Asignacion Familiar en el Exterior</v>
          </cell>
        </row>
        <row r="272">
          <cell r="A272">
            <v>201943807</v>
          </cell>
          <cell r="B272">
            <v>2102001040</v>
          </cell>
          <cell r="C272" t="str">
            <v>Asignaciones Exclusivas de las Fuerzas Armadas y de Orden</v>
          </cell>
        </row>
        <row r="273">
          <cell r="A273">
            <v>201943808</v>
          </cell>
          <cell r="B273">
            <v>2102001041</v>
          </cell>
          <cell r="C273" t="str">
            <v>Asignaciones por Desempeno en el Exterior</v>
          </cell>
        </row>
        <row r="274">
          <cell r="A274">
            <v>201943809</v>
          </cell>
          <cell r="B274">
            <v>2102001999</v>
          </cell>
          <cell r="C274" t="str">
            <v>Otras Asignaciones</v>
          </cell>
        </row>
        <row r="275">
          <cell r="A275">
            <v>201943810</v>
          </cell>
          <cell r="B275">
            <v>2102002</v>
          </cell>
          <cell r="C275" t="str">
            <v>Aportes del Empleador</v>
          </cell>
        </row>
        <row r="276">
          <cell r="A276">
            <v>201943811</v>
          </cell>
          <cell r="B276">
            <v>2102002001</v>
          </cell>
          <cell r="C276" t="str">
            <v>A Servicios de Bienestar</v>
          </cell>
        </row>
        <row r="277">
          <cell r="A277">
            <v>201943812</v>
          </cell>
          <cell r="B277">
            <v>2102002002</v>
          </cell>
          <cell r="C277" t="str">
            <v>Otras Cotizaciones Previsionales</v>
          </cell>
        </row>
        <row r="278">
          <cell r="A278">
            <v>201943813</v>
          </cell>
          <cell r="B278">
            <v>2102002003</v>
          </cell>
          <cell r="C278" t="str">
            <v>Cotizacion Adicional, Articulo 8 Ley N 18.566</v>
          </cell>
        </row>
        <row r="279">
          <cell r="A279">
            <v>201943814</v>
          </cell>
          <cell r="B279">
            <v>2102003</v>
          </cell>
          <cell r="C279" t="str">
            <v>Asignaciones por Desempeno</v>
          </cell>
        </row>
        <row r="280">
          <cell r="A280">
            <v>201943815</v>
          </cell>
          <cell r="B280">
            <v>2102003001</v>
          </cell>
          <cell r="C280" t="str">
            <v>Desempeno Institucional</v>
          </cell>
        </row>
        <row r="281">
          <cell r="A281">
            <v>201943816</v>
          </cell>
          <cell r="B281">
            <v>2102003002</v>
          </cell>
          <cell r="C281" t="str">
            <v>Desempeno Colectivo</v>
          </cell>
        </row>
        <row r="282">
          <cell r="A282">
            <v>201943817</v>
          </cell>
          <cell r="B282">
            <v>2102003003</v>
          </cell>
          <cell r="C282" t="str">
            <v>Desempeno Individual</v>
          </cell>
        </row>
        <row r="283">
          <cell r="A283">
            <v>201947067</v>
          </cell>
          <cell r="B283">
            <v>2102003004</v>
          </cell>
          <cell r="C283" t="str">
            <v>Asignacion por Produccion</v>
          </cell>
        </row>
        <row r="284">
          <cell r="A284">
            <v>201947068</v>
          </cell>
          <cell r="B284">
            <v>2102003005</v>
          </cell>
          <cell r="C284" t="str">
            <v>Asignacion Mejoramiento de Trato a los Usuarios</v>
          </cell>
        </row>
        <row r="285">
          <cell r="A285">
            <v>201943818</v>
          </cell>
          <cell r="B285">
            <v>2102004</v>
          </cell>
          <cell r="C285" t="str">
            <v>Remuneraciones Variables</v>
          </cell>
        </row>
        <row r="286">
          <cell r="A286">
            <v>201943819</v>
          </cell>
          <cell r="B286">
            <v>2102004001</v>
          </cell>
          <cell r="C286" t="str">
            <v>Asignacion Articulo 12 Ley N 19.041</v>
          </cell>
        </row>
        <row r="287">
          <cell r="A287">
            <v>201943820</v>
          </cell>
          <cell r="B287">
            <v>2102004002</v>
          </cell>
          <cell r="C287" t="str">
            <v>Asignacion de Estimulo Jornadas Prioritarias</v>
          </cell>
        </row>
        <row r="288">
          <cell r="A288">
            <v>201943821</v>
          </cell>
          <cell r="B288">
            <v>2102004003</v>
          </cell>
          <cell r="C288" t="str">
            <v>Asignacion Articulo 3 Ley N 19.264</v>
          </cell>
        </row>
        <row r="289">
          <cell r="A289">
            <v>201943822</v>
          </cell>
          <cell r="B289">
            <v>2102004004</v>
          </cell>
          <cell r="C289" t="str">
            <v>Asignacion por Desempeno de Funciones Criticas</v>
          </cell>
        </row>
        <row r="290">
          <cell r="A290">
            <v>201943823</v>
          </cell>
          <cell r="B290">
            <v>2102004005</v>
          </cell>
          <cell r="C290" t="str">
            <v>Trabajos Extraordinarios</v>
          </cell>
        </row>
        <row r="291">
          <cell r="A291">
            <v>201943824</v>
          </cell>
          <cell r="B291">
            <v>2102004006</v>
          </cell>
          <cell r="C291" t="str">
            <v>Comisiones de Servicios en el Pais</v>
          </cell>
        </row>
        <row r="292">
          <cell r="A292">
            <v>201943825</v>
          </cell>
          <cell r="B292">
            <v>2102004007</v>
          </cell>
          <cell r="C292" t="str">
            <v>Comisiones de Servicios en el Exterior</v>
          </cell>
        </row>
        <row r="293">
          <cell r="A293">
            <v>201943826</v>
          </cell>
          <cell r="B293">
            <v>2102005</v>
          </cell>
          <cell r="C293" t="str">
            <v>Aguinaldos y Bonos</v>
          </cell>
        </row>
        <row r="294">
          <cell r="A294">
            <v>201943827</v>
          </cell>
          <cell r="B294">
            <v>2102005001</v>
          </cell>
          <cell r="C294" t="str">
            <v>Aguinaldos</v>
          </cell>
        </row>
        <row r="295">
          <cell r="A295">
            <v>201943828</v>
          </cell>
          <cell r="B295">
            <v>2102005002</v>
          </cell>
          <cell r="C295" t="str">
            <v>Bono de Escolaridad</v>
          </cell>
        </row>
        <row r="296">
          <cell r="A296">
            <v>201943829</v>
          </cell>
          <cell r="B296">
            <v>2102005003</v>
          </cell>
          <cell r="C296" t="str">
            <v>Bonos Especiales</v>
          </cell>
        </row>
        <row r="297">
          <cell r="A297">
            <v>201943830</v>
          </cell>
          <cell r="B297">
            <v>2102005004</v>
          </cell>
          <cell r="C297" t="str">
            <v>Bonificacion Adicional al Bono de Escolaridad</v>
          </cell>
        </row>
        <row r="298">
          <cell r="A298">
            <v>201943831</v>
          </cell>
          <cell r="B298">
            <v>2103</v>
          </cell>
          <cell r="C298" t="str">
            <v>Otras Remuneraciones</v>
          </cell>
        </row>
        <row r="299">
          <cell r="A299">
            <v>201943832</v>
          </cell>
          <cell r="B299">
            <v>2103001</v>
          </cell>
          <cell r="C299" t="str">
            <v>Honorarios a Suma Alzada - Personas Naturales</v>
          </cell>
        </row>
        <row r="300">
          <cell r="A300">
            <v>201944570</v>
          </cell>
          <cell r="B300">
            <v>2103001001</v>
          </cell>
          <cell r="C300" t="str">
            <v>Honorarios a Suma Alzada-Honorarios</v>
          </cell>
        </row>
        <row r="301">
          <cell r="A301">
            <v>201944569</v>
          </cell>
          <cell r="B301">
            <v>2103001002</v>
          </cell>
          <cell r="C301" t="str">
            <v>Honorarios a Suma Alzada-Viaticos</v>
          </cell>
        </row>
        <row r="302">
          <cell r="A302">
            <v>201944561</v>
          </cell>
          <cell r="B302">
            <v>2103001111</v>
          </cell>
          <cell r="C302" t="str">
            <v>Honorarios AGES</v>
          </cell>
        </row>
        <row r="303">
          <cell r="A303">
            <v>201943833</v>
          </cell>
          <cell r="B303">
            <v>2103002</v>
          </cell>
          <cell r="C303" t="str">
            <v>Honorarios Asimilados a Grados</v>
          </cell>
        </row>
        <row r="304">
          <cell r="A304">
            <v>201943834</v>
          </cell>
          <cell r="B304">
            <v>2103003</v>
          </cell>
          <cell r="C304" t="str">
            <v>Jornales</v>
          </cell>
        </row>
        <row r="305">
          <cell r="A305">
            <v>201943835</v>
          </cell>
          <cell r="B305">
            <v>2103004</v>
          </cell>
          <cell r="C305" t="str">
            <v>Remuneraciones Reguladas por el Codigo del Trabajo</v>
          </cell>
        </row>
        <row r="306">
          <cell r="A306">
            <v>201943836</v>
          </cell>
          <cell r="B306">
            <v>2103005</v>
          </cell>
          <cell r="C306" t="str">
            <v>Suplencias y Reemplazos</v>
          </cell>
        </row>
        <row r="307">
          <cell r="A307">
            <v>201943837</v>
          </cell>
          <cell r="B307">
            <v>2103006</v>
          </cell>
          <cell r="C307" t="str">
            <v>Personal a Trato y/o Temporal</v>
          </cell>
        </row>
        <row r="308">
          <cell r="A308">
            <v>201943838</v>
          </cell>
          <cell r="B308">
            <v>2103007</v>
          </cell>
          <cell r="C308" t="str">
            <v>Alumnos en Practica</v>
          </cell>
        </row>
        <row r="309">
          <cell r="A309">
            <v>201943839</v>
          </cell>
          <cell r="B309">
            <v>2103999</v>
          </cell>
          <cell r="C309" t="str">
            <v>Otras</v>
          </cell>
        </row>
        <row r="310">
          <cell r="A310">
            <v>201943840</v>
          </cell>
          <cell r="B310">
            <v>2104</v>
          </cell>
          <cell r="C310" t="str">
            <v>Otros Gastos en Personal</v>
          </cell>
        </row>
        <row r="311">
          <cell r="A311">
            <v>201943841</v>
          </cell>
          <cell r="B311">
            <v>2104001</v>
          </cell>
          <cell r="C311" t="str">
            <v>Asignacion de Traslado</v>
          </cell>
        </row>
        <row r="312">
          <cell r="A312">
            <v>201943842</v>
          </cell>
          <cell r="B312">
            <v>2104002</v>
          </cell>
          <cell r="C312" t="str">
            <v>Dieta Parlamentaria</v>
          </cell>
        </row>
        <row r="313">
          <cell r="A313">
            <v>201943843</v>
          </cell>
          <cell r="B313">
            <v>2104003</v>
          </cell>
          <cell r="C313" t="str">
            <v>Dietas a Juntas, Consejos y Comisiones</v>
          </cell>
        </row>
        <row r="314">
          <cell r="A314">
            <v>201943844</v>
          </cell>
          <cell r="B314">
            <v>22</v>
          </cell>
          <cell r="C314" t="str">
            <v>BIENES Y SERVICIOS DE CONSUMO</v>
          </cell>
        </row>
        <row r="315">
          <cell r="A315">
            <v>201943845</v>
          </cell>
          <cell r="B315">
            <v>2201</v>
          </cell>
          <cell r="C315" t="str">
            <v>Alimentos y Bebidas</v>
          </cell>
        </row>
        <row r="316">
          <cell r="A316">
            <v>201943846</v>
          </cell>
          <cell r="B316">
            <v>2201001</v>
          </cell>
          <cell r="C316" t="str">
            <v>Para Personas</v>
          </cell>
        </row>
        <row r="317">
          <cell r="A317">
            <v>201943847</v>
          </cell>
          <cell r="B317">
            <v>2201002</v>
          </cell>
          <cell r="C317" t="str">
            <v>Para Animales</v>
          </cell>
        </row>
        <row r="318">
          <cell r="A318">
            <v>201943848</v>
          </cell>
          <cell r="B318">
            <v>2202</v>
          </cell>
          <cell r="C318" t="str">
            <v>Textiles, Vestuario y Calzado</v>
          </cell>
        </row>
        <row r="319">
          <cell r="A319">
            <v>201943849</v>
          </cell>
          <cell r="B319">
            <v>2202001</v>
          </cell>
          <cell r="C319" t="str">
            <v>Textiles y Acabados Textiles</v>
          </cell>
        </row>
        <row r="320">
          <cell r="A320">
            <v>201943850</v>
          </cell>
          <cell r="B320">
            <v>2202002</v>
          </cell>
          <cell r="C320" t="str">
            <v>Vestuario, Accesorios y Prendas Diversas</v>
          </cell>
        </row>
        <row r="321">
          <cell r="A321">
            <v>201943851</v>
          </cell>
          <cell r="B321">
            <v>2202003</v>
          </cell>
          <cell r="C321" t="str">
            <v>Calzado</v>
          </cell>
        </row>
        <row r="322">
          <cell r="A322">
            <v>201943852</v>
          </cell>
          <cell r="B322">
            <v>2203</v>
          </cell>
          <cell r="C322" t="str">
            <v>Combustibles y Lubricantes</v>
          </cell>
        </row>
        <row r="323">
          <cell r="A323">
            <v>201943853</v>
          </cell>
          <cell r="B323">
            <v>2203001</v>
          </cell>
          <cell r="C323" t="str">
            <v>Para Vehiculos</v>
          </cell>
        </row>
        <row r="324">
          <cell r="A324">
            <v>201943854</v>
          </cell>
          <cell r="B324">
            <v>2203002</v>
          </cell>
          <cell r="C324" t="str">
            <v>Para Maquinarias, Equipos de Produccion, Traccion y Elevacion</v>
          </cell>
        </row>
        <row r="325">
          <cell r="A325">
            <v>201943855</v>
          </cell>
          <cell r="B325">
            <v>2203003</v>
          </cell>
          <cell r="C325" t="str">
            <v>Para Calefaccion</v>
          </cell>
        </row>
        <row r="326">
          <cell r="A326">
            <v>201943856</v>
          </cell>
          <cell r="B326">
            <v>2203999</v>
          </cell>
          <cell r="C326" t="str">
            <v>Para Otros</v>
          </cell>
        </row>
        <row r="327">
          <cell r="A327">
            <v>201943952</v>
          </cell>
          <cell r="B327">
            <v>2204</v>
          </cell>
          <cell r="C327" t="str">
            <v>Materiales de Uso o Consumo</v>
          </cell>
        </row>
        <row r="328">
          <cell r="A328">
            <v>201943953</v>
          </cell>
          <cell r="B328">
            <v>2204001</v>
          </cell>
          <cell r="C328" t="str">
            <v>Materiales de Oficina</v>
          </cell>
        </row>
        <row r="329">
          <cell r="A329">
            <v>201943954</v>
          </cell>
          <cell r="B329">
            <v>2204002</v>
          </cell>
          <cell r="C329" t="str">
            <v>Textos y Otros Materiales de Ensenanza</v>
          </cell>
        </row>
        <row r="330">
          <cell r="A330">
            <v>201943955</v>
          </cell>
          <cell r="B330">
            <v>2204003</v>
          </cell>
          <cell r="C330" t="str">
            <v>Productos Quimicos</v>
          </cell>
        </row>
        <row r="331">
          <cell r="A331">
            <v>201943956</v>
          </cell>
          <cell r="B331">
            <v>2204004</v>
          </cell>
          <cell r="C331" t="str">
            <v>Productos Farmaceuticos</v>
          </cell>
        </row>
        <row r="332">
          <cell r="A332">
            <v>201943957</v>
          </cell>
          <cell r="B332">
            <v>2204005</v>
          </cell>
          <cell r="C332" t="str">
            <v>Materiales y tiles Quirurgicos</v>
          </cell>
        </row>
        <row r="333">
          <cell r="A333">
            <v>201943958</v>
          </cell>
          <cell r="B333">
            <v>2204006</v>
          </cell>
          <cell r="C333" t="str">
            <v>Fertilizantes, Insecticidas, Fungicidas y Otros</v>
          </cell>
        </row>
        <row r="334">
          <cell r="A334">
            <v>201943959</v>
          </cell>
          <cell r="B334">
            <v>2204007</v>
          </cell>
          <cell r="C334" t="str">
            <v>Materiales y tiles de Aseo</v>
          </cell>
        </row>
        <row r="335">
          <cell r="A335">
            <v>201943960</v>
          </cell>
          <cell r="B335">
            <v>2204008</v>
          </cell>
          <cell r="C335" t="str">
            <v>Menaje para Oficina, Casino y Otros</v>
          </cell>
        </row>
        <row r="336">
          <cell r="A336">
            <v>201943961</v>
          </cell>
          <cell r="B336">
            <v>2204009</v>
          </cell>
          <cell r="C336" t="str">
            <v>Insumos, Repuestos y Accesorios Computacionales</v>
          </cell>
        </row>
        <row r="337">
          <cell r="A337">
            <v>201943962</v>
          </cell>
          <cell r="B337">
            <v>2204010</v>
          </cell>
          <cell r="C337" t="str">
            <v>Materiales para Mantenimiento y Reparaciones de Inmuebles</v>
          </cell>
        </row>
        <row r="338">
          <cell r="A338">
            <v>201943963</v>
          </cell>
          <cell r="B338">
            <v>2204011</v>
          </cell>
          <cell r="C338" t="str">
            <v>Repuestos y Accesorios para Mantenimiento y Reparaciones de Vehiculos</v>
          </cell>
        </row>
        <row r="339">
          <cell r="A339">
            <v>201943964</v>
          </cell>
          <cell r="B339">
            <v>2204012</v>
          </cell>
          <cell r="C339" t="str">
            <v>Otros Materiales, Repuestos y tiles Diversos para Mantenimiento y Reparaciones</v>
          </cell>
        </row>
        <row r="340">
          <cell r="A340">
            <v>201943965</v>
          </cell>
          <cell r="B340">
            <v>2204013</v>
          </cell>
          <cell r="C340" t="str">
            <v>Equipos Menores</v>
          </cell>
        </row>
        <row r="341">
          <cell r="A341">
            <v>201943966</v>
          </cell>
          <cell r="B341">
            <v>2204014</v>
          </cell>
          <cell r="C341" t="str">
            <v>Productos Elaborados de Cuero, Caucho y Plasticos</v>
          </cell>
        </row>
        <row r="342">
          <cell r="A342">
            <v>201943967</v>
          </cell>
          <cell r="B342">
            <v>2204015</v>
          </cell>
          <cell r="C342" t="str">
            <v>Productos Agropecuarios y Forestales</v>
          </cell>
        </row>
        <row r="343">
          <cell r="A343">
            <v>201943968</v>
          </cell>
          <cell r="B343">
            <v>2204016</v>
          </cell>
          <cell r="C343" t="str">
            <v>Materias Primas y Semielaboradas</v>
          </cell>
        </row>
        <row r="344">
          <cell r="A344">
            <v>201943969</v>
          </cell>
          <cell r="B344">
            <v>2204999</v>
          </cell>
          <cell r="C344" t="str">
            <v>Otros</v>
          </cell>
        </row>
        <row r="345">
          <cell r="A345">
            <v>201943970</v>
          </cell>
          <cell r="B345">
            <v>2205</v>
          </cell>
          <cell r="C345" t="str">
            <v>Servicios Basicos</v>
          </cell>
        </row>
        <row r="346">
          <cell r="A346">
            <v>201943971</v>
          </cell>
          <cell r="B346">
            <v>2205001</v>
          </cell>
          <cell r="C346" t="str">
            <v>Electricidad</v>
          </cell>
        </row>
        <row r="347">
          <cell r="A347">
            <v>201943972</v>
          </cell>
          <cell r="B347">
            <v>2205002</v>
          </cell>
          <cell r="C347" t="str">
            <v>Agua</v>
          </cell>
        </row>
        <row r="348">
          <cell r="A348">
            <v>201943973</v>
          </cell>
          <cell r="B348">
            <v>2205003</v>
          </cell>
          <cell r="C348" t="str">
            <v>Gas</v>
          </cell>
        </row>
        <row r="349">
          <cell r="A349">
            <v>201943974</v>
          </cell>
          <cell r="B349">
            <v>2205004</v>
          </cell>
          <cell r="C349" t="str">
            <v>Correo</v>
          </cell>
        </row>
        <row r="350">
          <cell r="A350">
            <v>201943975</v>
          </cell>
          <cell r="B350">
            <v>2205005</v>
          </cell>
          <cell r="C350" t="str">
            <v>Telefonia Fija</v>
          </cell>
        </row>
        <row r="351">
          <cell r="A351">
            <v>201943976</v>
          </cell>
          <cell r="B351">
            <v>2205006</v>
          </cell>
          <cell r="C351" t="str">
            <v>Telefonia Celular</v>
          </cell>
        </row>
        <row r="352">
          <cell r="A352">
            <v>201943977</v>
          </cell>
          <cell r="B352">
            <v>2205007</v>
          </cell>
          <cell r="C352" t="str">
            <v>Acceso a Internet</v>
          </cell>
        </row>
        <row r="353">
          <cell r="A353">
            <v>201943978</v>
          </cell>
          <cell r="B353">
            <v>2205008</v>
          </cell>
          <cell r="C353" t="str">
            <v>Enlaces de Telecomunicaciones</v>
          </cell>
        </row>
        <row r="354">
          <cell r="A354">
            <v>201943979</v>
          </cell>
          <cell r="B354">
            <v>2205999</v>
          </cell>
          <cell r="C354" t="str">
            <v>Otros</v>
          </cell>
        </row>
        <row r="355">
          <cell r="A355">
            <v>201943980</v>
          </cell>
          <cell r="B355">
            <v>2206</v>
          </cell>
          <cell r="C355" t="str">
            <v>Mantenimiento y Reparaciones</v>
          </cell>
        </row>
        <row r="356">
          <cell r="A356">
            <v>201943981</v>
          </cell>
          <cell r="B356">
            <v>2206001</v>
          </cell>
          <cell r="C356" t="str">
            <v>Mantenimiento y Reparacion de Edificaciones</v>
          </cell>
        </row>
        <row r="357">
          <cell r="A357">
            <v>201943982</v>
          </cell>
          <cell r="B357">
            <v>2206002</v>
          </cell>
          <cell r="C357" t="str">
            <v>Mantenimiento y Reparacion de Vehiculos</v>
          </cell>
        </row>
        <row r="358">
          <cell r="A358">
            <v>201943983</v>
          </cell>
          <cell r="B358">
            <v>2206003</v>
          </cell>
          <cell r="C358" t="str">
            <v>Mantenimiento y Reparacion de Mobiliarios y Otros</v>
          </cell>
        </row>
        <row r="359">
          <cell r="A359">
            <v>201943984</v>
          </cell>
          <cell r="B359">
            <v>2206004</v>
          </cell>
          <cell r="C359" t="str">
            <v>Mantenimiento y Reparacion de Maquinas y Equipos de Oficina</v>
          </cell>
        </row>
        <row r="360">
          <cell r="A360">
            <v>201943985</v>
          </cell>
          <cell r="B360">
            <v>2206005</v>
          </cell>
          <cell r="C360" t="str">
            <v>Mantenimiento y Reparaciones de Maquinarias y Equipos de Produccion</v>
          </cell>
        </row>
        <row r="361">
          <cell r="A361">
            <v>201943986</v>
          </cell>
          <cell r="B361">
            <v>2206006</v>
          </cell>
          <cell r="C361" t="str">
            <v>Mantenimiento y Reparacion de Otras Maquinarias y Equipos</v>
          </cell>
        </row>
        <row r="362">
          <cell r="A362">
            <v>201943987</v>
          </cell>
          <cell r="B362">
            <v>2206007</v>
          </cell>
          <cell r="C362" t="str">
            <v>Mantenimiento y Reparacion de Equipos Informaticos</v>
          </cell>
        </row>
        <row r="363">
          <cell r="A363">
            <v>201943988</v>
          </cell>
          <cell r="B363">
            <v>2206999</v>
          </cell>
          <cell r="C363" t="str">
            <v>Otros</v>
          </cell>
        </row>
        <row r="364">
          <cell r="A364">
            <v>201943989</v>
          </cell>
          <cell r="B364">
            <v>2207</v>
          </cell>
          <cell r="C364" t="str">
            <v>Publicidad y Difusion</v>
          </cell>
        </row>
        <row r="365">
          <cell r="A365">
            <v>201943990</v>
          </cell>
          <cell r="B365">
            <v>2207001</v>
          </cell>
          <cell r="C365" t="str">
            <v>Servicios de Publicidad</v>
          </cell>
        </row>
        <row r="366">
          <cell r="A366">
            <v>201943991</v>
          </cell>
          <cell r="B366">
            <v>2207002</v>
          </cell>
          <cell r="C366" t="str">
            <v>Servicios de Impresion</v>
          </cell>
        </row>
        <row r="367">
          <cell r="A367">
            <v>201943992</v>
          </cell>
          <cell r="B367">
            <v>2207003</v>
          </cell>
          <cell r="C367" t="str">
            <v>Servicios de Encuadernacion y Empaste</v>
          </cell>
        </row>
        <row r="368">
          <cell r="A368">
            <v>201943993</v>
          </cell>
          <cell r="B368">
            <v>2207999</v>
          </cell>
          <cell r="C368" t="str">
            <v>Otros</v>
          </cell>
        </row>
        <row r="369">
          <cell r="A369">
            <v>201943994</v>
          </cell>
          <cell r="B369">
            <v>2208</v>
          </cell>
          <cell r="C369" t="str">
            <v>Servicios Generales</v>
          </cell>
        </row>
        <row r="370">
          <cell r="A370">
            <v>201943995</v>
          </cell>
          <cell r="B370">
            <v>2208001</v>
          </cell>
          <cell r="C370" t="str">
            <v>Servicios de Aseo</v>
          </cell>
        </row>
        <row r="371">
          <cell r="A371">
            <v>201943996</v>
          </cell>
          <cell r="B371">
            <v>2208002</v>
          </cell>
          <cell r="C371" t="str">
            <v>Servicios de Vigilancia</v>
          </cell>
        </row>
        <row r="372">
          <cell r="A372">
            <v>201943997</v>
          </cell>
          <cell r="B372">
            <v>2208003</v>
          </cell>
          <cell r="C372" t="str">
            <v>Servicios de Mantencion de Jardines</v>
          </cell>
        </row>
        <row r="373">
          <cell r="A373">
            <v>201943998</v>
          </cell>
          <cell r="B373">
            <v>2208007</v>
          </cell>
          <cell r="C373" t="str">
            <v>Pasajes, Fletes y Bodegajes</v>
          </cell>
        </row>
        <row r="374">
          <cell r="A374">
            <v>201943999</v>
          </cell>
          <cell r="B374">
            <v>2208008</v>
          </cell>
          <cell r="C374" t="str">
            <v>Salas Cunas y/o Jardines Infantiles</v>
          </cell>
        </row>
        <row r="375">
          <cell r="A375">
            <v>201944000</v>
          </cell>
          <cell r="B375">
            <v>2208009</v>
          </cell>
          <cell r="C375" t="str">
            <v>Servicios de Pago y Cobranza</v>
          </cell>
        </row>
        <row r="376">
          <cell r="A376">
            <v>201944001</v>
          </cell>
          <cell r="B376">
            <v>2208010</v>
          </cell>
          <cell r="C376" t="str">
            <v>Servicios de Suscripcion y Similares</v>
          </cell>
        </row>
        <row r="377">
          <cell r="A377">
            <v>201944002</v>
          </cell>
          <cell r="B377">
            <v>2208011</v>
          </cell>
          <cell r="C377" t="str">
            <v>Servicios de Produccion y Desarrollo de Eventos</v>
          </cell>
        </row>
        <row r="378">
          <cell r="A378">
            <v>201944003</v>
          </cell>
          <cell r="B378">
            <v>2208999</v>
          </cell>
          <cell r="C378" t="str">
            <v>Otros</v>
          </cell>
        </row>
        <row r="379">
          <cell r="A379">
            <v>201944004</v>
          </cell>
          <cell r="B379">
            <v>2209</v>
          </cell>
          <cell r="C379" t="str">
            <v>Arriendos</v>
          </cell>
        </row>
        <row r="380">
          <cell r="A380">
            <v>201944005</v>
          </cell>
          <cell r="B380">
            <v>2209001</v>
          </cell>
          <cell r="C380" t="str">
            <v>Arriendo de Terrenos</v>
          </cell>
        </row>
        <row r="381">
          <cell r="A381">
            <v>201944006</v>
          </cell>
          <cell r="B381">
            <v>2209002</v>
          </cell>
          <cell r="C381" t="str">
            <v>Arriendo de Edificios</v>
          </cell>
        </row>
        <row r="382">
          <cell r="A382">
            <v>201944007</v>
          </cell>
          <cell r="B382">
            <v>2209003</v>
          </cell>
          <cell r="C382" t="str">
            <v>Arriendo de Vehiculos</v>
          </cell>
        </row>
        <row r="383">
          <cell r="A383">
            <v>201944008</v>
          </cell>
          <cell r="B383">
            <v>2209004</v>
          </cell>
          <cell r="C383" t="str">
            <v>Arriendo de Mobiliario y Otros</v>
          </cell>
        </row>
        <row r="384">
          <cell r="A384">
            <v>201944009</v>
          </cell>
          <cell r="B384">
            <v>2209005</v>
          </cell>
          <cell r="C384" t="str">
            <v>Arriendo de Maquinas y Equipos</v>
          </cell>
        </row>
        <row r="385">
          <cell r="A385">
            <v>201944010</v>
          </cell>
          <cell r="B385">
            <v>2209006</v>
          </cell>
          <cell r="C385" t="str">
            <v>Arriendo de Equipos Informaticos</v>
          </cell>
        </row>
        <row r="386">
          <cell r="A386">
            <v>201944011</v>
          </cell>
          <cell r="B386">
            <v>2209999</v>
          </cell>
          <cell r="C386" t="str">
            <v>Otros</v>
          </cell>
        </row>
        <row r="387">
          <cell r="A387">
            <v>201944012</v>
          </cell>
          <cell r="B387">
            <v>2210</v>
          </cell>
          <cell r="C387" t="str">
            <v>Servicios Financieros y de Seguros</v>
          </cell>
        </row>
        <row r="388">
          <cell r="A388">
            <v>201944013</v>
          </cell>
          <cell r="B388">
            <v>2210001</v>
          </cell>
          <cell r="C388" t="str">
            <v>Gastos Financieros por Compra y Venta de Titulos y Valores</v>
          </cell>
        </row>
        <row r="389">
          <cell r="A389">
            <v>201944014</v>
          </cell>
          <cell r="B389">
            <v>2210002</v>
          </cell>
          <cell r="C389" t="str">
            <v>Primas y Gastos de Seguros</v>
          </cell>
        </row>
        <row r="390">
          <cell r="A390">
            <v>201944015</v>
          </cell>
          <cell r="B390">
            <v>2210003</v>
          </cell>
          <cell r="C390" t="str">
            <v>Servicios de Giros y Remesas</v>
          </cell>
        </row>
        <row r="391">
          <cell r="A391">
            <v>201944016</v>
          </cell>
          <cell r="B391">
            <v>2210004</v>
          </cell>
          <cell r="C391" t="str">
            <v>Gastos Bancarios</v>
          </cell>
        </row>
        <row r="392">
          <cell r="A392">
            <v>201944017</v>
          </cell>
          <cell r="B392">
            <v>2210999</v>
          </cell>
          <cell r="C392" t="str">
            <v>Otros</v>
          </cell>
        </row>
        <row r="393">
          <cell r="A393">
            <v>201944018</v>
          </cell>
          <cell r="B393">
            <v>2211</v>
          </cell>
          <cell r="C393" t="str">
            <v>Servicios Tecnicos y Profesionales</v>
          </cell>
        </row>
        <row r="394">
          <cell r="A394">
            <v>201944019</v>
          </cell>
          <cell r="B394">
            <v>2211001</v>
          </cell>
          <cell r="C394" t="str">
            <v>Estudios e Investigaciones</v>
          </cell>
        </row>
        <row r="395">
          <cell r="A395">
            <v>201944020</v>
          </cell>
          <cell r="B395">
            <v>2211002</v>
          </cell>
          <cell r="C395" t="str">
            <v>Cursos de Capacitacion</v>
          </cell>
        </row>
        <row r="396">
          <cell r="A396">
            <v>201944021</v>
          </cell>
          <cell r="B396">
            <v>2211003</v>
          </cell>
          <cell r="C396" t="str">
            <v>Servicios Informaticos</v>
          </cell>
        </row>
        <row r="397">
          <cell r="A397">
            <v>201944022</v>
          </cell>
          <cell r="B397">
            <v>2211999</v>
          </cell>
          <cell r="C397" t="str">
            <v>Otros</v>
          </cell>
        </row>
        <row r="398">
          <cell r="A398">
            <v>201944023</v>
          </cell>
          <cell r="B398">
            <v>2212</v>
          </cell>
          <cell r="C398" t="str">
            <v>Otros Gastos en Bienes y Servicios de Consumo</v>
          </cell>
        </row>
        <row r="399">
          <cell r="A399">
            <v>201944024</v>
          </cell>
          <cell r="B399">
            <v>2212001</v>
          </cell>
          <cell r="C399" t="str">
            <v>Gastos Reservados</v>
          </cell>
        </row>
        <row r="400">
          <cell r="A400">
            <v>201944025</v>
          </cell>
          <cell r="B400">
            <v>2212002</v>
          </cell>
          <cell r="C400" t="str">
            <v>Gastos Menores</v>
          </cell>
        </row>
        <row r="401">
          <cell r="A401">
            <v>201944026</v>
          </cell>
          <cell r="B401">
            <v>2212003</v>
          </cell>
          <cell r="C401" t="str">
            <v>Gastos de Representacion, Protocolo y Ceremonial</v>
          </cell>
        </row>
        <row r="402">
          <cell r="A402">
            <v>201944027</v>
          </cell>
          <cell r="B402">
            <v>2212004</v>
          </cell>
          <cell r="C402" t="str">
            <v>Intereses, Multas y Recargos</v>
          </cell>
        </row>
        <row r="403">
          <cell r="A403">
            <v>201944028</v>
          </cell>
          <cell r="B403">
            <v>2212005</v>
          </cell>
          <cell r="C403" t="str">
            <v>Derechos y Tasas</v>
          </cell>
        </row>
        <row r="404">
          <cell r="A404">
            <v>201944029</v>
          </cell>
          <cell r="B404">
            <v>2212006</v>
          </cell>
          <cell r="C404" t="str">
            <v>Contribuciones</v>
          </cell>
        </row>
        <row r="405">
          <cell r="A405">
            <v>201944030</v>
          </cell>
          <cell r="B405">
            <v>2212999</v>
          </cell>
          <cell r="C405" t="str">
            <v>Otros</v>
          </cell>
        </row>
        <row r="406">
          <cell r="A406">
            <v>201944031</v>
          </cell>
          <cell r="B406">
            <v>2215</v>
          </cell>
          <cell r="C406" t="str">
            <v>Material Policial y Militar</v>
          </cell>
        </row>
        <row r="407">
          <cell r="A407">
            <v>201944032</v>
          </cell>
          <cell r="B407">
            <v>23</v>
          </cell>
          <cell r="C407" t="str">
            <v>PRESTACIONES DE SEGURIDAD SOCIAL</v>
          </cell>
        </row>
        <row r="408">
          <cell r="A408">
            <v>201944033</v>
          </cell>
          <cell r="B408">
            <v>2301</v>
          </cell>
          <cell r="C408" t="str">
            <v>Prestaciones Previsionales</v>
          </cell>
        </row>
        <row r="409">
          <cell r="A409">
            <v>201944034</v>
          </cell>
          <cell r="B409">
            <v>2301001</v>
          </cell>
          <cell r="C409" t="str">
            <v>Jubilaciones, Pensiones y Montepios</v>
          </cell>
        </row>
        <row r="410">
          <cell r="A410">
            <v>201944035</v>
          </cell>
          <cell r="B410">
            <v>2301002</v>
          </cell>
          <cell r="C410" t="str">
            <v>Bonificaciones</v>
          </cell>
        </row>
        <row r="411">
          <cell r="A411">
            <v>201944036</v>
          </cell>
          <cell r="B411">
            <v>2301003</v>
          </cell>
          <cell r="C411" t="str">
            <v>Bono de Reconocimiento</v>
          </cell>
        </row>
        <row r="412">
          <cell r="A412">
            <v>201944037</v>
          </cell>
          <cell r="B412">
            <v>2301004</v>
          </cell>
          <cell r="C412" t="str">
            <v>Desahucios e Indemnizaciones</v>
          </cell>
        </row>
        <row r="413">
          <cell r="A413">
            <v>201944038</v>
          </cell>
          <cell r="B413">
            <v>2301005</v>
          </cell>
          <cell r="C413" t="str">
            <v>Fondo de Seguro Social de los Empleados Publicos</v>
          </cell>
        </row>
        <row r="414">
          <cell r="A414">
            <v>201944039</v>
          </cell>
          <cell r="B414">
            <v>2301006</v>
          </cell>
          <cell r="C414" t="str">
            <v>Asignacion por Muerte</v>
          </cell>
        </row>
        <row r="415">
          <cell r="A415">
            <v>201944040</v>
          </cell>
          <cell r="B415">
            <v>2301007</v>
          </cell>
          <cell r="C415" t="str">
            <v>Seguro de Vida</v>
          </cell>
        </row>
        <row r="416">
          <cell r="A416">
            <v>201944041</v>
          </cell>
          <cell r="B416">
            <v>2301008</v>
          </cell>
          <cell r="C416" t="str">
            <v>Devolucion de Imposiciones</v>
          </cell>
        </row>
        <row r="417">
          <cell r="A417">
            <v>201944042</v>
          </cell>
          <cell r="B417">
            <v>2301009</v>
          </cell>
          <cell r="C417" t="str">
            <v>Bonificaciones de Salud</v>
          </cell>
        </row>
        <row r="418">
          <cell r="A418">
            <v>201944043</v>
          </cell>
          <cell r="B418">
            <v>2301010</v>
          </cell>
          <cell r="C418" t="str">
            <v>Subsidios de Reposo Preventivo</v>
          </cell>
        </row>
        <row r="419">
          <cell r="A419">
            <v>201944044</v>
          </cell>
          <cell r="B419">
            <v>2301011</v>
          </cell>
          <cell r="C419" t="str">
            <v>Subsidio de Enfermedad y Medicina Curativa</v>
          </cell>
        </row>
        <row r="420">
          <cell r="A420">
            <v>201944045</v>
          </cell>
          <cell r="B420">
            <v>2301012</v>
          </cell>
          <cell r="C420" t="str">
            <v>Subsidios por Accidentes del Trabajo</v>
          </cell>
        </row>
        <row r="421">
          <cell r="A421">
            <v>201944046</v>
          </cell>
          <cell r="B421">
            <v>2301013</v>
          </cell>
          <cell r="C421" t="str">
            <v>Subsidios de Reposo Maternal, Articulo 196 Codigo del Trabajo</v>
          </cell>
        </row>
        <row r="422">
          <cell r="A422">
            <v>201944047</v>
          </cell>
          <cell r="B422">
            <v>2301014</v>
          </cell>
          <cell r="C422" t="str">
            <v>Subsidio Cajas de Compensacion de Asignacion Familiar</v>
          </cell>
        </row>
        <row r="423">
          <cell r="A423">
            <v>201944048</v>
          </cell>
          <cell r="B423">
            <v>2301015</v>
          </cell>
          <cell r="C423" t="str">
            <v>Aporte Fondo de Cesantia Solidario Ley N 19.728</v>
          </cell>
        </row>
        <row r="424">
          <cell r="A424">
            <v>201944150</v>
          </cell>
          <cell r="B424">
            <v>2301016</v>
          </cell>
          <cell r="C424" t="str">
            <v>Bonificacion por Hijo para las Mujeres</v>
          </cell>
        </row>
        <row r="425">
          <cell r="A425">
            <v>201944151</v>
          </cell>
          <cell r="B425">
            <v>2301017</v>
          </cell>
          <cell r="C425" t="str">
            <v>Fondo Bono Laboral Ley N 20.305</v>
          </cell>
        </row>
        <row r="426">
          <cell r="A426">
            <v>201944152</v>
          </cell>
          <cell r="B426">
            <v>2302</v>
          </cell>
          <cell r="C426" t="str">
            <v>Prestaciones de Asistencia Social</v>
          </cell>
        </row>
        <row r="427">
          <cell r="A427">
            <v>201944153</v>
          </cell>
          <cell r="B427">
            <v>2302001</v>
          </cell>
          <cell r="C427" t="str">
            <v>Asignacion Familiar</v>
          </cell>
        </row>
        <row r="428">
          <cell r="A428">
            <v>201944154</v>
          </cell>
          <cell r="B428">
            <v>2302002</v>
          </cell>
          <cell r="C428" t="str">
            <v>Pensiones Asistenciales</v>
          </cell>
        </row>
        <row r="429">
          <cell r="A429">
            <v>201944155</v>
          </cell>
          <cell r="B429">
            <v>2302003</v>
          </cell>
          <cell r="C429" t="str">
            <v>Garantia Estatal Pensiones Minimas</v>
          </cell>
        </row>
        <row r="430">
          <cell r="A430">
            <v>201944156</v>
          </cell>
          <cell r="B430">
            <v>2302004</v>
          </cell>
          <cell r="C430" t="str">
            <v>Ayudas Economicas y Otros Pagos Preventivos</v>
          </cell>
        </row>
        <row r="431">
          <cell r="A431">
            <v>201944157</v>
          </cell>
          <cell r="B431">
            <v>2302005</v>
          </cell>
          <cell r="C431" t="str">
            <v>Subsidios de Reposo Maternal y Cuidado del Nino</v>
          </cell>
        </row>
        <row r="432">
          <cell r="A432">
            <v>201944158</v>
          </cell>
          <cell r="B432">
            <v>2302006</v>
          </cell>
          <cell r="C432" t="str">
            <v>Subsidio de Cesantia</v>
          </cell>
        </row>
        <row r="433">
          <cell r="A433">
            <v>201944159</v>
          </cell>
          <cell r="B433">
            <v>2302007</v>
          </cell>
          <cell r="C433" t="str">
            <v>Pensiones Basicas Solidarias de Vejez</v>
          </cell>
        </row>
        <row r="434">
          <cell r="A434">
            <v>201944160</v>
          </cell>
          <cell r="B434">
            <v>2302008</v>
          </cell>
          <cell r="C434" t="str">
            <v>Pensiones Basicas Solidarias de Invalidez</v>
          </cell>
        </row>
        <row r="435">
          <cell r="A435">
            <v>201944161</v>
          </cell>
          <cell r="B435">
            <v>2302009</v>
          </cell>
          <cell r="C435" t="str">
            <v>Subsidio de Discapacidad Mental</v>
          </cell>
        </row>
        <row r="436">
          <cell r="A436">
            <v>201944162</v>
          </cell>
          <cell r="B436">
            <v>2302010</v>
          </cell>
          <cell r="C436" t="str">
            <v>Bono para Conyuges que cumplan Cincuenta Anos de Matrimonio</v>
          </cell>
        </row>
        <row r="437">
          <cell r="A437">
            <v>201944163</v>
          </cell>
          <cell r="B437">
            <v>2302011</v>
          </cell>
          <cell r="C437" t="str">
            <v>Bonificacion Ley N20.531</v>
          </cell>
        </row>
        <row r="438">
          <cell r="A438">
            <v>201947140</v>
          </cell>
          <cell r="B438">
            <v>2302012</v>
          </cell>
          <cell r="C438" t="str">
            <v>Aporte Familiar Permanente de Marzo</v>
          </cell>
        </row>
        <row r="439">
          <cell r="A439">
            <v>201944164</v>
          </cell>
          <cell r="B439">
            <v>2303</v>
          </cell>
          <cell r="C439" t="str">
            <v>Prestaciones Sociales del Empleador</v>
          </cell>
        </row>
        <row r="440">
          <cell r="A440">
            <v>201944165</v>
          </cell>
          <cell r="B440">
            <v>2303001</v>
          </cell>
          <cell r="C440" t="str">
            <v>Indemnizacion de Cargo Fiscal</v>
          </cell>
        </row>
        <row r="441">
          <cell r="A441">
            <v>201944166</v>
          </cell>
          <cell r="B441">
            <v>2303002</v>
          </cell>
          <cell r="C441" t="str">
            <v>Beneficios Medicos</v>
          </cell>
        </row>
        <row r="442">
          <cell r="A442">
            <v>201944167</v>
          </cell>
          <cell r="B442">
            <v>2303003</v>
          </cell>
          <cell r="C442" t="str">
            <v>Fondo Retiro Funcionarios Publicos Ley N 19.882</v>
          </cell>
        </row>
        <row r="443">
          <cell r="A443">
            <v>201944168</v>
          </cell>
          <cell r="B443">
            <v>2303004</v>
          </cell>
          <cell r="C443" t="str">
            <v>Otras Indemnizaciones</v>
          </cell>
        </row>
        <row r="444">
          <cell r="A444">
            <v>201944169</v>
          </cell>
          <cell r="B444">
            <v>24</v>
          </cell>
          <cell r="C444" t="str">
            <v>TRANSFERENCIAS CORRIENTES</v>
          </cell>
        </row>
        <row r="445">
          <cell r="A445">
            <v>201944170</v>
          </cell>
          <cell r="B445">
            <v>2401</v>
          </cell>
          <cell r="C445" t="str">
            <v>Al Sector Privado</v>
          </cell>
        </row>
        <row r="446">
          <cell r="A446">
            <v>201944171</v>
          </cell>
          <cell r="B446">
            <v>2402</v>
          </cell>
          <cell r="C446" t="str">
            <v>Al Gobierno Central</v>
          </cell>
        </row>
        <row r="447">
          <cell r="A447">
            <v>201944663</v>
          </cell>
          <cell r="B447">
            <v>2402005</v>
          </cell>
          <cell r="C447" t="str">
            <v>A la Direccion de Bibliotecas Archivos y Museos</v>
          </cell>
        </row>
        <row r="448">
          <cell r="A448">
            <v>201947087</v>
          </cell>
          <cell r="B448">
            <v>2402010</v>
          </cell>
          <cell r="C448" t="str">
            <v>Programa Inversion Regional Region X</v>
          </cell>
        </row>
        <row r="449">
          <cell r="A449">
            <v>201947083</v>
          </cell>
          <cell r="B449">
            <v>2402016</v>
          </cell>
          <cell r="C449" t="str">
            <v>Subsecretaria de Desarrollo Regional y Administrativo - Programa 01</v>
          </cell>
        </row>
        <row r="450">
          <cell r="A450">
            <v>201947143</v>
          </cell>
          <cell r="B450">
            <v>2402017</v>
          </cell>
          <cell r="C450" t="str">
            <v>Subsecretaria de Desarollo Regional y Administrativo - Programa 02</v>
          </cell>
        </row>
        <row r="451">
          <cell r="A451">
            <v>201947088</v>
          </cell>
          <cell r="B451">
            <v>2402018</v>
          </cell>
          <cell r="C451" t="str">
            <v>Subsecretaria del Interior - Programa 01</v>
          </cell>
        </row>
        <row r="452">
          <cell r="A452">
            <v>201947089</v>
          </cell>
          <cell r="B452">
            <v>2402101</v>
          </cell>
          <cell r="C452" t="str">
            <v>Programa Gastos de Funcionamiento Region I</v>
          </cell>
        </row>
        <row r="453">
          <cell r="A453">
            <v>201947090</v>
          </cell>
          <cell r="B453">
            <v>2402102</v>
          </cell>
          <cell r="C453" t="str">
            <v>Programa Gastos de Funcionamiento Region II</v>
          </cell>
        </row>
        <row r="454">
          <cell r="A454">
            <v>201947091</v>
          </cell>
          <cell r="B454">
            <v>2402103</v>
          </cell>
          <cell r="C454" t="str">
            <v>Programa Gastos de Funcionamiento Region III</v>
          </cell>
        </row>
        <row r="455">
          <cell r="A455">
            <v>201947092</v>
          </cell>
          <cell r="B455">
            <v>2402104</v>
          </cell>
          <cell r="C455" t="str">
            <v>Programa Gastos de Funcionamiento Region IV</v>
          </cell>
        </row>
        <row r="456">
          <cell r="A456">
            <v>201947093</v>
          </cell>
          <cell r="B456">
            <v>2402105</v>
          </cell>
          <cell r="C456" t="str">
            <v>Programa Gastos de Funcionamiento Region V</v>
          </cell>
        </row>
        <row r="457">
          <cell r="A457">
            <v>201947094</v>
          </cell>
          <cell r="B457">
            <v>2402106</v>
          </cell>
          <cell r="C457" t="str">
            <v>Programa Gastos de Funcionamiento Region VI</v>
          </cell>
        </row>
        <row r="458">
          <cell r="A458">
            <v>201947095</v>
          </cell>
          <cell r="B458">
            <v>2402107</v>
          </cell>
          <cell r="C458" t="str">
            <v>Programa Gastos de Funcionamiento Region VII</v>
          </cell>
        </row>
        <row r="459">
          <cell r="A459">
            <v>201947096</v>
          </cell>
          <cell r="B459">
            <v>2402108</v>
          </cell>
          <cell r="C459" t="str">
            <v>Programa Gastos de Funcionamiento Region VIII</v>
          </cell>
        </row>
        <row r="460">
          <cell r="A460">
            <v>201947097</v>
          </cell>
          <cell r="B460">
            <v>2402109</v>
          </cell>
          <cell r="C460" t="str">
            <v>Programa Gastos de Funcionamiento Region IX</v>
          </cell>
        </row>
        <row r="461">
          <cell r="A461">
            <v>201947098</v>
          </cell>
          <cell r="B461">
            <v>2402110</v>
          </cell>
          <cell r="C461" t="str">
            <v>Programa Gastos de Funcionamiento Region X</v>
          </cell>
        </row>
        <row r="462">
          <cell r="A462">
            <v>201947099</v>
          </cell>
          <cell r="B462">
            <v>2402111</v>
          </cell>
          <cell r="C462" t="str">
            <v>Programa Gastos de Funcionamiento Region XI</v>
          </cell>
        </row>
        <row r="463">
          <cell r="A463">
            <v>201947100</v>
          </cell>
          <cell r="B463">
            <v>2402112</v>
          </cell>
          <cell r="C463" t="str">
            <v>Programa Gastos de Funcionamiento Region XII</v>
          </cell>
        </row>
        <row r="464">
          <cell r="A464">
            <v>201947101</v>
          </cell>
          <cell r="B464">
            <v>2402113</v>
          </cell>
          <cell r="C464" t="str">
            <v>Programa Gastos de Funcionamiento Region Metropolitana</v>
          </cell>
        </row>
        <row r="465">
          <cell r="A465">
            <v>201947102</v>
          </cell>
          <cell r="B465">
            <v>2402114</v>
          </cell>
          <cell r="C465" t="str">
            <v>Programa Gastos de Funcionamiento Region XIV</v>
          </cell>
        </row>
        <row r="466">
          <cell r="A466">
            <v>201947103</v>
          </cell>
          <cell r="B466">
            <v>2402115</v>
          </cell>
          <cell r="C466" t="str">
            <v>Programa Gastos de Funcionamiento Region XV</v>
          </cell>
        </row>
        <row r="467">
          <cell r="A467">
            <v>201944172</v>
          </cell>
          <cell r="B467">
            <v>2403</v>
          </cell>
          <cell r="C467" t="str">
            <v>A Otras Entidades Publicas</v>
          </cell>
        </row>
        <row r="468">
          <cell r="A468">
            <v>201944560</v>
          </cell>
          <cell r="B468">
            <v>2403024</v>
          </cell>
          <cell r="C468" t="str">
            <v>Capacitacion en Desarrollo Regional y Comunal</v>
          </cell>
        </row>
        <row r="469">
          <cell r="A469">
            <v>201944664</v>
          </cell>
          <cell r="B469">
            <v>2403026</v>
          </cell>
          <cell r="C469" t="str">
            <v>Programa Academia Capacitacion Municipal y Regional</v>
          </cell>
        </row>
        <row r="470">
          <cell r="A470">
            <v>201944577</v>
          </cell>
          <cell r="B470">
            <v>2403029</v>
          </cell>
          <cell r="C470" t="str">
            <v>Municipalidades</v>
          </cell>
        </row>
        <row r="471">
          <cell r="A471">
            <v>201944573</v>
          </cell>
          <cell r="B471">
            <v>2403031</v>
          </cell>
          <cell r="C471" t="str">
            <v>Programa de Apoyo a la Acreditacion de Calidad de Servicios Municipales</v>
          </cell>
        </row>
        <row r="472">
          <cell r="A472">
            <v>201944559</v>
          </cell>
          <cell r="B472">
            <v>2403032</v>
          </cell>
          <cell r="C472" t="str">
            <v>Programa de Mejoramiento de la Gestion Municipal</v>
          </cell>
        </row>
        <row r="473">
          <cell r="A473">
            <v>201944665</v>
          </cell>
          <cell r="B473">
            <v>2403112</v>
          </cell>
          <cell r="C473" t="str">
            <v>Oficina Fondo Recuperacion de Ciudades</v>
          </cell>
        </row>
        <row r="474">
          <cell r="A474">
            <v>201944653</v>
          </cell>
          <cell r="B474">
            <v>2403399</v>
          </cell>
          <cell r="C474" t="str">
            <v>Oficina Credito de Apoyo a la Gestion Subnacional</v>
          </cell>
        </row>
        <row r="475">
          <cell r="A475">
            <v>201944568</v>
          </cell>
          <cell r="B475">
            <v>2403403</v>
          </cell>
          <cell r="C475" t="str">
            <v>Municipalidades (Compensacion por Predios Exentos)</v>
          </cell>
        </row>
        <row r="476">
          <cell r="A476">
            <v>201944572</v>
          </cell>
          <cell r="B476">
            <v>2403405</v>
          </cell>
          <cell r="C476" t="str">
            <v>Oficina Credito Puesta en Valor del Patrimonio</v>
          </cell>
        </row>
        <row r="477">
          <cell r="A477">
            <v>201947169</v>
          </cell>
          <cell r="B477">
            <v>2403406</v>
          </cell>
          <cell r="C477" t="str">
            <v>Municipalidades (Programa Esterilizacion y Atencion Sanitaria de Animales de Compania)</v>
          </cell>
        </row>
        <row r="478">
          <cell r="A478">
            <v>201947156</v>
          </cell>
          <cell r="B478">
            <v>2403408</v>
          </cell>
          <cell r="C478" t="str">
            <v>Programa de Buenas Practicas para el Desarrollo de los Territorios</v>
          </cell>
        </row>
        <row r="479">
          <cell r="A479">
            <v>201944173</v>
          </cell>
          <cell r="B479">
            <v>2404</v>
          </cell>
          <cell r="C479" t="str">
            <v>A Empresas Publicas no Financieras</v>
          </cell>
        </row>
        <row r="480">
          <cell r="A480">
            <v>201944174</v>
          </cell>
          <cell r="B480">
            <v>2405</v>
          </cell>
          <cell r="C480" t="str">
            <v>A Empresas Publicas Financieras</v>
          </cell>
        </row>
        <row r="481">
          <cell r="A481">
            <v>201944175</v>
          </cell>
          <cell r="B481">
            <v>2406</v>
          </cell>
          <cell r="C481" t="str">
            <v>A Gobiernos Extranjeros</v>
          </cell>
        </row>
        <row r="482">
          <cell r="A482">
            <v>201944176</v>
          </cell>
          <cell r="B482">
            <v>2407</v>
          </cell>
          <cell r="C482" t="str">
            <v>A Organismos Internacionales</v>
          </cell>
        </row>
        <row r="483">
          <cell r="A483">
            <v>201947123</v>
          </cell>
          <cell r="B483">
            <v>2407001</v>
          </cell>
          <cell r="C483" t="str">
            <v>A Organizacion para la Cooperacion y Desarrollo Economico</v>
          </cell>
        </row>
        <row r="484">
          <cell r="A484">
            <v>201947124</v>
          </cell>
          <cell r="B484">
            <v>2407002</v>
          </cell>
          <cell r="C484" t="str">
            <v>A Comision Economica Para America Latina y el Caribe de las Naciones Unidas</v>
          </cell>
        </row>
        <row r="485">
          <cell r="A485">
            <v>201944177</v>
          </cell>
          <cell r="B485">
            <v>25</v>
          </cell>
          <cell r="C485" t="str">
            <v>INTEGROS AL FISCO</v>
          </cell>
        </row>
        <row r="486">
          <cell r="A486">
            <v>201944178</v>
          </cell>
          <cell r="B486">
            <v>2501</v>
          </cell>
          <cell r="C486" t="str">
            <v>Impuestos</v>
          </cell>
        </row>
        <row r="487">
          <cell r="A487">
            <v>201944179</v>
          </cell>
          <cell r="B487">
            <v>2502</v>
          </cell>
          <cell r="C487" t="str">
            <v>Anticipos y/o Utilidades</v>
          </cell>
        </row>
        <row r="488">
          <cell r="A488">
            <v>201944180</v>
          </cell>
          <cell r="B488">
            <v>2503</v>
          </cell>
          <cell r="C488" t="str">
            <v>Excedentes de Caja</v>
          </cell>
        </row>
        <row r="489">
          <cell r="A489">
            <v>201944181</v>
          </cell>
          <cell r="B489">
            <v>2599</v>
          </cell>
          <cell r="C489" t="str">
            <v>Otros ntegros al Fisco</v>
          </cell>
        </row>
        <row r="490">
          <cell r="A490">
            <v>201944182</v>
          </cell>
          <cell r="B490">
            <v>26</v>
          </cell>
          <cell r="C490" t="str">
            <v>OTROS GASTOS CORRIENTES</v>
          </cell>
        </row>
        <row r="491">
          <cell r="A491">
            <v>201944183</v>
          </cell>
          <cell r="B491">
            <v>2601</v>
          </cell>
          <cell r="C491" t="str">
            <v>Devoluciones</v>
          </cell>
        </row>
        <row r="492">
          <cell r="A492">
            <v>201944184</v>
          </cell>
          <cell r="B492">
            <v>2602</v>
          </cell>
          <cell r="C492" t="str">
            <v>Compensaciones por Danos a Terceros y/o a la Propiedad</v>
          </cell>
        </row>
        <row r="493">
          <cell r="A493">
            <v>201944185</v>
          </cell>
          <cell r="B493">
            <v>2603</v>
          </cell>
          <cell r="C493" t="str">
            <v>2% Constitucional</v>
          </cell>
        </row>
        <row r="494">
          <cell r="A494">
            <v>201944186</v>
          </cell>
          <cell r="B494">
            <v>2604</v>
          </cell>
          <cell r="C494" t="str">
            <v>Aplicacion Fondos de Terceros</v>
          </cell>
        </row>
        <row r="495">
          <cell r="A495">
            <v>201944187</v>
          </cell>
          <cell r="B495">
            <v>27</v>
          </cell>
          <cell r="C495" t="str">
            <v>APORTE FISCAL LIBRE</v>
          </cell>
        </row>
        <row r="496">
          <cell r="A496">
            <v>201944188</v>
          </cell>
          <cell r="B496">
            <v>28</v>
          </cell>
          <cell r="C496" t="str">
            <v>APORTE FISCAL PARA SERVICIO DE LA DEUDA</v>
          </cell>
        </row>
        <row r="497">
          <cell r="A497">
            <v>201944189</v>
          </cell>
          <cell r="B497">
            <v>29</v>
          </cell>
          <cell r="C497" t="str">
            <v>ADQUISICION DE ACTIVOS NO FINANCIEROS</v>
          </cell>
        </row>
        <row r="498">
          <cell r="A498">
            <v>201944190</v>
          </cell>
          <cell r="B498">
            <v>2901</v>
          </cell>
          <cell r="C498" t="str">
            <v>Terrenos</v>
          </cell>
        </row>
        <row r="499">
          <cell r="A499">
            <v>201944191</v>
          </cell>
          <cell r="B499">
            <v>2902</v>
          </cell>
          <cell r="C499" t="str">
            <v>Edificios</v>
          </cell>
        </row>
        <row r="500">
          <cell r="A500">
            <v>201944192</v>
          </cell>
          <cell r="B500">
            <v>2903</v>
          </cell>
          <cell r="C500" t="str">
            <v>Vehiculos</v>
          </cell>
        </row>
        <row r="501">
          <cell r="A501">
            <v>201944193</v>
          </cell>
          <cell r="B501">
            <v>2904</v>
          </cell>
          <cell r="C501" t="str">
            <v>Mobiliario y Otros</v>
          </cell>
        </row>
        <row r="502">
          <cell r="A502">
            <v>201944194</v>
          </cell>
          <cell r="B502">
            <v>2905</v>
          </cell>
          <cell r="C502" t="str">
            <v>Maquinas y Equipos</v>
          </cell>
        </row>
        <row r="503">
          <cell r="A503">
            <v>201944195</v>
          </cell>
          <cell r="B503">
            <v>2905001</v>
          </cell>
          <cell r="C503" t="str">
            <v>Maquinas y Equipos de Oficina</v>
          </cell>
        </row>
        <row r="504">
          <cell r="A504">
            <v>201944196</v>
          </cell>
          <cell r="B504">
            <v>2905002</v>
          </cell>
          <cell r="C504" t="str">
            <v>Maquinarias y Equipos para la Produccion</v>
          </cell>
        </row>
        <row r="505">
          <cell r="A505">
            <v>201944197</v>
          </cell>
          <cell r="B505">
            <v>2905999</v>
          </cell>
          <cell r="C505" t="str">
            <v>Otras</v>
          </cell>
        </row>
        <row r="506">
          <cell r="A506">
            <v>201944198</v>
          </cell>
          <cell r="B506">
            <v>2906</v>
          </cell>
          <cell r="C506" t="str">
            <v>Equipos Informaticos</v>
          </cell>
        </row>
        <row r="507">
          <cell r="A507">
            <v>201944199</v>
          </cell>
          <cell r="B507">
            <v>2906001</v>
          </cell>
          <cell r="C507" t="str">
            <v>Equipos Computacionales y Perifericos</v>
          </cell>
        </row>
        <row r="508">
          <cell r="A508">
            <v>201944441</v>
          </cell>
          <cell r="B508">
            <v>2906002</v>
          </cell>
          <cell r="C508" t="str">
            <v>Equipos de Comunicaciones para Redes Informaticas</v>
          </cell>
        </row>
        <row r="509">
          <cell r="A509">
            <v>201944442</v>
          </cell>
          <cell r="B509">
            <v>2907</v>
          </cell>
          <cell r="C509" t="str">
            <v>Programas Informaticos</v>
          </cell>
        </row>
        <row r="510">
          <cell r="A510">
            <v>201944443</v>
          </cell>
          <cell r="B510">
            <v>2907001</v>
          </cell>
          <cell r="C510" t="str">
            <v>Programas Computacionales</v>
          </cell>
        </row>
        <row r="511">
          <cell r="A511">
            <v>201944444</v>
          </cell>
          <cell r="B511">
            <v>2907002</v>
          </cell>
          <cell r="C511" t="str">
            <v>Sistemas de Informacion</v>
          </cell>
        </row>
        <row r="512">
          <cell r="A512">
            <v>201944445</v>
          </cell>
          <cell r="B512">
            <v>2999</v>
          </cell>
          <cell r="C512" t="str">
            <v>Otros Activos no Financieros</v>
          </cell>
        </row>
        <row r="513">
          <cell r="A513">
            <v>201944446</v>
          </cell>
          <cell r="B513">
            <v>30</v>
          </cell>
          <cell r="C513" t="str">
            <v>ADQUISICION DE ACTIVOS FINANCIEROS</v>
          </cell>
        </row>
        <row r="514">
          <cell r="A514">
            <v>201944447</v>
          </cell>
          <cell r="B514">
            <v>3001</v>
          </cell>
          <cell r="C514" t="str">
            <v>Compra de Titulos y Valores</v>
          </cell>
        </row>
        <row r="515">
          <cell r="A515">
            <v>201944448</v>
          </cell>
          <cell r="B515">
            <v>3001001</v>
          </cell>
          <cell r="C515" t="str">
            <v>Depositos a Plazo</v>
          </cell>
        </row>
        <row r="516">
          <cell r="A516">
            <v>201944449</v>
          </cell>
          <cell r="B516">
            <v>3001002</v>
          </cell>
          <cell r="C516" t="str">
            <v>Pactos de Retrocompra</v>
          </cell>
        </row>
        <row r="517">
          <cell r="A517">
            <v>201944450</v>
          </cell>
          <cell r="B517">
            <v>3001003</v>
          </cell>
          <cell r="C517" t="str">
            <v>Cuotas de Fondos Mutuos</v>
          </cell>
        </row>
        <row r="518">
          <cell r="A518">
            <v>201944451</v>
          </cell>
          <cell r="B518">
            <v>3001004</v>
          </cell>
          <cell r="C518" t="str">
            <v>Bonos o Pagares</v>
          </cell>
        </row>
        <row r="519">
          <cell r="A519">
            <v>201944452</v>
          </cell>
          <cell r="B519">
            <v>3001005</v>
          </cell>
          <cell r="C519" t="str">
            <v>Letras Hipotecarias</v>
          </cell>
        </row>
        <row r="520">
          <cell r="A520">
            <v>201944453</v>
          </cell>
          <cell r="B520">
            <v>3001999</v>
          </cell>
          <cell r="C520" t="str">
            <v>Otros</v>
          </cell>
        </row>
        <row r="521">
          <cell r="A521">
            <v>201944454</v>
          </cell>
          <cell r="B521">
            <v>3002</v>
          </cell>
          <cell r="C521" t="str">
            <v>Compra de Acciones y Participaciones de Capital</v>
          </cell>
        </row>
        <row r="522">
          <cell r="A522">
            <v>201944455</v>
          </cell>
          <cell r="B522">
            <v>3003</v>
          </cell>
          <cell r="C522" t="str">
            <v>Operaciones de Cambio</v>
          </cell>
        </row>
        <row r="523">
          <cell r="A523">
            <v>201944456</v>
          </cell>
          <cell r="B523">
            <v>3099</v>
          </cell>
          <cell r="C523" t="str">
            <v>Otros Activos Financieros</v>
          </cell>
        </row>
        <row r="524">
          <cell r="A524">
            <v>201944457</v>
          </cell>
          <cell r="B524">
            <v>31</v>
          </cell>
          <cell r="C524" t="str">
            <v>INICIATIVAS DE INVERSION</v>
          </cell>
        </row>
        <row r="525">
          <cell r="A525">
            <v>201944458</v>
          </cell>
          <cell r="B525">
            <v>3101</v>
          </cell>
          <cell r="C525" t="str">
            <v>Estudios Basicos</v>
          </cell>
        </row>
        <row r="526">
          <cell r="A526">
            <v>201944459</v>
          </cell>
          <cell r="B526">
            <v>3101001</v>
          </cell>
          <cell r="C526" t="str">
            <v>Gastos Administrativos</v>
          </cell>
        </row>
        <row r="527">
          <cell r="A527">
            <v>201944460</v>
          </cell>
          <cell r="B527">
            <v>3101002</v>
          </cell>
          <cell r="C527" t="str">
            <v>Consultorias</v>
          </cell>
        </row>
        <row r="528">
          <cell r="A528">
            <v>201944461</v>
          </cell>
          <cell r="B528">
            <v>3102</v>
          </cell>
          <cell r="C528" t="str">
            <v>Proyectos</v>
          </cell>
        </row>
        <row r="529">
          <cell r="A529">
            <v>201944462</v>
          </cell>
          <cell r="B529">
            <v>3102001</v>
          </cell>
          <cell r="C529" t="str">
            <v>Gastos Administrativos</v>
          </cell>
        </row>
        <row r="530">
          <cell r="A530">
            <v>201944463</v>
          </cell>
          <cell r="B530">
            <v>3102002</v>
          </cell>
          <cell r="C530" t="str">
            <v>Consultorias</v>
          </cell>
        </row>
        <row r="531">
          <cell r="A531">
            <v>201944464</v>
          </cell>
          <cell r="B531">
            <v>3102003</v>
          </cell>
          <cell r="C531" t="str">
            <v>Terrenos</v>
          </cell>
        </row>
        <row r="532">
          <cell r="A532">
            <v>201944465</v>
          </cell>
          <cell r="B532">
            <v>3102004</v>
          </cell>
          <cell r="C532" t="str">
            <v>Obras Civiles</v>
          </cell>
        </row>
        <row r="533">
          <cell r="A533">
            <v>201944466</v>
          </cell>
          <cell r="B533">
            <v>3102005</v>
          </cell>
          <cell r="C533" t="str">
            <v>Equipamiento</v>
          </cell>
        </row>
        <row r="534">
          <cell r="A534">
            <v>201944467</v>
          </cell>
          <cell r="B534">
            <v>3102006</v>
          </cell>
          <cell r="C534" t="str">
            <v>Equipos</v>
          </cell>
        </row>
        <row r="535">
          <cell r="A535">
            <v>201944468</v>
          </cell>
          <cell r="B535">
            <v>3102007</v>
          </cell>
          <cell r="C535" t="str">
            <v>Vehiculos</v>
          </cell>
        </row>
        <row r="536">
          <cell r="A536">
            <v>201944469</v>
          </cell>
          <cell r="B536">
            <v>3102999</v>
          </cell>
          <cell r="C536" t="str">
            <v>Otros Gastos</v>
          </cell>
        </row>
        <row r="537">
          <cell r="A537">
            <v>201944470</v>
          </cell>
          <cell r="B537">
            <v>3103</v>
          </cell>
          <cell r="C537" t="str">
            <v>Programas de Inversion</v>
          </cell>
        </row>
        <row r="538">
          <cell r="A538">
            <v>201944471</v>
          </cell>
          <cell r="B538">
            <v>3103001</v>
          </cell>
          <cell r="C538" t="str">
            <v>Gastos Administrativos</v>
          </cell>
        </row>
        <row r="539">
          <cell r="A539">
            <v>201944472</v>
          </cell>
          <cell r="B539">
            <v>3103002</v>
          </cell>
          <cell r="C539" t="str">
            <v>Consultorias</v>
          </cell>
        </row>
        <row r="540">
          <cell r="A540">
            <v>201944473</v>
          </cell>
          <cell r="B540">
            <v>3103003</v>
          </cell>
          <cell r="C540" t="str">
            <v>Contratacion del Programa</v>
          </cell>
        </row>
        <row r="541">
          <cell r="A541">
            <v>201944474</v>
          </cell>
          <cell r="B541">
            <v>32</v>
          </cell>
          <cell r="C541" t="str">
            <v>PRESTAMOS</v>
          </cell>
        </row>
        <row r="542">
          <cell r="A542">
            <v>201944475</v>
          </cell>
          <cell r="B542">
            <v>3201</v>
          </cell>
          <cell r="C542" t="str">
            <v>De Asistencia Social</v>
          </cell>
        </row>
        <row r="543">
          <cell r="A543">
            <v>201944476</v>
          </cell>
          <cell r="B543">
            <v>3202</v>
          </cell>
          <cell r="C543" t="str">
            <v>Hipotecarios</v>
          </cell>
        </row>
        <row r="544">
          <cell r="A544">
            <v>201944477</v>
          </cell>
          <cell r="B544">
            <v>3203</v>
          </cell>
          <cell r="C544" t="str">
            <v>Pignoraticios</v>
          </cell>
        </row>
        <row r="545">
          <cell r="A545">
            <v>201944478</v>
          </cell>
          <cell r="B545">
            <v>3204</v>
          </cell>
          <cell r="C545" t="str">
            <v>De Fomento</v>
          </cell>
        </row>
        <row r="546">
          <cell r="A546">
            <v>201944667</v>
          </cell>
          <cell r="B546">
            <v>3204002</v>
          </cell>
          <cell r="C546" t="str">
            <v>Municipalidades</v>
          </cell>
        </row>
        <row r="547">
          <cell r="A547">
            <v>201944479</v>
          </cell>
          <cell r="B547">
            <v>3205</v>
          </cell>
          <cell r="C547" t="str">
            <v>Medicos</v>
          </cell>
        </row>
        <row r="548">
          <cell r="A548">
            <v>201944480</v>
          </cell>
          <cell r="B548">
            <v>3206</v>
          </cell>
          <cell r="C548" t="str">
            <v>Por Anticipos a Contratistas</v>
          </cell>
        </row>
        <row r="549">
          <cell r="A549">
            <v>201944481</v>
          </cell>
          <cell r="B549">
            <v>3207</v>
          </cell>
          <cell r="C549" t="str">
            <v>Por Anticipos por Cambio de Residencia</v>
          </cell>
        </row>
        <row r="550">
          <cell r="A550">
            <v>201944482</v>
          </cell>
          <cell r="B550">
            <v>3209</v>
          </cell>
          <cell r="C550" t="str">
            <v>Por Ventas a Plazo</v>
          </cell>
        </row>
        <row r="551">
          <cell r="A551">
            <v>201944483</v>
          </cell>
          <cell r="B551">
            <v>33</v>
          </cell>
          <cell r="C551" t="str">
            <v>TRANSFERENCIAS DE CAPITAL</v>
          </cell>
        </row>
        <row r="552">
          <cell r="A552">
            <v>201944484</v>
          </cell>
          <cell r="B552">
            <v>3301</v>
          </cell>
          <cell r="C552" t="str">
            <v>Al Sector Privado</v>
          </cell>
        </row>
        <row r="553">
          <cell r="A553">
            <v>201944485</v>
          </cell>
          <cell r="B553">
            <v>3302</v>
          </cell>
          <cell r="C553" t="str">
            <v>Al Gobierno Central</v>
          </cell>
        </row>
        <row r="554">
          <cell r="A554">
            <v>201944578</v>
          </cell>
          <cell r="B554">
            <v>3302001</v>
          </cell>
          <cell r="C554" t="str">
            <v>Programa Inversion Regional Region I</v>
          </cell>
        </row>
        <row r="555">
          <cell r="A555">
            <v>201944579</v>
          </cell>
          <cell r="B555">
            <v>3302002</v>
          </cell>
          <cell r="C555" t="str">
            <v>Programa Inversion Regional Region II</v>
          </cell>
        </row>
        <row r="556">
          <cell r="A556">
            <v>201944580</v>
          </cell>
          <cell r="B556">
            <v>3302003</v>
          </cell>
          <cell r="C556" t="str">
            <v>Programa Inversion Regional Region III</v>
          </cell>
        </row>
        <row r="557">
          <cell r="A557">
            <v>201944581</v>
          </cell>
          <cell r="B557">
            <v>3302004</v>
          </cell>
          <cell r="C557" t="str">
            <v>Programa Inversion Regional Region IV</v>
          </cell>
        </row>
        <row r="558">
          <cell r="A558">
            <v>201944582</v>
          </cell>
          <cell r="B558">
            <v>3302005</v>
          </cell>
          <cell r="C558" t="str">
            <v>Programa Inversion Regional Region V</v>
          </cell>
        </row>
        <row r="559">
          <cell r="A559">
            <v>201944583</v>
          </cell>
          <cell r="B559">
            <v>3302006</v>
          </cell>
          <cell r="C559" t="str">
            <v>Programa Inversion Regional Region VI</v>
          </cell>
        </row>
        <row r="560">
          <cell r="A560">
            <v>201944584</v>
          </cell>
          <cell r="B560">
            <v>3302007</v>
          </cell>
          <cell r="C560" t="str">
            <v>Programa Inversion Regional Region VII</v>
          </cell>
        </row>
        <row r="561">
          <cell r="A561">
            <v>201944585</v>
          </cell>
          <cell r="B561">
            <v>3302008</v>
          </cell>
          <cell r="C561" t="str">
            <v>Programa Inversion Regional Region VIII</v>
          </cell>
        </row>
        <row r="562">
          <cell r="A562">
            <v>201944586</v>
          </cell>
          <cell r="B562">
            <v>3302009</v>
          </cell>
          <cell r="C562" t="str">
            <v>Programa Inversion Regional Region IX</v>
          </cell>
        </row>
        <row r="563">
          <cell r="A563">
            <v>201944587</v>
          </cell>
          <cell r="B563">
            <v>3302010</v>
          </cell>
          <cell r="C563" t="str">
            <v>Programa Inversion Regional Region X</v>
          </cell>
        </row>
        <row r="564">
          <cell r="A564">
            <v>201944658</v>
          </cell>
          <cell r="B564">
            <v>3302011</v>
          </cell>
          <cell r="C564" t="str">
            <v>Programa Inversion Regional Region XI</v>
          </cell>
        </row>
        <row r="565">
          <cell r="A565">
            <v>201944588</v>
          </cell>
          <cell r="B565">
            <v>3302012</v>
          </cell>
          <cell r="C565" t="str">
            <v>Programa Inversion Regional Region XII</v>
          </cell>
        </row>
        <row r="566">
          <cell r="A566">
            <v>201944642</v>
          </cell>
          <cell r="B566">
            <v>3302013</v>
          </cell>
          <cell r="C566" t="str">
            <v>Programa Inversion Regional Region Metropolitana</v>
          </cell>
        </row>
        <row r="567">
          <cell r="A567">
            <v>201944656</v>
          </cell>
          <cell r="B567">
            <v>3302014</v>
          </cell>
          <cell r="C567" t="str">
            <v>Programa Inversion Regional Region XIV</v>
          </cell>
        </row>
        <row r="568">
          <cell r="A568">
            <v>201944657</v>
          </cell>
          <cell r="B568">
            <v>3302015</v>
          </cell>
          <cell r="C568" t="str">
            <v>Programa Inversion Regional Region XV</v>
          </cell>
        </row>
        <row r="569">
          <cell r="A569">
            <v>201946403</v>
          </cell>
          <cell r="B569">
            <v>3302016</v>
          </cell>
          <cell r="C569" t="str">
            <v>Al Consejo Nacional De La Cultura Y Las Artes</v>
          </cell>
        </row>
        <row r="570">
          <cell r="A570">
            <v>201947079</v>
          </cell>
          <cell r="B570">
            <v>3302017</v>
          </cell>
          <cell r="C570" t="str">
            <v>Subsecretaria de Desarrollo Regional y Administrativo - Programa 03</v>
          </cell>
        </row>
        <row r="571">
          <cell r="A571">
            <v>201947104</v>
          </cell>
          <cell r="B571">
            <v>3302018</v>
          </cell>
          <cell r="C571" t="str">
            <v>Subsecretaria de Desarrollo Regional y Administrativo - Programa 01</v>
          </cell>
        </row>
        <row r="572">
          <cell r="A572">
            <v>201947167</v>
          </cell>
          <cell r="B572">
            <v>3302019</v>
          </cell>
          <cell r="C572" t="str">
            <v>Subsecretaria del Interior - Programa 01</v>
          </cell>
        </row>
        <row r="573">
          <cell r="A573">
            <v>201944486</v>
          </cell>
          <cell r="B573">
            <v>3303</v>
          </cell>
          <cell r="C573" t="str">
            <v>A Otras Entidades Publicas</v>
          </cell>
        </row>
        <row r="574">
          <cell r="A574">
            <v>201944643</v>
          </cell>
          <cell r="B574">
            <v>3303001</v>
          </cell>
          <cell r="C574" t="str">
            <v>Provision Fondo Nacional de Desarrollo Regional</v>
          </cell>
        </row>
        <row r="575">
          <cell r="A575">
            <v>201944644</v>
          </cell>
          <cell r="B575">
            <v>3303003</v>
          </cell>
          <cell r="C575" t="str">
            <v>Provision Infraestructura Educacional</v>
          </cell>
        </row>
        <row r="576">
          <cell r="A576">
            <v>201944645</v>
          </cell>
          <cell r="B576">
            <v>3303005</v>
          </cell>
          <cell r="C576" t="str">
            <v>Municipalidades (Programa Mejoramiento Urbano y Equipamiento Comunal)</v>
          </cell>
        </row>
        <row r="577">
          <cell r="A577">
            <v>201944650</v>
          </cell>
          <cell r="B577">
            <v>3303005001</v>
          </cell>
          <cell r="C577" t="str">
            <v>Emergencia</v>
          </cell>
        </row>
        <row r="578">
          <cell r="A578">
            <v>201944651</v>
          </cell>
          <cell r="B578">
            <v>3303005002</v>
          </cell>
          <cell r="C578" t="str">
            <v>Tradicional</v>
          </cell>
        </row>
        <row r="579">
          <cell r="A579">
            <v>201944652</v>
          </cell>
          <cell r="B579">
            <v>3303005003</v>
          </cell>
          <cell r="C579" t="str">
            <v>Emergencia FIE</v>
          </cell>
        </row>
        <row r="580">
          <cell r="A580">
            <v>201944646</v>
          </cell>
          <cell r="B580">
            <v>3303006</v>
          </cell>
          <cell r="C580" t="str">
            <v>Municipalidades (Programa Mejoramiento de Barrios)</v>
          </cell>
        </row>
        <row r="581">
          <cell r="A581">
            <v>201944571</v>
          </cell>
          <cell r="B581">
            <v>3303016</v>
          </cell>
          <cell r="C581" t="str">
            <v>Municipalidades - Sistema Informacion Financiera Municipal</v>
          </cell>
        </row>
        <row r="582">
          <cell r="A582">
            <v>201944647</v>
          </cell>
          <cell r="B582">
            <v>3303017</v>
          </cell>
          <cell r="C582" t="str">
            <v>Provision Programa Infraestructura Rural</v>
          </cell>
        </row>
        <row r="583">
          <cell r="A583">
            <v>201944659</v>
          </cell>
          <cell r="B583">
            <v>3303021</v>
          </cell>
          <cell r="C583" t="str">
            <v>Provision Puesta en Valor del Patrimonio</v>
          </cell>
        </row>
        <row r="584">
          <cell r="A584">
            <v>201944654</v>
          </cell>
          <cell r="B584">
            <v>3303024</v>
          </cell>
          <cell r="C584" t="str">
            <v>Provision Programa Fondo de Innovacion para la Competitividad</v>
          </cell>
        </row>
        <row r="585">
          <cell r="A585">
            <v>201944655</v>
          </cell>
          <cell r="B585">
            <v>3303025</v>
          </cell>
          <cell r="C585" t="str">
            <v>Provision de Apoyo a la Gestion Subnacional</v>
          </cell>
        </row>
        <row r="586">
          <cell r="A586">
            <v>201944565</v>
          </cell>
          <cell r="B586">
            <v>3303100</v>
          </cell>
          <cell r="C586" t="str">
            <v>Municipalidades (Fondo Recuperacion de Ciudades)</v>
          </cell>
        </row>
        <row r="587">
          <cell r="A587">
            <v>201944666</v>
          </cell>
          <cell r="B587">
            <v>3303110</v>
          </cell>
          <cell r="C587" t="str">
            <v>Municipalidades (Fondo de Incentivo al Mejoramiento de la Gestion Municipal)</v>
          </cell>
        </row>
        <row r="588">
          <cell r="A588">
            <v>201944648</v>
          </cell>
          <cell r="B588">
            <v>3303130</v>
          </cell>
          <cell r="C588" t="str">
            <v>Provision Programa Saneamiento Sanitario</v>
          </cell>
        </row>
        <row r="589">
          <cell r="A589">
            <v>201944649</v>
          </cell>
          <cell r="B589">
            <v>3303190</v>
          </cell>
          <cell r="C589" t="str">
            <v>Provision Programa Residuos Solidos</v>
          </cell>
        </row>
        <row r="590">
          <cell r="A590">
            <v>201944660</v>
          </cell>
          <cell r="B590">
            <v>3303418</v>
          </cell>
          <cell r="C590" t="str">
            <v>Provision Ley N 20.378 - Fondo de Apoyo Regional (FAR)</v>
          </cell>
        </row>
        <row r="591">
          <cell r="A591">
            <v>201944564</v>
          </cell>
          <cell r="B591">
            <v>3303421</v>
          </cell>
          <cell r="C591" t="str">
            <v>Provision Incorporacion Mayores Ingresos Propios</v>
          </cell>
        </row>
        <row r="592">
          <cell r="A592">
            <v>201944563</v>
          </cell>
          <cell r="B592">
            <v>3303423</v>
          </cell>
          <cell r="C592" t="str">
            <v>Provision Recuperacion Infraestructura Local Zona Centro Sur</v>
          </cell>
        </row>
        <row r="593">
          <cell r="A593">
            <v>201944562</v>
          </cell>
          <cell r="B593">
            <v>3303426</v>
          </cell>
          <cell r="C593" t="str">
            <v>Provision Energizacion</v>
          </cell>
        </row>
        <row r="594">
          <cell r="A594">
            <v>201947134</v>
          </cell>
          <cell r="B594">
            <v>3303500</v>
          </cell>
          <cell r="C594" t="str">
            <v>Recuperacion y Desarrollo Urbano de Valparaiso</v>
          </cell>
        </row>
        <row r="595">
          <cell r="A595">
            <v>201944487</v>
          </cell>
          <cell r="B595">
            <v>3304</v>
          </cell>
          <cell r="C595" t="str">
            <v>A Empresas Publicas no Financieras</v>
          </cell>
        </row>
        <row r="596">
          <cell r="A596">
            <v>201944488</v>
          </cell>
          <cell r="B596">
            <v>3305</v>
          </cell>
          <cell r="C596" t="str">
            <v>A Empresas Publicas Financieras</v>
          </cell>
        </row>
        <row r="597">
          <cell r="A597">
            <v>201944489</v>
          </cell>
          <cell r="B597">
            <v>3306</v>
          </cell>
          <cell r="C597" t="str">
            <v>A Gobiernos Extranjeros</v>
          </cell>
        </row>
        <row r="598">
          <cell r="A598">
            <v>201944490</v>
          </cell>
          <cell r="B598">
            <v>3307</v>
          </cell>
          <cell r="C598" t="str">
            <v>A Organismos Internacionales</v>
          </cell>
        </row>
        <row r="599">
          <cell r="A599">
            <v>201944491</v>
          </cell>
          <cell r="B599">
            <v>34</v>
          </cell>
          <cell r="C599" t="str">
            <v>SERVICIO DE LA DEUDA</v>
          </cell>
        </row>
        <row r="600">
          <cell r="A600">
            <v>201944492</v>
          </cell>
          <cell r="B600">
            <v>3401</v>
          </cell>
          <cell r="C600" t="str">
            <v>Amortizacion Deuda Interna</v>
          </cell>
        </row>
        <row r="601">
          <cell r="A601">
            <v>201944589</v>
          </cell>
          <cell r="B601">
            <v>3401001</v>
          </cell>
          <cell r="C601" t="str">
            <v>Rescate de Valores</v>
          </cell>
        </row>
        <row r="602">
          <cell r="A602">
            <v>201944590</v>
          </cell>
          <cell r="B602">
            <v>3401002</v>
          </cell>
          <cell r="C602" t="str">
            <v>Emprestitos</v>
          </cell>
        </row>
        <row r="603">
          <cell r="A603">
            <v>201944591</v>
          </cell>
          <cell r="B603">
            <v>3401003</v>
          </cell>
          <cell r="C603" t="str">
            <v>Creditos de Proveedores</v>
          </cell>
        </row>
        <row r="604">
          <cell r="A604">
            <v>201944592</v>
          </cell>
          <cell r="B604">
            <v>3402</v>
          </cell>
          <cell r="C604" t="str">
            <v>Amortizacion Deuda Externa</v>
          </cell>
        </row>
        <row r="605">
          <cell r="A605">
            <v>201944593</v>
          </cell>
          <cell r="B605">
            <v>3402001</v>
          </cell>
          <cell r="C605" t="str">
            <v>Rescate de Valores</v>
          </cell>
        </row>
        <row r="606">
          <cell r="A606">
            <v>201944594</v>
          </cell>
          <cell r="B606">
            <v>3402002</v>
          </cell>
          <cell r="C606" t="str">
            <v>Emprestitos</v>
          </cell>
        </row>
        <row r="607">
          <cell r="A607">
            <v>201944595</v>
          </cell>
          <cell r="B607">
            <v>3402003</v>
          </cell>
          <cell r="C607" t="str">
            <v>Creditos de Proveedores</v>
          </cell>
        </row>
        <row r="608">
          <cell r="A608">
            <v>201944596</v>
          </cell>
          <cell r="B608">
            <v>3403</v>
          </cell>
          <cell r="C608" t="str">
            <v>Intereses Deuda Interna</v>
          </cell>
        </row>
        <row r="609">
          <cell r="A609">
            <v>201944597</v>
          </cell>
          <cell r="B609">
            <v>3403001</v>
          </cell>
          <cell r="C609" t="str">
            <v>Por Emision de Valores</v>
          </cell>
        </row>
        <row r="610">
          <cell r="A610">
            <v>201944598</v>
          </cell>
          <cell r="B610">
            <v>3403002</v>
          </cell>
          <cell r="C610" t="str">
            <v>Emprestitos</v>
          </cell>
        </row>
        <row r="611">
          <cell r="A611">
            <v>201944599</v>
          </cell>
          <cell r="B611">
            <v>3403003</v>
          </cell>
          <cell r="C611" t="str">
            <v>Creditos de Proveedores</v>
          </cell>
        </row>
        <row r="612">
          <cell r="A612">
            <v>201944600</v>
          </cell>
          <cell r="B612">
            <v>3404</v>
          </cell>
          <cell r="C612" t="str">
            <v>Intereses Deuda Externa</v>
          </cell>
        </row>
        <row r="613">
          <cell r="A613">
            <v>201944601</v>
          </cell>
          <cell r="B613">
            <v>3404001</v>
          </cell>
          <cell r="C613" t="str">
            <v>Por Emision de Valores</v>
          </cell>
        </row>
        <row r="614">
          <cell r="A614">
            <v>201944602</v>
          </cell>
          <cell r="B614">
            <v>3404002</v>
          </cell>
          <cell r="C614" t="str">
            <v>Emprestitos</v>
          </cell>
        </row>
        <row r="615">
          <cell r="A615">
            <v>201944661</v>
          </cell>
          <cell r="B615">
            <v>3404002001</v>
          </cell>
          <cell r="C615" t="str">
            <v>Intereses Deuda Publica</v>
          </cell>
        </row>
        <row r="616">
          <cell r="A616">
            <v>201944662</v>
          </cell>
          <cell r="B616">
            <v>3404002002</v>
          </cell>
          <cell r="C616" t="str">
            <v>Comisiones Deuda Publica</v>
          </cell>
        </row>
        <row r="617">
          <cell r="A617">
            <v>201944603</v>
          </cell>
          <cell r="B617">
            <v>3404003</v>
          </cell>
          <cell r="C617" t="str">
            <v>Creditos de Proveedores</v>
          </cell>
        </row>
        <row r="618">
          <cell r="A618">
            <v>201944604</v>
          </cell>
          <cell r="B618">
            <v>3405</v>
          </cell>
          <cell r="C618" t="str">
            <v>Otros Gastos Financieros Deuda Interna</v>
          </cell>
        </row>
        <row r="619">
          <cell r="A619">
            <v>201944605</v>
          </cell>
          <cell r="B619">
            <v>3405001</v>
          </cell>
          <cell r="C619" t="str">
            <v>Por Emision de Valores</v>
          </cell>
        </row>
        <row r="620">
          <cell r="A620">
            <v>201944606</v>
          </cell>
          <cell r="B620">
            <v>3405002</v>
          </cell>
          <cell r="C620" t="str">
            <v>Emprestitos</v>
          </cell>
        </row>
        <row r="621">
          <cell r="A621">
            <v>201944607</v>
          </cell>
          <cell r="B621">
            <v>3405003</v>
          </cell>
          <cell r="C621" t="str">
            <v>Creditos de Proveedores</v>
          </cell>
        </row>
        <row r="622">
          <cell r="A622">
            <v>201944608</v>
          </cell>
          <cell r="B622">
            <v>3406</v>
          </cell>
          <cell r="C622" t="str">
            <v>Otros Gastos Financieros Deuda Externa</v>
          </cell>
        </row>
        <row r="623">
          <cell r="A623">
            <v>201944609</v>
          </cell>
          <cell r="B623">
            <v>3406001</v>
          </cell>
          <cell r="C623" t="str">
            <v>Por Emision de Valores</v>
          </cell>
        </row>
        <row r="624">
          <cell r="A624">
            <v>201944610</v>
          </cell>
          <cell r="B624">
            <v>3406002</v>
          </cell>
          <cell r="C624" t="str">
            <v>Emprestitos</v>
          </cell>
        </row>
        <row r="625">
          <cell r="A625">
            <v>201944611</v>
          </cell>
          <cell r="B625">
            <v>3406003</v>
          </cell>
          <cell r="C625" t="str">
            <v>Creditos de Proveedores</v>
          </cell>
        </row>
        <row r="626">
          <cell r="A626">
            <v>201944612</v>
          </cell>
          <cell r="B626">
            <v>3407</v>
          </cell>
          <cell r="C626" t="str">
            <v>Deuda Flotante</v>
          </cell>
        </row>
        <row r="627">
          <cell r="A627">
            <v>201944613</v>
          </cell>
          <cell r="B627">
            <v>35</v>
          </cell>
          <cell r="C627" t="str">
            <v>SALDO FINAL DE CAJA</v>
          </cell>
        </row>
      </sheetData>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fanni Cifuentes Rivas" refreshedDate="46086.862512847219" createdVersion="8" refreshedVersion="8" minRefreshableVersion="3" recordCount="253" xr:uid="{703394E5-C45F-4F28-8EF0-17FB466FF3FA}">
  <cacheSource type="worksheet">
    <worksheetSource ref="B8:V261" sheet="CONSOLIDADO"/>
  </cacheSource>
  <cacheFields count="21">
    <cacheField name="Subtitulo" numFmtId="0">
      <sharedItems containsBlank="1" containsMixedTypes="1" containsNumber="1" containsInteger="1" minValue="22" maxValue="34" count="15">
        <s v="Sub."/>
        <s v="21."/>
        <m/>
        <n v="22"/>
        <n v="23"/>
        <n v="24"/>
        <s v="  "/>
        <n v="25"/>
        <s v="29."/>
        <n v="32"/>
        <n v="33"/>
        <n v="34"/>
        <n v="26" u="1"/>
        <n v="30" u="1"/>
        <n v="29" u="1"/>
      </sharedItems>
    </cacheField>
    <cacheField name="Item." numFmtId="0">
      <sharedItems containsBlank="1" containsMixedTypes="1" containsNumber="1" containsInteger="1" minValue="3" maxValue="99"/>
    </cacheField>
    <cacheField name="Asig." numFmtId="0">
      <sharedItems containsBlank="1" containsMixedTypes="1" containsNumber="1" containsInteger="1" minValue="6" maxValue="409"/>
    </cacheField>
    <cacheField name="Sub" numFmtId="168">
      <sharedItems containsBlank="1" containsMixedTypes="1" containsNumber="1" containsInteger="1" minValue="1" maxValue="999"/>
    </cacheField>
    <cacheField name="." numFmtId="0">
      <sharedItems containsBlank="1"/>
    </cacheField>
    <cacheField name="nombre" numFmtId="0">
      <sharedItems containsBlank="1" count="275">
        <s v="CONSOLIDADO PROGRAMAS"/>
        <s v="GASTOS EN PERSONAL"/>
        <s v="Personal de Planta"/>
        <s v="Sueldos y Sobresueldos"/>
        <s v="Sueldo Bases"/>
        <s v="Asignación de Antigüedad"/>
        <s v="Asignación Profesional"/>
        <s v="Asignación de Zona"/>
        <s v="Asig. Del DL N° 3,551, de 1981"/>
        <s v="Gastos de Representación"/>
        <s v="Asignación de Dirección Superior"/>
        <s v="Asignaciones Compensatorias"/>
        <s v="Asignaciones Sustitutivas"/>
        <s v="Componente Base Asignación de Desempeño"/>
        <s v="Asignación de Responsabilidad Superior"/>
        <s v="Aplicación inciso 5to del Artículo 1 de la Ley N° "/>
        <s v="Otras Asignaciones"/>
        <s v="Aportes del Empleador"/>
        <s v="A Servicios de Bienestar"/>
        <s v="Otras Cotizaciones Previsionales"/>
        <s v="Asignaciones por Desempeño"/>
        <s v="Desempeño Institucional"/>
        <s v="Desempeño Colectivo"/>
        <s v="Desempeño Individual"/>
        <s v="Remuneraciones Variables"/>
        <s v="Asignación por Desempeño de Funciones Críticas"/>
        <s v="Trabajos Extraordinarios"/>
        <s v="Comisiones de Servicios en el País"/>
        <s v="Comisiones de Servicios en el Exterior"/>
        <s v="Aguinaldos"/>
        <s v="Bono de Escolaridad"/>
        <s v="Bonos Especiales "/>
        <s v="Personal a Contrata"/>
        <s v="sueldos base"/>
        <s v="Asignaciónes del DL N° 2.411, de 1978"/>
        <s v="Asignaciónes del DL N° 3.551, de 1981"/>
        <s v="Asignación Zonas Extremas"/>
        <s v="Asignación de Responsabilidad Superior "/>
        <s v="Otras"/>
        <s v="Otras Remuneraciones "/>
        <s v="Honorarios a Suma Alzada - Personas Naturales"/>
        <s v="Honorarios a Suma Alzada-Honorarios"/>
        <s v="Honorarios a Suma Alzada-Viaticos"/>
        <s v="Suplencias y Reemplazos"/>
        <s v="Alumnos en Práctica"/>
        <s v="BIENES Y SERVICIOS DE CONSUMO"/>
        <s v="Alimentos y Bebidas"/>
        <s v="Para Personas"/>
        <s v="Textiles, Vestuario y Calzado"/>
        <s v="Textiles y Acabados Textiles"/>
        <s v="Vestuario, Accesorios y Prendas Diversas"/>
        <s v="Calzado"/>
        <s v="Combustibles y Lubricantes"/>
        <s v="Para Vehículos "/>
        <s v="Materiales de Uso o Consumo"/>
        <s v="Materiales de Oficina "/>
        <s v="Textos y Otros Materiales de Enseñanza"/>
        <s v="Productos Químicos"/>
        <s v="Productos Farmacéuticos"/>
        <s v="Materiales y Útiles Quirúrgicos"/>
        <s v="Materiales y útiles de Aseo "/>
        <s v="Menaje para Oficina, Casino y Otros "/>
        <s v="Insumos, Repuestos y Accesorios Computacionales"/>
        <s v="Materiales para Mantenimiento y Reparaciones de Inmuebles"/>
        <s v="Repuestos y Accesorios para Mantenimiento y Reparaciones de Vehículos"/>
        <s v="Otros Materiales, Repuestos y Útiles Diversos para Mantenimiento "/>
        <s v="Equipos Menores "/>
        <s v="Otros "/>
        <s v="Servicios Básicos"/>
        <s v="Electricidad"/>
        <s v="Agua"/>
        <s v="Gas"/>
        <s v="Correo"/>
        <s v="Telefonía Fija"/>
        <s v="Telefonía Celular"/>
        <s v="Acceso a Internet"/>
        <s v="Enlaces de Telecomunicaciones"/>
        <s v="Mantenimiento y Reparaciones."/>
        <s v="Mantenimiento y Reparación de Edificaciones."/>
        <s v="Mantenimiento y Reparación de Vehículos"/>
        <s v="Mantenimiento y Reparación de Máquinas y Equipos d"/>
        <s v="Mantenimiento y Reparación de Mobiliarios y Otros."/>
        <s v="Mantenimiento y Reparación de Máquinas y Equipos de Oficina"/>
        <s v="Mantenimiento y Reparación de Equipos Informáticos"/>
        <s v="Otros"/>
        <s v="Publicidad y Difusión"/>
        <s v="Servicios de Publicidad"/>
        <s v="Servicios de Impresión"/>
        <s v="Servicios de Encuadernación y Empaste"/>
        <s v="Servicios Generales"/>
        <s v="Servicios de Aseo"/>
        <s v="Servicios de Vigilancia"/>
        <s v="Servicios de Mantención de Jardines"/>
        <s v="Pasajes, Fletes y Bodegaje."/>
        <s v="Salas Cunas y/o Jardines Infantiles."/>
        <s v="Servicios de Suscripción y Similares"/>
        <s v="Arriendo"/>
        <s v="Arriendo de Edificios"/>
        <s v="Arriendo de Máquinas  y Equipos "/>
        <s v="Arriendo de Equipos Informaticos"/>
        <s v="Servicios Financieros y de Seguros "/>
        <s v="Primas y Gastos de Seguros "/>
        <s v="Gastos Bancarios"/>
        <s v="Servicios Técnicos y Profesionales"/>
        <s v="Estudios e Investigaciones"/>
        <s v="Cursos de Capacitación"/>
        <s v="Sercicios Informáticos"/>
        <s v="Otros Gastos en Bienes y Servicios de Consumo"/>
        <s v="Gastos Menores"/>
        <s v=" Gastos de Representación, Protocolo y Ceremonial"/>
        <s v="Derechos y Tasas"/>
        <s v="PRESTACIONES DE SEGURIDAD SOCIAL"/>
        <s v="Prestaciones Previsionales"/>
        <s v="Asignación por Muerte"/>
        <s v=" Prestaciones Sociales del Empleador"/>
        <s v="Indemnización de Cargo Fiscal"/>
        <s v="Fondo Retiro Funcionarios Públicos Ley N° 19.882"/>
        <s v="Otras Indemnizaciones"/>
        <s v="TRANSFERENCIAS CORRIENTES "/>
        <s v=" Al Sector Privado"/>
        <s v="Fondo Concursable Becas - Ley N°20.742"/>
        <s v=" Al Gobierno Central "/>
        <s v="A la Dirección de Arquitectura - MOP"/>
        <s v="Al Consejo de Monumentos Nacionales"/>
        <s v="Al Servicio Nacional del Patrimonio Cultural"/>
        <s v="Programa Gastos de Funcionamiento Región de Tarapacá"/>
        <s v="Programa Gastos de Funcionamiento Región de Antofa"/>
        <s v="Programa Gastos de Funcionamiento Región de Atacama"/>
        <s v="Programa Gastos de Funcionamiento Región de Coquimbo"/>
        <s v="Programa Gasto de Funcionamiento Región de Valparaíso"/>
        <s v="Programa Gasto de Funcionamiento Región del Libertador B. O'Higgins"/>
        <s v="Programa Gasto de Funcionamiento Región del Maule"/>
        <s v="Programa Gastos de Funcionamiento Región del Bio Bio"/>
        <s v="Programa Gastos de Funcionamiento Región de La Araucanía"/>
        <s v="Programa Gasto de Funcionamiento Región de Los Lagos"/>
        <s v="Programa Gastos de Funcionamiento Región de Aysén del General Carlos Ibañez del Campo "/>
        <s v="Programa Gasto de Funcionamiento Región de Magallanes"/>
        <s v="Programa Gasto de Funcionamiento Región Metropolitana"/>
        <s v="Programa Gastos de Funcionamiento Región de Los Ríos"/>
        <s v="Programa Gastos de Funcionamiento Región de Arica Parinacota"/>
        <s v="Programa Gastos de Funcionamiento Región de Ñuble"/>
        <s v="A la Subsecretaría de Bienes Nacionales"/>
        <s v=" A Otras Entidades Públicas "/>
        <s v="Capacitacion en Desarrollo Regional y Comunal"/>
        <s v="Programa Academia Capacitación Muncipal y Regional"/>
        <s v="UFRO - Red de expertos macro zona sur"/>
        <s v="Municipalidades (Compensación por Predios Exentos) "/>
        <s v="Municipalidades (Programa Esterilización y Atención Sanitaria de Animales de Compañía)"/>
        <s v="U. de Ch. - Diplomado en Gestión de Áreas Metropol"/>
        <s v="Programa de Modernización Municipal"/>
        <s v=" A Organismos Internacionales"/>
        <s v="A Banco Interamericano de Desarrollo (BID)"/>
        <s v="Banco Interamericano de Desarrollo (BID) Llanquihue"/>
        <s v="A Unidades o Programas del Servicio"/>
        <s v="Programa de Apoyo al Mejoramiento de la Gestión y de Servicios Municipales"/>
        <s v="Oficina Revitalización de Barrios e Infraestructur"/>
        <s v="Servicios de Asistencia Técnica Especializada SATE"/>
        <s v="INGRESOS AL FISCO"/>
        <s v="Otros Ingresos al Fisco"/>
        <s v="Integros por Recuperación de Licencias Médicas"/>
        <s v="Integros por Saldos No Utilizados de Transferencia"/>
        <s v="Integros por Cobro de Pagos en Exceso"/>
        <s v="Integros por Cobro de Pagos Duplicados"/>
        <s v="ADQUISICIÓN DE ACTIVOS NO FINANCIEROS"/>
        <s v="Vehículo"/>
        <s v="Mobiliario y Otros"/>
        <s v="Máquinas y Equipos"/>
        <s v="Equipos Informáticos"/>
        <s v="Programas Informáticos"/>
        <s v="PRESTAMOS "/>
        <s v="Municipalidades"/>
        <s v="TRANSFERENCIAS DE CAPITAL "/>
        <s v="Al Gobierno Central"/>
        <s v="Programa Inversión Regional Región I  Tarapacá"/>
        <s v="Programa Inversión Regional Región II  Antofagasta"/>
        <s v="Programa Inversión Regional Región III Atacama"/>
        <s v="Programa Inversión Regional Región IV Coquimbo"/>
        <s v="Programa Inversión Regional Región V Valparaíso"/>
        <s v="Programa Inversión Regional Región VI del Libertador "/>
        <s v="Programa Inversión Regional Región VII  Maule"/>
        <s v="Programa Inversión Regional Región VIII  Bío Bío"/>
        <s v="Programa Inversión Regional Región IX La Araucanía"/>
        <s v="Programa Inversión Regional Región X  Los Lagos"/>
        <s v="Programa Inversión Regional Región XI  Aysén"/>
        <s v="Programa Inversión Regional Región XII Magallanes "/>
        <s v="Programa Inversión Regional Región Metropolitana"/>
        <s v="Programa Inversión Regional Región XIV Los Ríos"/>
        <s v="Programa Inversión Regional Región XV  Arica y Parinacota"/>
        <s v="Programa Inversión Regional Región XVI  Ñuble"/>
        <s v="Subsecretaría de Desarrollo Regional y Administrativo"/>
        <s v="Gobiernos Regionales - Programas de Inversión"/>
        <s v="Asociatividad y Planes Especiales - Fondo Áreas Me"/>
        <s v="Servicio Nacional del Patrimonio Cultural"/>
        <s v="A Otras Entidades Publicas"/>
        <s v="Provisión Fondo Nacional de Desarrollo Regional"/>
        <s v="Municipalidades (PMU)"/>
        <s v="Tradicional (PMU)"/>
        <s v="Emergencia (PMU)"/>
        <s v="Cuenca del Carbón (PMU)"/>
        <s v="Emergencia S.P.D."/>
        <s v="Municipalidades (PMB)"/>
        <s v="Asistencia Técnica (PMB)"/>
        <s v="Terrenos (PMB)"/>
        <s v="Otras Transferencias (PMB)"/>
        <s v="Estudios y diseños (PMB)"/>
        <s v="IRAL Inversión Regional de Asignación Local (PMB)"/>
        <s v="Obras (PMB)"/>
        <s v="Municipalidades (Fondo Recuperación de Ciudades - FRC) "/>
        <s v="Municipalidades (Fondo de Incentivo al Mejoramient"/>
        <s v="Municipalidades (Progr. Revital de Barrios e Infra"/>
        <s v="Municipalidades (Programa Recuperación Espacios de"/>
        <s v="Fondo de Apoyo Contingencia Regional"/>
        <s v="Municipalidades (Programa de Modernización)"/>
        <s v="Sistema Información Financiera Municipal"/>
        <s v="Unidad de Gobierno Electrónico Local"/>
        <s v="Sistema Información Municipal (SIM )"/>
        <s v="Plataforma Unidad de RRHH"/>
        <s v="Servicios SINIM"/>
        <s v="SERVICIO DE LA DEUDA"/>
        <s v="Fundación para la Promoción y Desarrollo de la Muj" u="1"/>
        <s v="Universidad del Desarrollo" u="1"/>
        <s v="Fundación Chile Descentralizado Desarrollado" u="1"/>
        <s v="Universidad Adolfo Ibañez - Índice de bienestar " u="1"/>
        <s v="Universidad Católica-Centro Latinoamericano" u="1"/>
        <s v="Fortalecimiento y Apoyo Técnico a los Gobiernos Re" u="1"/>
        <s v="Fortalecimiento de Capacidades de Intervención en " u="1"/>
        <s v="Servicio Nacional de Prevención y Respuesta Ante D" u="1"/>
        <s v="BBNN - Plataforma Geoespacial GORE." u="1"/>
        <s v="U. de Chile, Facultad de Gobierno - Actualización " u="1"/>
        <s v="Agencia para la Sustentabilidad y Cambio Climático" u="1"/>
        <s v="SUBPESCA - Consulta indígena área marina Rapa Nui " u="1"/>
        <s v="Programa de Apoyo a la Acreditación de Calidad de Servicios Municipales " u="1"/>
        <s v="Oficina Revitalización de Barrios e Infraestructural Patrimonial" u="1"/>
        <s v="Universidad de Chile - Fortalecimiento Organización" u="1"/>
        <s v="Oficina de Donación Española" u="1"/>
        <s v="Municipalidades (Prevención y Mitigación de Riesgos)" u="1"/>
        <s v="A Comisión Económica Para América Latina y el Caribe" u="1"/>
        <s v="A Banco Mundial" u="1"/>
        <s v="A Organización de las Naciones Unidas para la Alimentación" u="1"/>
        <s v="A Facultad Latinoamericana de Ciencias Sociales" u="1"/>
        <s v="Diálogos participativos regionales para ela" u="1"/>
        <s v="PNUD: Plan Ercilla" u="1"/>
        <s v="FAO Asistencia técnica para fortalecimiento instit" u="1"/>
        <s v="OTROS GASTOS CORRIENTES" u="1"/>
        <s v="Devoluciones" u="1"/>
        <s v="ADQUISICIÓN DE ACTIVOS FINANCIEROS " u="1"/>
        <s v="De Fomento" u="1"/>
        <s v="Aporte Reembolsable Especial a Municipalidades" u="1"/>
        <s v="Aporte Reembolsable Compensación Ingresos Propios " u="1"/>
        <s v="Al Serviu VIII" u="1"/>
        <s v="Recuperación Región del Maule" u="1"/>
        <s v="Programa Financiamiento Gobiernos Regionales" u="1"/>
        <s v="Programa de Mejoramiento Urbano y Equipamiento Com" u="1"/>
        <s v="Provisión Programa Infraestructura Rural" u="1"/>
        <s v="Programa de Mejoramiento de Barrios FET-Covid-19" u="1"/>
        <s v="Provisión Puesta en Valor del Patrimonio" u="1"/>
        <s v="Provisión de Apoyo a la Gestión Subnacional" u="1"/>
        <s v="Provisión Programa Saneamiento Sanitario" u="1"/>
        <s v="Provisión Programa Residuos Sólidos" u="1"/>
        <s v="Provisión Ley N° 20.378 - Fondo de Apoyo Regional " u="1"/>
        <s v="Provisión Incorporación Mayores Ingresos Propios" u="1"/>
        <s v="Provisión Energización" u="1"/>
        <s v="Provisión Regiones Extremas" u="1"/>
        <s v="Provisión Territorios Rezagados" u="1"/>
        <s v="Fondo de Desarrollo Local" u="1"/>
        <s v="Provisión Programas de Apoyo al Empleo" u="1"/>
        <s v="Fondo de Equidad Interregional" u="1"/>
        <m u="1"/>
        <s v="3303010 Programa de Mejoramiento Urbano y Equipamiento Com" u="1"/>
        <s v="3303017 Provisión Programa Infraestructura Rural" u="1"/>
        <s v="3303020 Programa de Mejoramiento de Barrios FET-Covid-19" u="1"/>
        <s v="3303021 Provisión Puesta en Valor del Patrimonio" u="1"/>
        <s v="3303025 Provisión de Apoyo a la Gestión Subnacional" u="1"/>
        <s v="3303110 Municipalidades (Fondo de Incentivo al Mejoramient" u="1"/>
        <s v="3303111 Municipalidades (Progr. Revital de Barrios e Infra" u="1"/>
      </sharedItems>
    </cacheField>
    <cacheField name="Presupuesto Inicial 2026 M$" numFmtId="3">
      <sharedItems containsSemiMixedTypes="0" containsString="0" containsNumber="1" minValue="0" maxValue="371846753.99699998"/>
    </cacheField>
    <cacheField name="Presupuesto  Vigente 2026 M$" numFmtId="3">
      <sharedItems containsSemiMixedTypes="0" containsString="0" containsNumber="1" minValue="0" maxValue="354392418.99699998"/>
    </cacheField>
    <cacheField name="Ejecución al  M$" numFmtId="3">
      <sharedItems containsSemiMixedTypes="0" containsString="0" containsNumber="1" minValue="0" maxValue="118337721.127"/>
    </cacheField>
    <cacheField name="% de Ejecución  M$ 2026" numFmtId="172">
      <sharedItems containsMixedTypes="1" containsNumber="1" minValue="0" maxValue="21148.87232845894"/>
    </cacheField>
    <cacheField name="Presupuesto comprometido M$" numFmtId="3">
      <sharedItems containsSemiMixedTypes="0" containsString="0" containsNumber="1" minValue="0" maxValue="122796160.85000001"/>
    </cacheField>
    <cacheField name="% Presupuesto comprometido M$" numFmtId="172">
      <sharedItems containsSemiMixedTypes="0" containsString="0" containsNumber="1" minValue="0" maxValue="21148.87232845894"/>
    </cacheField>
    <cacheField name="Saldo disponible M$" numFmtId="0">
      <sharedItems containsSemiMixedTypes="0" containsString="0" containsNumber="1" minValue="-33727162.578000009" maxValue="231596258.14699998"/>
    </cacheField>
    <cacheField name="% Saldo disponible " numFmtId="172">
      <sharedItems containsSemiMixedTypes="0" containsString="0" containsNumber="1" minValue="-21147.87232845894" maxValue="1"/>
    </cacheField>
    <cacheField name="Efectivo M$" numFmtId="3">
      <sharedItems containsSemiMixedTypes="0" containsString="0" containsNumber="1" minValue="0" maxValue="52012043.485999994"/>
    </cacheField>
    <cacheField name="Efectivo %" numFmtId="172">
      <sharedItems containsSemiMixedTypes="0" containsString="0" containsNumber="1" minValue="0" maxValue="1"/>
    </cacheField>
    <cacheField name="Deuda Flotante M$" numFmtId="3">
      <sharedItems containsSemiMixedTypes="0" containsString="0" containsNumber="1" minValue="0" maxValue="66325677.641000003"/>
    </cacheField>
    <cacheField name="Deuda Flotante %" numFmtId="172">
      <sharedItems containsMixedTypes="1" containsNumber="1" minValue="0" maxValue="1"/>
    </cacheField>
    <cacheField name="Presupuesto  Vigente al  M$" numFmtId="3">
      <sharedItems containsSemiMixedTypes="0" containsString="0" containsNumber="1" minValue="0" maxValue="386297145.29507595"/>
    </cacheField>
    <cacheField name="Ejecución al M$" numFmtId="3">
      <sharedItems containsSemiMixedTypes="0" containsString="0" containsNumber="1" minValue="0" maxValue="69507084.191414982"/>
    </cacheField>
    <cacheField name="%                            Ejecución al M$ 2025" numFmtId="0">
      <sharedItems containsSemiMixedTypes="0" containsString="0" containsNumber="1" minValue="0" maxValue="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fanni Cifuentes Rivas" refreshedDate="46086.865920949072" createdVersion="8" refreshedVersion="8" minRefreshableVersion="3" recordCount="4" xr:uid="{54054726-6069-4EE4-B859-302F46C0425A}">
  <cacheSource type="worksheet">
    <worksheetSource ref="B272:W276" sheet="CONSOLIDADO"/>
  </cacheSource>
  <cacheFields count="22">
    <cacheField name="SUB" numFmtId="0">
      <sharedItems count="4">
        <s v="PROGRAMA 01 - SUBSECRETARIA "/>
        <s v="PROGRAMA 02 - SUBNACIONAL"/>
        <s v="PROGRAMA 03 - DESARROLLO LOCAL"/>
        <s v="PROGRAMA 05 - TRANSFERENCIA GORES"/>
      </sharedItems>
    </cacheField>
    <cacheField name="." numFmtId="0">
      <sharedItems containsNonDate="0" containsString="0" containsBlank="1"/>
    </cacheField>
    <cacheField name=".2" numFmtId="0">
      <sharedItems containsNonDate="0" containsString="0" containsBlank="1"/>
    </cacheField>
    <cacheField name=".3" numFmtId="0">
      <sharedItems containsNonDate="0" containsString="0" containsBlank="1"/>
    </cacheField>
    <cacheField name=".4" numFmtId="0">
      <sharedItems containsNonDate="0" containsString="0" containsBlank="1"/>
    </cacheField>
    <cacheField name="CONSOLIDADO" numFmtId="0">
      <sharedItems containsNonDate="0" containsString="0" containsBlank="1"/>
    </cacheField>
    <cacheField name="Presupuesto Inicial 2026 M$" numFmtId="3">
      <sharedItems containsSemiMixedTypes="0" containsString="0" containsNumber="1" minValue="6015267" maxValue="246930548.99699998"/>
    </cacheField>
    <cacheField name="Presupuesto  Vigente 2026 M$" numFmtId="3">
      <sharedItems containsSemiMixedTypes="0" containsString="0" containsNumber="1" minValue="6015267" maxValue="245061171.99700001"/>
    </cacheField>
    <cacheField name="Ejecución al  M$" numFmtId="3">
      <sharedItems containsSemiMixedTypes="0" containsString="0" containsNumber="1" minValue="1227972.2139999999" maxValue="84429391.666000009"/>
    </cacheField>
    <cacheField name="% de Ejecución  M$ 2026" numFmtId="172">
      <sharedItems containsSemiMixedTypes="0" containsString="0" containsNumber="1" minValue="8.3127777681784421E-2" maxValue="0.68891056691749442"/>
    </cacheField>
    <cacheField name="Presupuesto comprometido M$" numFmtId="0">
      <sharedItems containsSemiMixedTypes="0" containsString="0" containsNumber="1" minValue="2681772.1400000006" maxValue="85927009.699000001"/>
    </cacheField>
    <cacheField name="% Presupuesto comprometido M$" numFmtId="172">
      <sharedItems containsSemiMixedTypes="0" containsString="0" containsNumber="1" minValue="0.10684319956171638" maxValue="0.68891056691749442"/>
    </cacheField>
    <cacheField name="Saldo disponible M$" numFmtId="41">
      <sharedItems containsSemiMixedTypes="0" containsString="0" containsNumber="1" minValue="3333494.8599999994" maxValue="159134162.29799998"/>
    </cacheField>
    <cacheField name="% Saldo disponible " numFmtId="172">
      <sharedItems containsSemiMixedTypes="0" containsString="0" containsNumber="1" minValue="0.31108943308250553" maxValue="0.8931568004382836"/>
    </cacheField>
    <cacheField name="Efectivo M$" numFmtId="3">
      <sharedItems containsSemiMixedTypes="0" containsString="0" containsNumber="1" minValue="0" maxValue="46155999.291999996"/>
    </cacheField>
    <cacheField name="Efectivo %" numFmtId="172">
      <sharedItems containsSemiMixedTypes="0" containsString="0" containsNumber="1" minValue="0" maxValue="0.97637329031616027"/>
    </cacheField>
    <cacheField name="Deuda Flotante M$" numFmtId="3">
      <sharedItems containsSemiMixedTypes="0" containsString="0" containsNumber="1" minValue="29012.942999999999" maxValue="38273392.373999998"/>
    </cacheField>
    <cacheField name="Deuda Flotante %" numFmtId="172">
      <sharedItems containsSemiMixedTypes="0" containsString="0" containsNumber="1" minValue="2.36267096838398E-2" maxValue="1"/>
    </cacheField>
    <cacheField name="Presupuesto  Vigente al  M$" numFmtId="3">
      <sharedItems containsSemiMixedTypes="0" containsString="0" containsNumber="1" minValue="6571917.7340000002" maxValue="281107314.37797594"/>
    </cacheField>
    <cacheField name="Ejecución al M$" numFmtId="3">
      <sharedItems containsSemiMixedTypes="0" containsString="0" containsNumber="1" minValue="0" maxValue="59392636.238893986"/>
    </cacheField>
    <cacheField name="%                            Ejecución al M$ 2025" numFmtId="172">
      <sharedItems containsSemiMixedTypes="0" containsString="0" containsNumber="1" minValue="0" maxValue="0.24189197912120419"/>
    </cacheField>
    <cacheField name="Saldo por ejecutar M$" numFmtId="41">
      <sharedItems containsSemiMixedTypes="0" containsString="0" containsNumber="1" minValue="0" maxValue="1507021.764000000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3">
  <r>
    <x v="0"/>
    <s v="Item."/>
    <s v="Asig."/>
    <s v="Sub"/>
    <s v="."/>
    <x v="0"/>
    <n v="371846753.99699998"/>
    <n v="354392418.99699998"/>
    <n v="118337721.127"/>
    <n v="0.33391719118010188"/>
    <n v="122796160.85000001"/>
    <n v="0.34649770781648553"/>
    <n v="231596258.14699998"/>
    <n v="0.65350229218351452"/>
    <n v="52012043.485999994"/>
    <n v="0.4395220982004604"/>
    <n v="66325677.641000003"/>
    <n v="0.56047790179953949"/>
    <n v="386297145.29507595"/>
    <n v="69507084.191414982"/>
    <n v="0.17993165374888151"/>
  </r>
  <r>
    <x v="1"/>
    <m/>
    <m/>
    <m/>
    <m/>
    <x v="1"/>
    <n v="19882145"/>
    <n v="19882145"/>
    <n v="2881934.4040000001"/>
    <n v="0.14495087949514501"/>
    <n v="2881934.4040000006"/>
    <n v="0.14495087949514504"/>
    <n v="17000210.596000001"/>
    <n v="0.85504912050485504"/>
    <n v="2532573.835"/>
    <n v="0.87877566938542984"/>
    <n v="349360.56900000002"/>
    <n v="0.12122433061457009"/>
    <n v="20437614.038000003"/>
    <n v="2784651.527427"/>
    <n v="0.13625130224347373"/>
  </r>
  <r>
    <x v="2"/>
    <s v="01."/>
    <m/>
    <m/>
    <m/>
    <x v="2"/>
    <n v="648450"/>
    <n v="647823.89500000002"/>
    <n v="93883.245999999999"/>
    <n v="0.14492093719389587"/>
    <n v="93883.245999999999"/>
    <n v="0.14492093719389587"/>
    <n v="553940.64899999998"/>
    <n v="0.85507906280610402"/>
    <n v="74853.316000000006"/>
    <n v="0.79730217253033631"/>
    <n v="19029.93"/>
    <n v="0.20269782746966375"/>
    <n v="828808.64347199991"/>
    <n v="101426.22614299999"/>
    <n v="0.1223759271116078"/>
  </r>
  <r>
    <x v="2"/>
    <m/>
    <s v="001."/>
    <m/>
    <m/>
    <x v="3"/>
    <n v="507000"/>
    <n v="506987.75599999999"/>
    <n v="76529.209999999992"/>
    <n v="0.1509488327761509"/>
    <n v="76529.209999999992"/>
    <n v="0.1509488327761509"/>
    <n v="430458.54600000003"/>
    <n v="0.84905116722384921"/>
    <n v="60524.154999999999"/>
    <n v="0.79086344939402886"/>
    <n v="16005.055"/>
    <n v="0.20913655060597125"/>
    <n v="648488.71577499993"/>
    <n v="84103.948719999986"/>
    <n v="0.12969223160573967"/>
  </r>
  <r>
    <x v="2"/>
    <m/>
    <m/>
    <n v="1"/>
    <s v="21.01.001.001"/>
    <x v="4"/>
    <n v="90500"/>
    <n v="90487.755999999994"/>
    <n v="15652.654999999999"/>
    <n v="0.17298091688780523"/>
    <n v="15652.655000000001"/>
    <n v="0.17298091688780526"/>
    <n v="74835.100999999995"/>
    <n v="0.82701908311219474"/>
    <n v="12291.311"/>
    <n v="0.78525406712152035"/>
    <n v="3361.3440000000001"/>
    <n v="0.21474593287847973"/>
    <n v="119607.82969399999"/>
    <n v="17114.967035999998"/>
    <n v="0.14309236343294801"/>
  </r>
  <r>
    <x v="2"/>
    <m/>
    <m/>
    <n v="2"/>
    <s v="21.01.001.002"/>
    <x v="5"/>
    <n v="10500"/>
    <n v="10500"/>
    <n v="1755.5050000000001"/>
    <n v="0.16719095238095238"/>
    <n v="1755.5050000000001"/>
    <n v="0.16719095238095238"/>
    <n v="8744.494999999999"/>
    <n v="0.8328090476190475"/>
    <n v="1471.8630000000001"/>
    <n v="0.83842711926197877"/>
    <n v="283.642"/>
    <n v="0.16157288073802123"/>
    <n v="16571.952739"/>
    <n v="2197.1929679999998"/>
    <n v="0.13258503705656746"/>
  </r>
  <r>
    <x v="2"/>
    <m/>
    <m/>
    <n v="3"/>
    <s v="21.01.001.003"/>
    <x v="6"/>
    <n v="66600"/>
    <n v="66600"/>
    <n v="11368.954"/>
    <n v="0.170705015015015"/>
    <n v="11368.954"/>
    <n v="0.170705015015015"/>
    <n v="55231.046000000002"/>
    <n v="0.829294984984985"/>
    <n v="9070.8889999999992"/>
    <n v="0.79786486953856961"/>
    <n v="2298.0650000000001"/>
    <n v="0.20213513046143033"/>
    <n v="87788.758184999984"/>
    <n v="12705.402717999999"/>
    <n v="0.14472698988662658"/>
  </r>
  <r>
    <x v="2"/>
    <m/>
    <m/>
    <n v="4"/>
    <s v="21.01.001.004"/>
    <x v="7"/>
    <n v="0"/>
    <n v="0"/>
    <n v="0"/>
    <s v="0%"/>
    <n v="0"/>
    <n v="0"/>
    <n v="0"/>
    <n v="0"/>
    <n v="0"/>
    <n v="0"/>
    <n v="0"/>
    <s v="0%"/>
    <n v="168.08908499999998"/>
    <n v="0"/>
    <n v="0"/>
  </r>
  <r>
    <x v="2"/>
    <m/>
    <m/>
    <n v="7"/>
    <s v="21.01.001.007"/>
    <x v="8"/>
    <n v="10300"/>
    <n v="10300"/>
    <n v="1763.2550000000001"/>
    <n v="0.17118980582524274"/>
    <n v="1763.2550000000001"/>
    <n v="0.17118980582524274"/>
    <n v="8536.744999999999"/>
    <n v="0.82881019417475721"/>
    <n v="1477.8019999999999"/>
    <n v="0.83811019960243971"/>
    <n v="285.45299999999997"/>
    <n v="0.16188980039756018"/>
    <n v="10089.818609"/>
    <n v="1753.7413099999999"/>
    <n v="0.17381296710683017"/>
  </r>
  <r>
    <x v="2"/>
    <m/>
    <m/>
    <n v="12"/>
    <s v="21.01.001.012"/>
    <x v="9"/>
    <n v="2300"/>
    <n v="2300"/>
    <n v="371.97"/>
    <n v="0.16172608695652174"/>
    <n v="371.97"/>
    <n v="0.16172608695652174"/>
    <n v="1928.03"/>
    <n v="0.8382739130434782"/>
    <n v="322.01299999999998"/>
    <n v="0.86569615829233526"/>
    <n v="49.957000000000001"/>
    <n v="0.1343038417076646"/>
    <n v="2293.8502489999996"/>
    <n v="383.50106999999997"/>
    <n v="0.16718662003641549"/>
  </r>
  <r>
    <x v="2"/>
    <m/>
    <m/>
    <n v="13"/>
    <s v="21.01.001.013"/>
    <x v="10"/>
    <n v="53400"/>
    <n v="53400"/>
    <n v="7738.2860000000001"/>
    <n v="0.14491172284644194"/>
    <n v="7738.2860000000001"/>
    <n v="0.14491172284644194"/>
    <n v="45661.714"/>
    <n v="0.85508827715355806"/>
    <n v="6269.8109999999997"/>
    <n v="0.81023252436004556"/>
    <n v="1468.4749999999999"/>
    <n v="0.18976747563995436"/>
    <n v="54905.071951999998"/>
    <n v="7978.172865999999"/>
    <n v="0.14530848576202224"/>
  </r>
  <r>
    <x v="2"/>
    <m/>
    <m/>
    <n v="14"/>
    <s v="21.01.001.014"/>
    <x v="11"/>
    <n v="61400"/>
    <n v="61400"/>
    <n v="9902.509"/>
    <n v="0.16127864820846904"/>
    <n v="9902.509"/>
    <n v="0.16127864820846904"/>
    <n v="51497.491000000002"/>
    <n v="0.83872135179153096"/>
    <n v="7908.6030000000001"/>
    <n v="0.79864638345696026"/>
    <n v="1993.9059999999999"/>
    <n v="0.20135361654303974"/>
    <n v="80662.552168999988"/>
    <n v="11065.411638"/>
    <n v="0.13718152154194582"/>
  </r>
  <r>
    <x v="2"/>
    <m/>
    <m/>
    <n v="15"/>
    <s v="21.01.001.015"/>
    <x v="12"/>
    <n v="150800"/>
    <n v="150800"/>
    <n v="25740.75"/>
    <n v="0.17069462864721485"/>
    <n v="25740.75"/>
    <n v="0.17069462864721485"/>
    <n v="125059.25"/>
    <n v="0.82930537135278515"/>
    <n v="19890.685000000001"/>
    <n v="0.77273136952109012"/>
    <n v="5850.0649999999996"/>
    <n v="0.22726863047890988"/>
    <n v="199573.36812699999"/>
    <n v="28749.416441999998"/>
    <n v="0.14405437314514377"/>
  </r>
  <r>
    <x v="2"/>
    <m/>
    <m/>
    <n v="22"/>
    <s v="21.01.001.022"/>
    <x v="13"/>
    <n v="49100"/>
    <n v="49100"/>
    <n v="70.290999999999997"/>
    <n v="1.4315885947046843E-3"/>
    <n v="70.290999999999997"/>
    <n v="1.4315885947046843E-3"/>
    <n v="49029.709000000003"/>
    <n v="0.9985684114052954"/>
    <n v="24.143999999999998"/>
    <n v="0.34348636383036235"/>
    <n v="46.146999999999998"/>
    <n v="0.65651363616963765"/>
    <n v="64420.345190999993"/>
    <n v="0"/>
    <n v="0"/>
  </r>
  <r>
    <x v="2"/>
    <m/>
    <m/>
    <n v="39"/>
    <s v="21.01.001.039"/>
    <x v="14"/>
    <n v="12100"/>
    <n v="12100"/>
    <n v="2165.0349999999999"/>
    <n v="0.17892851239669419"/>
    <n v="2165.0349999999999"/>
    <n v="0.17892851239669419"/>
    <n v="9934.9650000000001"/>
    <n v="0.82107148760330584"/>
    <n v="1797.0340000000001"/>
    <n v="0.83002538065204501"/>
    <n v="368.00099999999998"/>
    <n v="0.1699746193479551"/>
    <n v="12407.079774999998"/>
    <n v="2156.1426719999999"/>
    <n v="0.17378325207069126"/>
  </r>
  <r>
    <x v="2"/>
    <m/>
    <m/>
    <n v="998"/>
    <s v="21.01.001.0998"/>
    <x v="15"/>
    <n v="0"/>
    <n v="0"/>
    <n v="0"/>
    <s v="0%"/>
    <n v="0"/>
    <n v="0"/>
    <n v="0"/>
    <n v="0"/>
    <n v="0"/>
    <n v="0"/>
    <n v="0"/>
    <s v="0%"/>
    <n v="0"/>
    <n v="0"/>
    <n v="0"/>
  </r>
  <r>
    <x v="2"/>
    <m/>
    <m/>
    <n v="999"/>
    <s v="21.01.001.0999"/>
    <x v="16"/>
    <n v="0"/>
    <n v="0"/>
    <n v="0"/>
    <s v="0%"/>
    <n v="0"/>
    <n v="0"/>
    <n v="0"/>
    <n v="0"/>
    <n v="0"/>
    <n v="0"/>
    <n v="0"/>
    <s v="0%"/>
    <n v="0"/>
    <n v="0"/>
    <n v="0"/>
  </r>
  <r>
    <x v="2"/>
    <m/>
    <s v="002."/>
    <m/>
    <m/>
    <x v="17"/>
    <n v="15300"/>
    <n v="15300"/>
    <n v="2318.277"/>
    <n v="0.15152137254901962"/>
    <n v="2318.277"/>
    <n v="0.15152137254901962"/>
    <n v="12981.723"/>
    <n v="0.84847862745098035"/>
    <n v="1974.4860000000001"/>
    <n v="0.85170408885564586"/>
    <n v="343.791"/>
    <n v="0.1482959111443542"/>
    <n v="20146.090539999997"/>
    <n v="2513.8006959999998"/>
    <n v="0.12477858624773162"/>
  </r>
  <r>
    <x v="2"/>
    <m/>
    <m/>
    <n v="1"/>
    <s v="21.01.002.001"/>
    <x v="18"/>
    <n v="1300"/>
    <n v="1300"/>
    <n v="0"/>
    <n v="0"/>
    <n v="0"/>
    <n v="0"/>
    <n v="1300"/>
    <n v="1"/>
    <n v="0"/>
    <n v="0"/>
    <n v="0"/>
    <s v="0%"/>
    <n v="1719.3110649999999"/>
    <n v="134.55477899999997"/>
    <n v="7.8260869565217384E-2"/>
  </r>
  <r>
    <x v="2"/>
    <m/>
    <m/>
    <n v="2"/>
    <s v="21.01.002.002"/>
    <x v="19"/>
    <n v="14000"/>
    <n v="14000"/>
    <n v="2318.277"/>
    <n v="0.1655912142857143"/>
    <n v="2318.277"/>
    <n v="0.1655912142857143"/>
    <n v="11681.723"/>
    <n v="0.83440878571428567"/>
    <n v="1974.4860000000001"/>
    <n v="0.85170408885564586"/>
    <n v="343.791"/>
    <n v="0.1482959111443542"/>
    <n v="18426.779474999996"/>
    <n v="2379.2459169999997"/>
    <n v="0.12911892282794035"/>
  </r>
  <r>
    <x v="2"/>
    <m/>
    <s v="003."/>
    <m/>
    <m/>
    <x v="20"/>
    <n v="45000"/>
    <n v="45000"/>
    <n v="69.680000000000007"/>
    <n v="1.5484444444444445E-3"/>
    <n v="69.680000000000007"/>
    <n v="1.5484444444444445E-3"/>
    <n v="44930.32"/>
    <n v="0.99845155555555554"/>
    <n v="30.561999999999998"/>
    <n v="0.43860505166475305"/>
    <n v="39.117999999999995"/>
    <n v="0.56139494833524672"/>
    <n v="58374.99317999999"/>
    <n v="0"/>
    <n v="0"/>
  </r>
  <r>
    <x v="2"/>
    <m/>
    <m/>
    <n v="1"/>
    <s v="21.01.003.001"/>
    <x v="21"/>
    <n v="23400"/>
    <n v="23400"/>
    <n v="35.613999999999997"/>
    <n v="1.5219658119658118E-3"/>
    <n v="35.613999999999997"/>
    <n v="1.5219658119658118E-3"/>
    <n v="23364.385999999999"/>
    <n v="0.99847803418803416"/>
    <n v="15.475"/>
    <n v="0.43452013253215033"/>
    <n v="20.138999999999999"/>
    <n v="0.56547986746784973"/>
    <n v="31123.753767999999"/>
    <n v="0"/>
    <n v="0"/>
  </r>
  <r>
    <x v="2"/>
    <m/>
    <m/>
    <n v="2"/>
    <s v="21.01.003.002"/>
    <x v="22"/>
    <n v="21600"/>
    <n v="21600"/>
    <n v="34.066000000000003"/>
    <n v="1.5771296296296297E-3"/>
    <n v="34.066000000000003"/>
    <n v="1.5771296296296297E-3"/>
    <n v="21565.934000000001"/>
    <n v="0.99842287037037047"/>
    <n v="15.087"/>
    <n v="0.44287559443433333"/>
    <n v="18.978999999999999"/>
    <n v="0.55712440556566656"/>
    <n v="27251.239411999995"/>
    <n v="0"/>
    <n v="0"/>
  </r>
  <r>
    <x v="2"/>
    <m/>
    <m/>
    <n v="3"/>
    <s v="21.01.003.003"/>
    <x v="23"/>
    <n v="0"/>
    <n v="0"/>
    <n v="0"/>
    <s v="0%"/>
    <n v="0"/>
    <n v="0"/>
    <n v="0"/>
    <n v="0"/>
    <n v="0"/>
    <n v="0"/>
    <n v="0"/>
    <s v="0%"/>
    <n v="0"/>
    <n v="0"/>
    <n v="0"/>
  </r>
  <r>
    <x v="2"/>
    <m/>
    <s v="004."/>
    <m/>
    <m/>
    <x v="24"/>
    <n v="80800"/>
    <n v="79873.895000000004"/>
    <n v="14653.835000000001"/>
    <n v="0.18346213115060936"/>
    <n v="14653.835000000001"/>
    <n v="0.18346213115060936"/>
    <n v="65220.06"/>
    <n v="0.81653786884939061"/>
    <n v="12011.869000000001"/>
    <n v="0.81970821972541663"/>
    <n v="2641.9659999999999"/>
    <n v="0.1802917802745834"/>
    <n v="100550.76589600001"/>
    <n v="14583.302202999999"/>
    <n v="0.14503422299223018"/>
  </r>
  <r>
    <x v="2"/>
    <m/>
    <m/>
    <n v="4"/>
    <s v="21.01.004.004"/>
    <x v="25"/>
    <n v="75200"/>
    <n v="75200"/>
    <n v="13039.422"/>
    <n v="0.17339656914893617"/>
    <n v="13039.422"/>
    <n v="0.17339656914893617"/>
    <n v="62160.578000000001"/>
    <n v="0.8266034308510638"/>
    <n v="10421.665999999999"/>
    <n v="0.79924294190340639"/>
    <n v="2617.7559999999999"/>
    <n v="0.20075705809659353"/>
    <n v="92572.681696"/>
    <n v="13443.644081999999"/>
    <n v="0.14522258441370062"/>
  </r>
  <r>
    <x v="2"/>
    <m/>
    <m/>
    <n v="5"/>
    <s v="21.01.004.005"/>
    <x v="26"/>
    <n v="600"/>
    <n v="600"/>
    <n v="37.182000000000002"/>
    <n v="6.1970000000000004E-2"/>
    <n v="37.182000000000002"/>
    <n v="6.1970000000000004E-2"/>
    <n v="562.81799999999998"/>
    <n v="0.93802999999999992"/>
    <n v="37.182000000000002"/>
    <n v="1"/>
    <n v="0"/>
    <n v="0"/>
    <n v="142.48419999999999"/>
    <n v="50.490131999999996"/>
    <n v="0.35435600578871201"/>
  </r>
  <r>
    <x v="2"/>
    <m/>
    <m/>
    <n v="6"/>
    <s v="21.01.004.006"/>
    <x v="27"/>
    <n v="4000"/>
    <n v="3073.895"/>
    <n v="1577.231"/>
    <n v="0.51310503449206946"/>
    <n v="1577.231"/>
    <n v="0.51310503449206946"/>
    <n v="1496.664"/>
    <n v="0.48689496550793049"/>
    <n v="1553.021"/>
    <n v="0.98465031438007489"/>
    <n v="24.21"/>
    <n v="1.5349685619925047E-2"/>
    <n v="5773.5999999999995"/>
    <n v="1089.167989"/>
    <n v="0.18864625000000002"/>
  </r>
  <r>
    <x v="2"/>
    <m/>
    <m/>
    <n v="7"/>
    <s v="21.01.004.007"/>
    <x v="28"/>
    <n v="1000"/>
    <n v="1000"/>
    <n v="0"/>
    <n v="0"/>
    <n v="0"/>
    <n v="0"/>
    <n v="1000"/>
    <n v="1"/>
    <n v="0"/>
    <n v="0"/>
    <n v="0"/>
    <s v="0%"/>
    <n v="2062"/>
    <n v="0"/>
    <n v="0"/>
  </r>
  <r>
    <x v="2"/>
    <m/>
    <s v="005."/>
    <m/>
    <m/>
    <x v="24"/>
    <n v="350"/>
    <n v="662.24400000000003"/>
    <n v="312.24400000000003"/>
    <n v="0.47149389046937384"/>
    <n v="312.24400000000003"/>
    <n v="0.47149389046937384"/>
    <n v="350"/>
    <n v="0.52850610953062616"/>
    <n v="312.24400000000003"/>
    <n v="1"/>
    <n v="0"/>
    <n v="0"/>
    <n v="1248.0780809999999"/>
    <n v="225.17452399999999"/>
    <n v="0.18041701671387658"/>
  </r>
  <r>
    <x v="2"/>
    <m/>
    <m/>
    <n v="1"/>
    <s v="21.01.005.001"/>
    <x v="29"/>
    <n v="0"/>
    <n v="4.819"/>
    <n v="4.819"/>
    <n v="1"/>
    <n v="4.819"/>
    <n v="1"/>
    <n v="0"/>
    <n v="0"/>
    <n v="4.819"/>
    <n v="1"/>
    <n v="0"/>
    <n v="0"/>
    <n v="355.64757399999996"/>
    <n v="0"/>
    <n v="0"/>
  </r>
  <r>
    <x v="2"/>
    <m/>
    <m/>
    <n v="2"/>
    <s v="21.01.005.002"/>
    <x v="30"/>
    <n v="350"/>
    <n v="350"/>
    <n v="0"/>
    <n v="0"/>
    <n v="0"/>
    <n v="0"/>
    <n v="350"/>
    <n v="1"/>
    <n v="0"/>
    <n v="0"/>
    <n v="0"/>
    <s v="0%"/>
    <n v="336.65139899999997"/>
    <n v="0"/>
    <n v="0"/>
  </r>
  <r>
    <x v="2"/>
    <m/>
    <m/>
    <n v="3"/>
    <s v="21.01.005.003"/>
    <x v="31"/>
    <n v="0"/>
    <n v="307.42500000000001"/>
    <n v="307.42500000000001"/>
    <n v="1"/>
    <n v="307.42500000000001"/>
    <n v="1"/>
    <n v="0"/>
    <n v="0"/>
    <n v="307.42500000000001"/>
    <n v="1"/>
    <n v="0"/>
    <n v="0"/>
    <n v="555.77910799999995"/>
    <n v="225.17452399999999"/>
    <n v="0.40515111266111142"/>
  </r>
  <r>
    <x v="2"/>
    <s v="02."/>
    <m/>
    <m/>
    <m/>
    <x v="32"/>
    <n v="18225778"/>
    <n v="18226604.105"/>
    <n v="2619718.7740000002"/>
    <n v="0.14373049191765502"/>
    <n v="2619718.7740000007"/>
    <n v="0.14373049191765502"/>
    <n v="15606885.331000002"/>
    <n v="0.85626950808234514"/>
    <n v="2303799.9989999998"/>
    <n v="0.87940737069359931"/>
    <n v="315918.77500000002"/>
    <n v="0.12059262930640051"/>
    <n v="18441744.775075"/>
    <n v="2521183.0488109998"/>
    <n v="0.13671065723773126"/>
  </r>
  <r>
    <x v="2"/>
    <m/>
    <s v="001."/>
    <m/>
    <m/>
    <x v="3"/>
    <n v="15534671"/>
    <n v="15562473.372"/>
    <n v="2408198.7890000003"/>
    <n v="0.15474396205765281"/>
    <n v="2408198.7890000003"/>
    <n v="0.15474396205765281"/>
    <n v="13154274.583000002"/>
    <n v="0.84525603794234738"/>
    <n v="2128511.2449999996"/>
    <n v="0.88386027545668666"/>
    <n v="279687.54399999999"/>
    <n v="0.11613972454331301"/>
    <n v="15610386.446441999"/>
    <n v="2343249.547946"/>
    <n v="0.15010836253064611"/>
  </r>
  <r>
    <x v="2"/>
    <m/>
    <m/>
    <n v="1"/>
    <s v="21.02.001.001"/>
    <x v="33"/>
    <n v="3398000"/>
    <n v="3425802.372"/>
    <n v="582021.08799999999"/>
    <n v="0.16989336359768276"/>
    <n v="582021.08799999999"/>
    <n v="0.16989336359768276"/>
    <n v="2843781.284"/>
    <n v="0.8301066364023173"/>
    <n v="518481.52799999999"/>
    <n v="0.89082945393208846"/>
    <n v="63539.56"/>
    <n v="0.10917054606791154"/>
    <n v="3347945.5016369997"/>
    <n v="561042.17845100001"/>
    <n v="0.16757804993440747"/>
  </r>
  <r>
    <x v="2"/>
    <m/>
    <m/>
    <n v="2"/>
    <s v="21.02.001.002"/>
    <x v="5"/>
    <n v="160000"/>
    <n v="160000"/>
    <n v="27949.427"/>
    <n v="0.17468391875"/>
    <n v="27949.427"/>
    <n v="0.17468391875"/>
    <n v="132050.573"/>
    <n v="0.82531608125"/>
    <n v="21466.825000000001"/>
    <n v="0.76805957417302329"/>
    <n v="6482.6019999999999"/>
    <n v="0.23194042582697669"/>
    <n v="149362.71857599998"/>
    <n v="26238.913914999997"/>
    <n v="0.17567244467131798"/>
  </r>
  <r>
    <x v="2"/>
    <m/>
    <m/>
    <n v="3"/>
    <s v="21.02.001.003"/>
    <x v="6"/>
    <n v="2400000"/>
    <n v="2400000"/>
    <n v="407398.43400000001"/>
    <n v="0.16974934750000001"/>
    <n v="407398.43400000001"/>
    <n v="0.16974934750000001"/>
    <n v="1992601.5660000001"/>
    <n v="0.83025065250000007"/>
    <n v="343589.20699999999"/>
    <n v="0.84337390211961394"/>
    <n v="63809.226999999999"/>
    <n v="0.15662609788038606"/>
    <n v="2282677.5628430001"/>
    <n v="398514.55592199997"/>
    <n v="0.1745820620524535"/>
  </r>
  <r>
    <x v="2"/>
    <m/>
    <m/>
    <n v="4"/>
    <s v="21.02.001.004"/>
    <x v="7"/>
    <n v="303000"/>
    <n v="303000"/>
    <n v="53476.866999999998"/>
    <n v="0.1764913102310231"/>
    <n v="53476.866999999998"/>
    <n v="0.1764913102310231"/>
    <n v="249523.133"/>
    <n v="0.82350868976897695"/>
    <n v="40582.197999999997"/>
    <n v="0.75887388840486858"/>
    <n v="12894.669"/>
    <n v="0.24112611159513142"/>
    <n v="298374.11977799993"/>
    <n v="51205.185142999995"/>
    <n v="0.17161403000065262"/>
  </r>
  <r>
    <x v="2"/>
    <m/>
    <m/>
    <n v="6"/>
    <s v="21.02.001.006"/>
    <x v="34"/>
    <n v="0"/>
    <n v="0"/>
    <n v="0"/>
    <s v="0%"/>
    <n v="0"/>
    <n v="0"/>
    <n v="0"/>
    <n v="0"/>
    <n v="0"/>
    <n v="0"/>
    <n v="0"/>
    <s v="0%"/>
    <n v="0"/>
    <n v="0"/>
    <n v="0"/>
  </r>
  <r>
    <x v="2"/>
    <m/>
    <m/>
    <n v="7"/>
    <s v="21.02.001.007"/>
    <x v="35"/>
    <n v="130000"/>
    <n v="130000"/>
    <n v="18954.334999999999"/>
    <n v="0.14580257692307691"/>
    <n v="18954.334999999999"/>
    <n v="0.14580257692307691"/>
    <n v="111045.66500000001"/>
    <n v="0.85419742307692315"/>
    <n v="14630.875"/>
    <n v="0.7719012563616714"/>
    <n v="4323.46"/>
    <n v="0.22809874363832866"/>
    <n v="154466.99853099999"/>
    <n v="19574.275257999998"/>
    <n v="0.12672140615247104"/>
  </r>
  <r>
    <x v="2"/>
    <m/>
    <m/>
    <n v="13"/>
    <s v="21.02.001.013"/>
    <x v="11"/>
    <n v="2700000"/>
    <n v="2700000"/>
    <n v="390062.02"/>
    <n v="0.14446741481481482"/>
    <n v="390062.02"/>
    <n v="0.14446741481481482"/>
    <n v="2309937.98"/>
    <n v="0.85553258518518516"/>
    <n v="326252.79300000001"/>
    <n v="0.83641261202513384"/>
    <n v="63809.226999999999"/>
    <n v="0.16358738797486613"/>
    <n v="2560504.6609249995"/>
    <n v="380039.13902200002"/>
    <n v="0.14842352947903181"/>
  </r>
  <r>
    <x v="2"/>
    <m/>
    <m/>
    <n v="14"/>
    <s v="21.02.001.014"/>
    <x v="12"/>
    <n v="4681271"/>
    <n v="4681271"/>
    <n v="923930.60800000001"/>
    <n v="0.19736746879212932"/>
    <n v="923930.60800000001"/>
    <n v="0.19736746879212932"/>
    <n v="3757340.392"/>
    <n v="0.8026325312078707"/>
    <n v="860121.37399999995"/>
    <n v="0.93093720085956921"/>
    <n v="63809.233999999997"/>
    <n v="6.9062799140430675E-2"/>
    <n v="5140701.4868029989"/>
    <n v="905132.45689899987"/>
    <n v="0.17607177915749811"/>
  </r>
  <r>
    <x v="2"/>
    <m/>
    <m/>
    <n v="21"/>
    <s v="21.02.001.021"/>
    <x v="13"/>
    <n v="1700000"/>
    <n v="1700000"/>
    <n v="2801.6129999999998"/>
    <n v="1.6480076470588233E-3"/>
    <n v="2801.6129999999998"/>
    <n v="1.6480076470588233E-3"/>
    <n v="1697198.3870000001"/>
    <n v="0.99835199235294125"/>
    <n v="2078.8139999999999"/>
    <n v="0.74200612290134293"/>
    <n v="722.79899999999998"/>
    <n v="0.25799387709865712"/>
    <n v="1618388.4586439999"/>
    <n v="0"/>
    <n v="0"/>
  </r>
  <r>
    <x v="2"/>
    <m/>
    <m/>
    <n v="37"/>
    <s v="21.02.001.037"/>
    <x v="36"/>
    <n v="53600"/>
    <n v="53600"/>
    <n v="93.399000000000001"/>
    <n v="1.742518656716418E-3"/>
    <n v="93.399000000000001"/>
    <n v="1.742518656716418E-3"/>
    <n v="53506.601000000002"/>
    <n v="0.99825748134328363"/>
    <n v="29.920999999999999"/>
    <n v="0.32035674900159528"/>
    <n v="63.478000000000002"/>
    <n v="0.67964325099840472"/>
    <n v="53647.100394999994"/>
    <n v="0"/>
    <n v="0"/>
  </r>
  <r>
    <x v="2"/>
    <m/>
    <m/>
    <n v="38"/>
    <s v="21.02.001.038"/>
    <x v="37"/>
    <n v="8800"/>
    <n v="8800"/>
    <n v="1510.998"/>
    <n v="0.17170431818181819"/>
    <n v="1510.998"/>
    <n v="0.17170431818181819"/>
    <n v="7289.0020000000004"/>
    <n v="0.82829568181818192"/>
    <n v="1277.71"/>
    <n v="0.84560667849990534"/>
    <n v="233.28800000000001"/>
    <n v="0.15439332150009463"/>
    <n v="4317.8383100000001"/>
    <n v="1502.8433359999999"/>
    <n v="0.34805456529473422"/>
  </r>
  <r>
    <x v="2"/>
    <m/>
    <m/>
    <n v="998"/>
    <s v="21.02.001.0998"/>
    <x v="15"/>
    <n v="0"/>
    <n v="0"/>
    <n v="0"/>
    <s v="0%"/>
    <n v="0"/>
    <n v="0"/>
    <n v="0"/>
    <n v="0"/>
    <n v="0"/>
    <n v="0"/>
    <n v="0"/>
    <s v="0%"/>
    <n v="0"/>
    <n v="0"/>
    <n v="0"/>
  </r>
  <r>
    <x v="2"/>
    <m/>
    <m/>
    <n v="999"/>
    <s v="21.02.001.0999"/>
    <x v="16"/>
    <n v="0"/>
    <n v="0"/>
    <n v="0"/>
    <s v="0%"/>
    <n v="0"/>
    <n v="0"/>
    <n v="0"/>
    <n v="0"/>
    <n v="0"/>
    <n v="0"/>
    <n v="0"/>
    <s v="0%"/>
    <n v="0"/>
    <n v="0"/>
    <n v="0"/>
  </r>
  <r>
    <x v="2"/>
    <m/>
    <s v="002."/>
    <m/>
    <m/>
    <x v="17"/>
    <n v="693700"/>
    <n v="693700"/>
    <n v="104520.11499999999"/>
    <n v="0.15067048435923308"/>
    <n v="104520.11500000001"/>
    <n v="0.15067048435923311"/>
    <n v="589179.88500000001"/>
    <n v="0.84932951564076686"/>
    <n v="82543.426999999996"/>
    <n v="0.78973723861670075"/>
    <n v="21976.687999999998"/>
    <n v="0.21026276138329927"/>
    <n v="630300.93241000001"/>
    <n v="88076.608229999983"/>
    <n v="0.1397373916190047"/>
  </r>
  <r>
    <x v="2"/>
    <m/>
    <m/>
    <n v="1"/>
    <s v="21.02.002.001"/>
    <x v="18"/>
    <n v="57700"/>
    <n v="57700"/>
    <n v="0"/>
    <n v="0"/>
    <n v="0"/>
    <n v="0"/>
    <n v="57700"/>
    <n v="1"/>
    <n v="0"/>
    <n v="0"/>
    <n v="0"/>
    <s v="0%"/>
    <n v="46630.706188999997"/>
    <n v="4395.4561139999996"/>
    <n v="9.4260981083680667E-2"/>
  </r>
  <r>
    <x v="2"/>
    <m/>
    <m/>
    <n v="2"/>
    <s v="21.02.002.002"/>
    <x v="19"/>
    <n v="636000"/>
    <n v="636000"/>
    <n v="104520.11499999999"/>
    <n v="0.16433980345911947"/>
    <n v="104520.11500000001"/>
    <n v="0.1643398034591195"/>
    <n v="531479.88500000001"/>
    <n v="0.83566019654088053"/>
    <n v="82543.426999999996"/>
    <n v="0.78973723861670075"/>
    <n v="21976.687999999998"/>
    <n v="0.21026276138329927"/>
    <n v="583670.22622099996"/>
    <n v="83681.152115999983"/>
    <n v="0.14337060270796662"/>
  </r>
  <r>
    <x v="2"/>
    <m/>
    <s v="003."/>
    <m/>
    <m/>
    <x v="20"/>
    <n v="1646900"/>
    <n v="1646900"/>
    <n v="2737.99"/>
    <n v="1.6625113850264131E-3"/>
    <n v="2737.99"/>
    <n v="1.6625113850264131E-3"/>
    <n v="1644162.01"/>
    <n v="0.99833748861497362"/>
    <n v="1292.393"/>
    <n v="0.47202254208379146"/>
    <n v="1445.597"/>
    <n v="0.52797745791620865"/>
    <n v="1592362.238998"/>
    <n v="0"/>
    <n v="0"/>
  </r>
  <r>
    <x v="2"/>
    <m/>
    <m/>
    <n v="1"/>
    <s v="21.02.003.001"/>
    <x v="21"/>
    <n v="842500"/>
    <n v="842500"/>
    <n v="1419.422"/>
    <n v="1.6847738872403561E-3"/>
    <n v="1419.422"/>
    <n v="1.6847738872403561E-3"/>
    <n v="841080.57799999998"/>
    <n v="0.99831522611275958"/>
    <n v="696.62300000000005"/>
    <n v="0.49077934539552015"/>
    <n v="722.79899999999998"/>
    <n v="0.50922065460447985"/>
    <n v="819983.23604599992"/>
    <n v="0"/>
    <n v="0"/>
  </r>
  <r>
    <x v="2"/>
    <m/>
    <m/>
    <n v="2"/>
    <s v="21.02.003.002"/>
    <x v="22"/>
    <n v="804400"/>
    <n v="804400"/>
    <n v="1318.568"/>
    <n v="1.6391944306315266E-3"/>
    <n v="1318.568"/>
    <n v="1.6391944306315266E-3"/>
    <n v="803081.43200000003"/>
    <n v="0.99836080556936846"/>
    <n v="595.77"/>
    <n v="0.45183107735058031"/>
    <n v="722.798"/>
    <n v="0.54816892264941963"/>
    <n v="772379.00295200001"/>
    <n v="0"/>
    <n v="0"/>
  </r>
  <r>
    <x v="2"/>
    <m/>
    <m/>
    <n v="3"/>
    <s v="21.02.003.003"/>
    <x v="23"/>
    <n v="0"/>
    <n v="0"/>
    <n v="0"/>
    <s v="0%"/>
    <n v="0"/>
    <n v="0"/>
    <n v="0"/>
    <n v="0"/>
    <n v="0"/>
    <n v="0"/>
    <n v="0"/>
    <s v="0%"/>
    <n v="0"/>
    <n v="0"/>
    <n v="0"/>
  </r>
  <r>
    <x v="2"/>
    <m/>
    <m/>
    <n v="999"/>
    <s v="21.02.003.999"/>
    <x v="38"/>
    <n v="0"/>
    <n v="0"/>
    <n v="0"/>
    <s v="0%"/>
    <n v="0"/>
    <n v="0"/>
    <n v="0"/>
    <n v="0"/>
    <n v="0"/>
    <n v="0"/>
    <n v="0"/>
    <s v="0%"/>
    <n v="0"/>
    <n v="0"/>
    <n v="0"/>
  </r>
  <r>
    <x v="2"/>
    <m/>
    <s v="004."/>
    <m/>
    <m/>
    <x v="24"/>
    <n v="332207"/>
    <n v="271332.95199999999"/>
    <n v="70364.099000000002"/>
    <n v="0.25932751065193144"/>
    <n v="70364.099000000002"/>
    <n v="0.25932751065193144"/>
    <n v="200968.853"/>
    <n v="0.74067248934806862"/>
    <n v="57555.152999999998"/>
    <n v="0.81796191265093865"/>
    <n v="12808.946"/>
    <n v="0.18203808734906135"/>
    <n v="485637.6871039999"/>
    <n v="65031.40136399999"/>
    <n v="0.13390929717955238"/>
  </r>
  <r>
    <x v="2"/>
    <m/>
    <m/>
    <n v="4"/>
    <s v="21.02.004.004"/>
    <x v="25"/>
    <n v="212962"/>
    <n v="152962"/>
    <n v="40804.472000000002"/>
    <n v="0.26676215007648962"/>
    <n v="40804.472000000002"/>
    <n v="0.26676215007648962"/>
    <n v="112157.52799999999"/>
    <n v="0.73323784992351038"/>
    <n v="31409.615000000002"/>
    <n v="0.76975913326362855"/>
    <n v="9394.857"/>
    <n v="0.23024086673637142"/>
    <n v="349384.02630399994"/>
    <n v="38434.120096999992"/>
    <n v="0.11000537289463361"/>
  </r>
  <r>
    <x v="2"/>
    <m/>
    <m/>
    <n v="5"/>
    <s v="21.02.004.005"/>
    <x v="26"/>
    <n v="50816"/>
    <n v="50816"/>
    <n v="17635.688000000002"/>
    <n v="0.34704990554156173"/>
    <n v="17635.687999999998"/>
    <n v="0.34704990554156168"/>
    <n v="33180.312000000005"/>
    <n v="0.65295009445843843"/>
    <n v="14551.65"/>
    <n v="0.825125166650714"/>
    <n v="3084.038"/>
    <n v="0.17487483334928583"/>
    <n v="58383.2618"/>
    <n v="9185.109923"/>
    <n v="0.15732437071544364"/>
  </r>
  <r>
    <x v="2"/>
    <m/>
    <m/>
    <n v="6"/>
    <s v="21.02.004.006"/>
    <x v="27"/>
    <n v="67179"/>
    <n v="66304.952000000005"/>
    <n v="11923.939"/>
    <n v="0.17983481837073043"/>
    <n v="11923.939"/>
    <n v="0.17983481837073043"/>
    <n v="54381.013000000006"/>
    <n v="0.82016518162926955"/>
    <n v="11593.888000000001"/>
    <n v="0.97232030455707641"/>
    <n v="330.05099999999999"/>
    <n v="2.7679695442923685E-2"/>
    <n v="77354.89899999999"/>
    <n v="17412.171343999998"/>
    <n v="0.2250946167481907"/>
  </r>
  <r>
    <x v="2"/>
    <m/>
    <m/>
    <n v="7"/>
    <s v="21.02.004.007"/>
    <x v="28"/>
    <n v="1250"/>
    <n v="1250"/>
    <n v="0"/>
    <n v="0"/>
    <n v="0"/>
    <n v="0"/>
    <n v="1250"/>
    <n v="1"/>
    <n v="0"/>
    <n v="0"/>
    <n v="0"/>
    <s v="0%"/>
    <n v="515.5"/>
    <n v="0"/>
    <n v="0"/>
  </r>
  <r>
    <x v="2"/>
    <m/>
    <s v="005."/>
    <m/>
    <m/>
    <x v="24"/>
    <n v="18300"/>
    <n v="52197.780999999995"/>
    <n v="33897.780999999995"/>
    <n v="0.64941038393950112"/>
    <n v="33897.780999999995"/>
    <n v="0.64941038393950112"/>
    <n v="18300"/>
    <n v="0.35058961606049882"/>
    <n v="33897.780999999995"/>
    <n v="1"/>
    <n v="0"/>
    <n v="0"/>
    <n v="123057.47012099999"/>
    <n v="24825.491270999999"/>
    <n v="0.20173900248875246"/>
  </r>
  <r>
    <x v="2"/>
    <m/>
    <m/>
    <n v="1"/>
    <s v="21.02.005.001"/>
    <x v="29"/>
    <n v="0"/>
    <n v="1127.0129999999999"/>
    <n v="1127.0129999999999"/>
    <n v="1"/>
    <n v="1127.0129999999999"/>
    <n v="1"/>
    <n v="0"/>
    <n v="0"/>
    <n v="1127.0129999999999"/>
    <n v="1"/>
    <n v="0"/>
    <n v="0"/>
    <n v="40009.479848999996"/>
    <n v="0"/>
    <n v="0"/>
  </r>
  <r>
    <x v="2"/>
    <m/>
    <m/>
    <n v="2"/>
    <s v="21.02.005.002"/>
    <x v="30"/>
    <n v="18300"/>
    <n v="18300"/>
    <n v="0"/>
    <n v="0"/>
    <n v="0"/>
    <n v="0"/>
    <n v="18300"/>
    <n v="1"/>
    <n v="0"/>
    <n v="0"/>
    <n v="0"/>
    <s v="0%"/>
    <n v="19017.710527999996"/>
    <n v="0"/>
    <n v="0"/>
  </r>
  <r>
    <x v="2"/>
    <m/>
    <m/>
    <n v="3"/>
    <s v="21.02.005.003"/>
    <x v="31"/>
    <n v="0"/>
    <n v="32770.767999999996"/>
    <n v="32770.767999999996"/>
    <n v="1"/>
    <n v="32770.767999999996"/>
    <n v="1"/>
    <n v="0"/>
    <n v="0"/>
    <n v="32770.767999999996"/>
    <n v="1"/>
    <n v="0"/>
    <n v="0"/>
    <n v="64030.279743999992"/>
    <n v="24825.491270999999"/>
    <n v="0.38771486506470076"/>
  </r>
  <r>
    <x v="2"/>
    <s v="03."/>
    <m/>
    <m/>
    <m/>
    <x v="39"/>
    <n v="1007917"/>
    <n v="1007717"/>
    <n v="168332.38400000002"/>
    <n v="0.16704331077078188"/>
    <n v="168332.38400000002"/>
    <n v="0.16704331077078188"/>
    <n v="839384.61600000004"/>
    <n v="0.83295668922921817"/>
    <n v="153920.52000000002"/>
    <n v="0.91438448349902779"/>
    <n v="14411.864"/>
    <n v="8.5615516500972252E-2"/>
    <n v="1167060.6194529999"/>
    <n v="162042.25247299997"/>
    <n v="0.13884647444358889"/>
  </r>
  <r>
    <x v="2"/>
    <m/>
    <s v="001."/>
    <m/>
    <m/>
    <x v="40"/>
    <n v="990617"/>
    <n v="990417"/>
    <n v="162219.96100000001"/>
    <n v="0.1637895563181973"/>
    <n v="162219.96100000001"/>
    <n v="0.1637895563181973"/>
    <n v="828197.03899999999"/>
    <n v="0.83621044368180275"/>
    <n v="149463.49000000002"/>
    <n v="0.92136312374036389"/>
    <n v="12756.471"/>
    <n v="7.8636876259636126E-2"/>
    <n v="1070225.426"/>
    <n v="154849.92017899998"/>
    <n v="0.14468906869252421"/>
  </r>
  <r>
    <x v="2"/>
    <m/>
    <m/>
    <n v="1"/>
    <s v="21.03.001.001"/>
    <x v="41"/>
    <n v="982417"/>
    <n v="982418.79099999997"/>
    <n v="161909.299"/>
    <n v="0.16480680182755178"/>
    <n v="161909.299"/>
    <n v="0.16480680182755178"/>
    <n v="820509.49199999997"/>
    <n v="0.83519319817244819"/>
    <n v="149161.30300000001"/>
    <n v="0.9212645840681456"/>
    <n v="12747.995999999999"/>
    <n v="7.8735415931854527E-2"/>
    <n v="1050313.723"/>
    <n v="152988.28162599998"/>
    <n v="0.14565960462653119"/>
  </r>
  <r>
    <x v="2"/>
    <m/>
    <m/>
    <n v="2"/>
    <s v="21.03.001.002"/>
    <x v="42"/>
    <n v="8200"/>
    <n v="7998.2089999999998"/>
    <n v="310.66200000000003"/>
    <n v="3.8841445628640114E-2"/>
    <n v="310.66199999999998"/>
    <n v="3.8841445628640107E-2"/>
    <n v="7687.5469999999996"/>
    <n v="0.96115855437135989"/>
    <n v="302.18700000000001"/>
    <n v="0.97271954728933685"/>
    <n v="8.4749999999999996"/>
    <n v="2.7280452710663032E-2"/>
    <n v="19911.702999999998"/>
    <n v="1861.6385529999998"/>
    <n v="9.3494692694040288E-2"/>
  </r>
  <r>
    <x v="2"/>
    <m/>
    <s v="005."/>
    <m/>
    <s v="21.03.005."/>
    <x v="43"/>
    <n v="17300"/>
    <n v="17300"/>
    <n v="6112.4229999999998"/>
    <n v="0.35331924855491326"/>
    <n v="6112.4229999999998"/>
    <n v="0.35331924855491326"/>
    <n v="11187.577000000001"/>
    <n v="0.64668075144508674"/>
    <n v="4457.03"/>
    <n v="0.72917564769323062"/>
    <n v="1655.393"/>
    <n v="0.27082435230676938"/>
    <n v="96835.193452999985"/>
    <n v="7192.3322939999998"/>
    <n v="7.4273949764874239E-2"/>
  </r>
  <r>
    <x v="2"/>
    <m/>
    <s v="007."/>
    <m/>
    <s v="21.03.007."/>
    <x v="44"/>
    <n v="0"/>
    <n v="0"/>
    <n v="0"/>
    <s v="0%"/>
    <n v="0"/>
    <n v="0"/>
    <n v="0"/>
    <n v="0"/>
    <n v="0"/>
    <n v="0"/>
    <n v="0"/>
    <s v="0%"/>
    <n v="0"/>
    <n v="0"/>
    <n v="0"/>
  </r>
  <r>
    <x v="2"/>
    <m/>
    <s v="999."/>
    <m/>
    <s v="21.03.999."/>
    <x v="38"/>
    <n v="0"/>
    <n v="0"/>
    <n v="0"/>
    <s v="0%"/>
    <n v="0"/>
    <n v="0"/>
    <n v="0"/>
    <n v="0"/>
    <n v="0"/>
    <n v="0"/>
    <n v="0"/>
    <s v="0%"/>
    <n v="0"/>
    <n v="0"/>
    <n v="0"/>
  </r>
  <r>
    <x v="3"/>
    <m/>
    <m/>
    <m/>
    <m/>
    <x v="45"/>
    <n v="2207123"/>
    <n v="2207123"/>
    <n v="327070.29399999999"/>
    <n v="0.14818852143718314"/>
    <n v="1811072.0579999997"/>
    <n v="0.82055782935522836"/>
    <n v="396050.94199999998"/>
    <n v="0.1794421706447715"/>
    <n v="99090.806000000011"/>
    <n v="0.30296486051405208"/>
    <n v="227979.48799999998"/>
    <n v="0.69703513948594786"/>
    <n v="2883489.4589999998"/>
    <n v="177371.071807"/>
    <n v="6.1512647897285069E-2"/>
  </r>
  <r>
    <x v="2"/>
    <s v=".01"/>
    <m/>
    <m/>
    <s v="22.01"/>
    <x v="46"/>
    <n v="0"/>
    <n v="0"/>
    <n v="0"/>
    <s v="0%"/>
    <n v="0"/>
    <n v="0"/>
    <n v="0"/>
    <n v="0"/>
    <n v="0"/>
    <n v="0"/>
    <n v="0"/>
    <s v="0%"/>
    <n v="154.64999999999998"/>
    <n v="0"/>
    <n v="0"/>
  </r>
  <r>
    <x v="2"/>
    <m/>
    <s v=".001"/>
    <m/>
    <s v="22.01.001"/>
    <x v="47"/>
    <n v="0"/>
    <n v="0"/>
    <n v="0"/>
    <s v="0%"/>
    <n v="0"/>
    <n v="0"/>
    <n v="0"/>
    <n v="0"/>
    <n v="0"/>
    <n v="0"/>
    <n v="0"/>
    <s v="0%"/>
    <n v="154.64999999999998"/>
    <n v="0"/>
    <n v="0"/>
  </r>
  <r>
    <x v="2"/>
    <s v=".02"/>
    <m/>
    <m/>
    <s v="22.02"/>
    <x v="48"/>
    <n v="31536.09"/>
    <n v="11534.805"/>
    <n v="8561.3060000000005"/>
    <n v="0.74221506128625492"/>
    <n v="8561.3060000000005"/>
    <n v="0.74221506128625492"/>
    <n v="2973.4990000000007"/>
    <n v="0.25778493871374508"/>
    <n v="326.08999999999997"/>
    <n v="3.8088814954167036E-2"/>
    <n v="8235.2160000000003"/>
    <n v="0.96191118504583295"/>
    <n v="23713"/>
    <n v="7401.9531519999991"/>
    <n v="0.31214747826086953"/>
  </r>
  <r>
    <x v="2"/>
    <m/>
    <s v=".001"/>
    <m/>
    <s v="22.02.001"/>
    <x v="49"/>
    <n v="0"/>
    <n v="0"/>
    <n v="0"/>
    <s v="0%"/>
    <n v="0"/>
    <n v="0"/>
    <n v="0"/>
    <n v="0"/>
    <n v="0"/>
    <n v="0"/>
    <n v="0"/>
    <s v="0%"/>
    <n v="0"/>
    <n v="0"/>
    <n v="0"/>
  </r>
  <r>
    <x v="2"/>
    <m/>
    <s v=".002"/>
    <m/>
    <s v="22.02.002"/>
    <x v="50"/>
    <n v="27850"/>
    <n v="7848.7150000000001"/>
    <n v="7003.3919999999998"/>
    <n v="0.89229791118673563"/>
    <n v="7003.3919999999998"/>
    <n v="0.89229791118673563"/>
    <n v="845.32300000000032"/>
    <n v="0.10770208881326437"/>
    <n v="0"/>
    <n v="0"/>
    <n v="7003.3919999999998"/>
    <n v="1"/>
    <n v="18558"/>
    <n v="6131.9426079999994"/>
    <n v="0.33042044444444441"/>
  </r>
  <r>
    <x v="2"/>
    <m/>
    <s v=".003"/>
    <m/>
    <s v="22.02.003"/>
    <x v="51"/>
    <n v="3686.09"/>
    <n v="3686.09"/>
    <n v="1557.914"/>
    <n v="0.42264676120224953"/>
    <n v="1557.914"/>
    <n v="0.42264676120224953"/>
    <n v="2128.1760000000004"/>
    <n v="0.57735323879775058"/>
    <n v="326.08999999999997"/>
    <n v="0.20931193891318775"/>
    <n v="1231.8240000000001"/>
    <n v="0.79068806108681233"/>
    <n v="5155"/>
    <n v="1270.010544"/>
    <n v="0.24636479999999999"/>
  </r>
  <r>
    <x v="2"/>
    <s v=".03"/>
    <m/>
    <m/>
    <m/>
    <x v="52"/>
    <n v="50000"/>
    <n v="4280.384"/>
    <n v="0"/>
    <n v="0"/>
    <n v="0"/>
    <n v="0"/>
    <n v="4280.384"/>
    <n v="1"/>
    <n v="0"/>
    <n v="0"/>
    <n v="0"/>
    <s v="0%"/>
    <n v="0"/>
    <n v="0"/>
    <n v="0"/>
  </r>
  <r>
    <x v="2"/>
    <m/>
    <s v=".001"/>
    <m/>
    <s v="22.03.001"/>
    <x v="53"/>
    <n v="50000"/>
    <n v="4280.384"/>
    <n v="0"/>
    <n v="0"/>
    <n v="0"/>
    <n v="0"/>
    <n v="4280.384"/>
    <n v="1"/>
    <n v="0"/>
    <n v="0"/>
    <n v="0"/>
    <s v="0%"/>
    <n v="0"/>
    <n v="0"/>
    <n v="0"/>
  </r>
  <r>
    <x v="2"/>
    <s v=".04"/>
    <m/>
    <m/>
    <m/>
    <x v="54"/>
    <n v="71231.135999999999"/>
    <n v="58506.64"/>
    <n v="3125.5649999999996"/>
    <n v="5.3422397868002666E-2"/>
    <n v="5258.0450000000001"/>
    <n v="8.9870910378719415E-2"/>
    <n v="53248.595000000001"/>
    <n v="0.91012908962128058"/>
    <n v="464.53499999999997"/>
    <n v="0.14862432872136719"/>
    <n v="2661.0299999999997"/>
    <n v="0.8513756712786329"/>
    <n v="32608.278295999997"/>
    <n v="12248.717143999998"/>
    <n v="0.3756321334359603"/>
  </r>
  <r>
    <x v="2"/>
    <m/>
    <s v=".001"/>
    <m/>
    <s v="22.04.001"/>
    <x v="55"/>
    <n v="12000"/>
    <n v="5000"/>
    <n v="0"/>
    <n v="0"/>
    <n v="0"/>
    <n v="0"/>
    <n v="5000"/>
    <n v="1"/>
    <n v="0"/>
    <n v="0"/>
    <n v="0"/>
    <s v="0%"/>
    <n v="6396.3013179999998"/>
    <n v="3446.0948179999996"/>
    <n v="0.53876367711168538"/>
  </r>
  <r>
    <x v="2"/>
    <m/>
    <s v=".002"/>
    <m/>
    <s v="22.04.002"/>
    <x v="56"/>
    <n v="0"/>
    <n v="0"/>
    <n v="0"/>
    <s v="0%"/>
    <n v="0"/>
    <n v="0"/>
    <n v="0"/>
    <n v="0"/>
    <n v="0"/>
    <n v="0"/>
    <n v="0"/>
    <s v="0%"/>
    <n v="440.45454099999995"/>
    <n v="440.45454099999995"/>
    <n v="1"/>
  </r>
  <r>
    <x v="2"/>
    <m/>
    <s v=".003"/>
    <m/>
    <s v="22.04.003"/>
    <x v="57"/>
    <n v="0"/>
    <n v="0"/>
    <n v="0"/>
    <s v="0%"/>
    <n v="0"/>
    <n v="0"/>
    <n v="0"/>
    <n v="0"/>
    <n v="0"/>
    <n v="0"/>
    <n v="0"/>
    <s v="0%"/>
    <n v="0"/>
    <n v="0"/>
    <n v="0"/>
  </r>
  <r>
    <x v="2"/>
    <m/>
    <s v=".004"/>
    <m/>
    <s v="22.04.004"/>
    <x v="58"/>
    <n v="0"/>
    <n v="0"/>
    <n v="0"/>
    <s v="0%"/>
    <n v="0"/>
    <n v="0"/>
    <n v="0"/>
    <n v="0"/>
    <n v="0"/>
    <n v="0"/>
    <n v="0"/>
    <s v="0%"/>
    <n v="1044.482387"/>
    <n v="0"/>
    <n v="0"/>
  </r>
  <r>
    <x v="2"/>
    <m/>
    <s v=".005"/>
    <m/>
    <s v="22.04.005"/>
    <x v="59"/>
    <n v="0"/>
    <n v="0"/>
    <n v="0"/>
    <s v="0%"/>
    <n v="0"/>
    <n v="0"/>
    <n v="0"/>
    <n v="0"/>
    <n v="0"/>
    <n v="0"/>
    <n v="0"/>
    <s v="0%"/>
    <n v="0"/>
    <n v="0"/>
    <n v="0"/>
  </r>
  <r>
    <x v="2"/>
    <m/>
    <s v=".007"/>
    <m/>
    <s v="22.04.007"/>
    <x v="60"/>
    <n v="18000"/>
    <n v="13360.736999999999"/>
    <n v="0"/>
    <n v="0"/>
    <n v="0"/>
    <n v="0"/>
    <n v="13360.736999999999"/>
    <n v="1"/>
    <n v="0"/>
    <n v="0"/>
    <n v="0"/>
    <s v="0%"/>
    <n v="4939.3972800000001"/>
    <n v="16.475379999999998"/>
    <n v="3.3355041245032224E-3"/>
  </r>
  <r>
    <x v="2"/>
    <m/>
    <s v=".008"/>
    <m/>
    <s v="22.04.008"/>
    <x v="61"/>
    <n v="0"/>
    <n v="0"/>
    <n v="0"/>
    <s v="0%"/>
    <n v="0"/>
    <n v="0"/>
    <n v="0"/>
    <n v="0"/>
    <n v="0"/>
    <n v="0"/>
    <n v="0"/>
    <s v="0%"/>
    <n v="0"/>
    <n v="0"/>
    <n v="0"/>
  </r>
  <r>
    <x v="2"/>
    <m/>
    <s v=".009"/>
    <m/>
    <s v="22.04.009"/>
    <x v="62"/>
    <n v="15000"/>
    <n v="17600"/>
    <n v="0"/>
    <n v="0"/>
    <n v="1382.78"/>
    <n v="7.8567045454545459E-2"/>
    <n v="16217.22"/>
    <n v="0.92143295454545449"/>
    <n v="0"/>
    <n v="0"/>
    <n v="0"/>
    <s v="0%"/>
    <n v="9485.1999999999989"/>
    <n v="5496.4671999999991"/>
    <n v="0.57947826086956522"/>
  </r>
  <r>
    <x v="2"/>
    <m/>
    <s v=".010"/>
    <m/>
    <s v="22.04.010"/>
    <x v="63"/>
    <n v="7500"/>
    <n v="2549.6"/>
    <n v="0"/>
    <n v="0"/>
    <n v="0"/>
    <n v="0"/>
    <n v="2549.6"/>
    <n v="1"/>
    <n v="0"/>
    <n v="0"/>
    <n v="0"/>
    <s v="0%"/>
    <n v="2148.496776"/>
    <n v="1429.927923"/>
    <n v="0.66554808877218441"/>
  </r>
  <r>
    <x v="2"/>
    <m/>
    <s v=".011"/>
    <m/>
    <s v="22.04.011"/>
    <x v="64"/>
    <n v="6000"/>
    <n v="6000"/>
    <n v="90"/>
    <n v="1.4999999999999999E-2"/>
    <n v="90"/>
    <n v="1.4999999999999999E-2"/>
    <n v="5910"/>
    <n v="0.98499999999999999"/>
    <n v="90"/>
    <n v="1"/>
    <n v="0"/>
    <n v="0"/>
    <n v="1176.3545039999999"/>
    <n v="774.02324999999996"/>
    <n v="0.65798468690183209"/>
  </r>
  <r>
    <x v="2"/>
    <m/>
    <s v=".012"/>
    <m/>
    <s v="22.04.012"/>
    <x v="65"/>
    <n v="3000"/>
    <n v="3000"/>
    <n v="1447.7539999999999"/>
    <n v="0.48258466666666666"/>
    <n v="1447.7539999999999"/>
    <n v="0.48258466666666666"/>
    <n v="1552.2460000000001"/>
    <n v="0.51741533333333334"/>
    <n v="235.62"/>
    <n v="0.16274864376130199"/>
    <n v="1212.134"/>
    <n v="0.83725135623869806"/>
    <n v="2364.6397399999996"/>
    <n v="0"/>
    <n v="0"/>
  </r>
  <r>
    <x v="2"/>
    <m/>
    <s v=".013"/>
    <m/>
    <s v="22.04.013"/>
    <x v="66"/>
    <n v="9731.1360000000004"/>
    <n v="10996.303"/>
    <n v="1587.8109999999999"/>
    <n v="0.14439498438702533"/>
    <n v="2337.511"/>
    <n v="0.21257244366583933"/>
    <n v="8658.7919999999995"/>
    <n v="0.78742755633416062"/>
    <n v="138.91499999999999"/>
    <n v="8.7488372356659572E-2"/>
    <n v="1448.896"/>
    <n v="0.91251162764334048"/>
    <n v="4124"/>
    <n v="156.322282"/>
    <n v="3.7905500000000002E-2"/>
  </r>
  <r>
    <x v="2"/>
    <m/>
    <s v=".999"/>
    <m/>
    <s v="22.04.999"/>
    <x v="67"/>
    <n v="0"/>
    <n v="0"/>
    <n v="0"/>
    <s v="0%"/>
    <n v="0"/>
    <n v="0"/>
    <n v="0"/>
    <n v="0"/>
    <n v="0"/>
    <n v="0"/>
    <n v="0"/>
    <s v="0%"/>
    <n v="488.95174999999995"/>
    <n v="488.95174999999995"/>
    <n v="1"/>
  </r>
  <r>
    <x v="2"/>
    <s v=".05"/>
    <m/>
    <m/>
    <m/>
    <x v="68"/>
    <n v="182723"/>
    <n v="118376.666"/>
    <n v="14447.003000000001"/>
    <n v="0.12204265830564953"/>
    <n v="97703.987999999998"/>
    <n v="0.82536526244116382"/>
    <n v="20672.678"/>
    <n v="0.17463473755883613"/>
    <n v="3670.68"/>
    <n v="0.25407899479220708"/>
    <n v="10776.323"/>
    <n v="0.74592100520779292"/>
    <n v="175107.65770899999"/>
    <n v="38911.690638"/>
    <n v="0.22221581367198004"/>
  </r>
  <r>
    <x v="2"/>
    <m/>
    <s v=".001"/>
    <m/>
    <s v="22.05.001"/>
    <x v="69"/>
    <n v="17300"/>
    <n v="17300"/>
    <n v="2166.9359999999997"/>
    <n v="0.12525641618497108"/>
    <n v="17300"/>
    <n v="1"/>
    <n v="0"/>
    <n v="0"/>
    <n v="2019.636"/>
    <n v="0.93202383457564053"/>
    <n v="147.30000000000001"/>
    <n v="6.7976165424359566E-2"/>
    <n v="19898.3"/>
    <n v="2411.1924829999998"/>
    <n v="0.12117580310880828"/>
  </r>
  <r>
    <x v="2"/>
    <m/>
    <s v=".002"/>
    <m/>
    <s v="22.05.002"/>
    <x v="70"/>
    <n v="18850"/>
    <n v="18850"/>
    <n v="2727"/>
    <n v="0.1446684350132626"/>
    <n v="15550.018"/>
    <n v="0.82493464190981436"/>
    <n v="3299.982"/>
    <n v="0.17506535809018567"/>
    <n v="1417.5239999999999"/>
    <n v="0.51981078107810774"/>
    <n v="1309.4760000000001"/>
    <n v="0.48018921892189226"/>
    <n v="15938.646554999999"/>
    <n v="2956.9853249999996"/>
    <n v="0.18552298746297155"/>
  </r>
  <r>
    <x v="2"/>
    <m/>
    <s v=".003"/>
    <m/>
    <s v="22.05.003"/>
    <x v="71"/>
    <n v="2500"/>
    <n v="2500"/>
    <n v="79.95"/>
    <n v="3.1980000000000001E-2"/>
    <n v="1600"/>
    <n v="0.64"/>
    <n v="900"/>
    <n v="0.36"/>
    <n v="79.95"/>
    <n v="1"/>
    <n v="0"/>
    <n v="0"/>
    <n v="2577.5"/>
    <n v="83.45944999999999"/>
    <n v="3.2379999999999999E-2"/>
  </r>
  <r>
    <x v="2"/>
    <m/>
    <s v=".004"/>
    <m/>
    <s v="22.05.004"/>
    <x v="72"/>
    <n v="18000"/>
    <n v="18153.57"/>
    <n v="1931.3510000000001"/>
    <n v="0.10638959719768619"/>
    <n v="18153.57"/>
    <n v="1"/>
    <n v="0"/>
    <n v="0"/>
    <n v="153.57"/>
    <n v="7.9514288184799137E-2"/>
    <n v="1777.7809999999999"/>
    <n v="0.92048571181520078"/>
    <n v="18558"/>
    <n v="1.5361899999999999"/>
    <n v="8.2777777777777781E-5"/>
  </r>
  <r>
    <x v="2"/>
    <m/>
    <s v=".005"/>
    <m/>
    <s v="22.05.005"/>
    <x v="73"/>
    <n v="73500"/>
    <n v="9000.0959999999995"/>
    <n v="0"/>
    <n v="0"/>
    <n v="0"/>
    <n v="0"/>
    <n v="9000.0959999999995"/>
    <n v="1"/>
    <n v="0"/>
    <n v="0"/>
    <n v="0"/>
    <s v="0%"/>
    <n v="61980.334195999996"/>
    <n v="28172.837939999998"/>
    <n v="0.45454478917311453"/>
  </r>
  <r>
    <x v="2"/>
    <m/>
    <s v=".006"/>
    <m/>
    <s v="22.05.006"/>
    <x v="74"/>
    <n v="1000"/>
    <n v="1000"/>
    <n v="75.099999999999994"/>
    <n v="7.51E-2"/>
    <n v="300.39999999999998"/>
    <n v="0.3004"/>
    <n v="699.6"/>
    <n v="0.6996"/>
    <n v="0"/>
    <n v="0"/>
    <n v="75.099999999999994"/>
    <n v="1"/>
    <n v="1546.4999999999998"/>
    <n v="0"/>
    <n v="0"/>
  </r>
  <r>
    <x v="2"/>
    <m/>
    <s v=".007"/>
    <m/>
    <s v="22.05.007"/>
    <x v="75"/>
    <n v="6773"/>
    <n v="6773"/>
    <n v="0"/>
    <n v="0"/>
    <n v="0"/>
    <n v="0"/>
    <n v="6773"/>
    <n v="1"/>
    <n v="0"/>
    <n v="0"/>
    <n v="0"/>
    <s v="0%"/>
    <n v="6982.9629999999997"/>
    <n v="0"/>
    <n v="0"/>
  </r>
  <r>
    <x v="2"/>
    <m/>
    <s v=".008"/>
    <m/>
    <s v="22.05.008"/>
    <x v="76"/>
    <n v="44800"/>
    <n v="44800"/>
    <n v="7466.6660000000002"/>
    <n v="0.1666666517857143"/>
    <n v="44800"/>
    <n v="1"/>
    <n v="0"/>
    <n v="0"/>
    <n v="0"/>
    <n v="0"/>
    <n v="7466.6660000000002"/>
    <n v="1"/>
    <n v="47625.413957999997"/>
    <n v="5285.6792499999992"/>
    <n v="0.11098442639598567"/>
  </r>
  <r>
    <x v="2"/>
    <s v=".06"/>
    <m/>
    <m/>
    <m/>
    <x v="77"/>
    <n v="26201.15"/>
    <n v="26081.09"/>
    <n v="1513.825"/>
    <n v="5.8043011239177503E-2"/>
    <n v="10332.975"/>
    <n v="0.3961864707341603"/>
    <n v="15748.115"/>
    <n v="0.60381352926583975"/>
    <n v="764.53899999999999"/>
    <n v="0.50503790068204713"/>
    <n v="749.28599999999994"/>
    <n v="0.49496209931795282"/>
    <n v="44778.450766999995"/>
    <n v="5047.7935269999989"/>
    <n v="0.1127281860032556"/>
  </r>
  <r>
    <x v="2"/>
    <m/>
    <s v=".001"/>
    <m/>
    <s v="22.06.001"/>
    <x v="78"/>
    <n v="101.15"/>
    <n v="5051.55"/>
    <n v="101.15"/>
    <n v="2.0023557126030624E-2"/>
    <n v="5051.55"/>
    <n v="1"/>
    <n v="0"/>
    <n v="0"/>
    <n v="101.15"/>
    <n v="1"/>
    <n v="0"/>
    <n v="0"/>
    <n v="23089.033644999996"/>
    <n v="4643.1652049999993"/>
    <n v="0.20109829091983206"/>
  </r>
  <r>
    <x v="2"/>
    <m/>
    <s v=".002"/>
    <m/>
    <s v="22.06.002"/>
    <x v="79"/>
    <n v="17350"/>
    <n v="17350"/>
    <n v="1412.675"/>
    <n v="8.1422190201729097E-2"/>
    <n v="1601.885"/>
    <n v="9.2327665706051873E-2"/>
    <n v="15748.115"/>
    <n v="0.90767233429394811"/>
    <n v="663.38900000000001"/>
    <n v="0.46959774895145734"/>
    <n v="749.28599999999994"/>
    <n v="0.53040225104854266"/>
    <n v="14908.252783"/>
    <n v="177.89904999999999"/>
    <n v="1.1932924172231617E-2"/>
  </r>
  <r>
    <x v="2"/>
    <m/>
    <s v=".004"/>
    <m/>
    <s v="22.06.004"/>
    <x v="80"/>
    <n v="0"/>
    <n v="0"/>
    <n v="0"/>
    <s v="0%"/>
    <n v="0"/>
    <n v="0"/>
    <n v="0"/>
    <n v="0"/>
    <n v="0"/>
    <n v="0"/>
    <n v="0"/>
    <s v="0%"/>
    <n v="595.16433899999993"/>
    <n v="226.72927199999998"/>
    <n v="0.38095238095238099"/>
  </r>
  <r>
    <x v="2"/>
    <m/>
    <s v=".003"/>
    <m/>
    <s v="22.06.003"/>
    <x v="81"/>
    <n v="0"/>
    <n v="0"/>
    <n v="0"/>
    <s v="0%"/>
    <n v="0"/>
    <n v="0"/>
    <n v="0"/>
    <n v="0"/>
    <n v="0"/>
    <n v="0"/>
    <n v="0"/>
    <s v="0%"/>
    <n v="0"/>
    <n v="0"/>
    <n v="0"/>
  </r>
  <r>
    <x v="2"/>
    <m/>
    <s v=".006"/>
    <m/>
    <s v="22.06.006"/>
    <x v="82"/>
    <n v="0"/>
    <n v="0"/>
    <n v="0"/>
    <s v="0%"/>
    <n v="0"/>
    <n v="0"/>
    <n v="0"/>
    <n v="0"/>
    <n v="0"/>
    <n v="0"/>
    <n v="0"/>
    <s v="0%"/>
    <n v="0"/>
    <n v="0"/>
    <n v="0"/>
  </r>
  <r>
    <x v="2"/>
    <m/>
    <s v=".007"/>
    <m/>
    <s v="22.06.007"/>
    <x v="83"/>
    <n v="8750"/>
    <n v="3679.54"/>
    <n v="0"/>
    <n v="0"/>
    <n v="3679.54"/>
    <n v="1"/>
    <n v="0"/>
    <n v="0"/>
    <n v="0"/>
    <n v="0"/>
    <n v="0"/>
    <s v="0%"/>
    <n v="6185.9999999999991"/>
    <n v="0"/>
    <n v="0"/>
  </r>
  <r>
    <x v="2"/>
    <m/>
    <s v=".999"/>
    <m/>
    <s v="22.06.999"/>
    <x v="84"/>
    <n v="0"/>
    <n v="0"/>
    <n v="0"/>
    <s v="0%"/>
    <n v="0"/>
    <n v="0"/>
    <n v="0"/>
    <n v="0"/>
    <n v="0"/>
    <n v="0"/>
    <n v="0"/>
    <s v="0%"/>
    <n v="0"/>
    <n v="0"/>
    <n v="0"/>
  </r>
  <r>
    <x v="2"/>
    <s v=".07"/>
    <m/>
    <m/>
    <m/>
    <x v="85"/>
    <n v="17827.7"/>
    <n v="18113.3"/>
    <n v="3327.7"/>
    <n v="0.1837158331171018"/>
    <n v="3470.5"/>
    <n v="0.19159954287733325"/>
    <n v="14642.8"/>
    <n v="0.80840045712266673"/>
    <n v="3327.7"/>
    <n v="1"/>
    <n v="0"/>
    <n v="0"/>
    <n v="16567.654500000001"/>
    <n v="3582.9342929999998"/>
    <n v="0.21626080462988889"/>
  </r>
  <r>
    <x v="2"/>
    <m/>
    <s v=".001"/>
    <m/>
    <s v="22.07.001"/>
    <x v="86"/>
    <n v="10827.7"/>
    <n v="10970.5"/>
    <n v="3327.7"/>
    <n v="0.30333166218495056"/>
    <n v="3470.5"/>
    <n v="0.31634838886103639"/>
    <n v="7500"/>
    <n v="0.68365161113896356"/>
    <n v="3327.7"/>
    <n v="1"/>
    <n v="0"/>
    <n v="0"/>
    <n v="9279"/>
    <n v="3511.2797929999997"/>
    <n v="0.37841144444444441"/>
  </r>
  <r>
    <x v="2"/>
    <m/>
    <s v=".002"/>
    <m/>
    <s v="22.07.002"/>
    <x v="87"/>
    <n v="7000"/>
    <n v="7142.8"/>
    <n v="0"/>
    <n v="0"/>
    <n v="0"/>
    <n v="0"/>
    <n v="7142.8"/>
    <n v="1"/>
    <n v="0"/>
    <n v="0"/>
    <n v="0"/>
    <s v="0%"/>
    <n v="7288.6544999999996"/>
    <n v="71.654499999999999"/>
    <n v="9.830964000282905E-3"/>
  </r>
  <r>
    <x v="2"/>
    <m/>
    <s v=".003"/>
    <m/>
    <s v="22.07.003"/>
    <x v="88"/>
    <n v="0"/>
    <n v="0"/>
    <n v="0"/>
    <s v="0%"/>
    <n v="0"/>
    <n v="0"/>
    <n v="0"/>
    <n v="0"/>
    <n v="0"/>
    <n v="0"/>
    <n v="0"/>
    <s v="0%"/>
    <n v="0"/>
    <n v="0"/>
    <n v="0"/>
  </r>
  <r>
    <x v="2"/>
    <s v=".08"/>
    <m/>
    <m/>
    <m/>
    <x v="89"/>
    <n v="392041.74199999997"/>
    <n v="353444.45"/>
    <n v="38714.168999999994"/>
    <n v="0.10953395646755804"/>
    <n v="288482.06800000003"/>
    <n v="0.81620200288899714"/>
    <n v="64962.381999999998"/>
    <n v="0.18379799711100286"/>
    <n v="24590.494000000002"/>
    <n v="0.63518072672565973"/>
    <n v="14123.674999999999"/>
    <n v="0.36481927327434049"/>
    <n v="457159.45046799991"/>
    <n v="42112.040419999998"/>
    <n v="9.2116744774475012E-2"/>
  </r>
  <r>
    <x v="2"/>
    <m/>
    <s v=".001"/>
    <m/>
    <s v="22.08.001"/>
    <x v="90"/>
    <n v="130074.625"/>
    <n v="130074.625"/>
    <n v="14011.276"/>
    <n v="0.10771721233099846"/>
    <n v="95922.179000000004"/>
    <n v="0.73743959669305215"/>
    <n v="34152.445999999996"/>
    <n v="0.2625604033069478"/>
    <n v="9405.6929999999993"/>
    <n v="0.67129453448779397"/>
    <n v="4605.5829999999996"/>
    <n v="0.32870546551220603"/>
    <n v="124306.15546099999"/>
    <n v="12690.714060999999"/>
    <n v="0.10209240253578274"/>
  </r>
  <r>
    <x v="2"/>
    <m/>
    <s v=".002"/>
    <m/>
    <s v="22.08.002"/>
    <x v="91"/>
    <n v="22500"/>
    <n v="87354.904999999999"/>
    <n v="972.05499999999995"/>
    <n v="1.1127652190795697E-2"/>
    <n v="86471.959000000003"/>
    <n v="0.9898924279065956"/>
    <n v="882.94599999999627"/>
    <n v="1.0107572093404444E-2"/>
    <n v="972.05499999999995"/>
    <n v="1"/>
    <n v="0"/>
    <n v="0"/>
    <n v="13171.622979999998"/>
    <n v="1002.1887049999999"/>
    <n v="7.6086956521739135E-2"/>
  </r>
  <r>
    <x v="2"/>
    <m/>
    <s v=".003"/>
    <m/>
    <s v="22.08.003"/>
    <x v="92"/>
    <n v="0"/>
    <n v="0"/>
    <n v="0"/>
    <s v="0%"/>
    <n v="0"/>
    <n v="0"/>
    <n v="0"/>
    <n v="0"/>
    <n v="0"/>
    <n v="0"/>
    <n v="0"/>
    <s v="0%"/>
    <n v="0"/>
    <n v="0"/>
    <n v="0"/>
  </r>
  <r>
    <x v="2"/>
    <m/>
    <s v=".007"/>
    <m/>
    <s v="22.08.007"/>
    <x v="93"/>
    <n v="63686.116999999998"/>
    <n v="79110.017000000007"/>
    <n v="18577.239000000001"/>
    <n v="0.23482789796392028"/>
    <n v="72356.316999999995"/>
    <n v="0.91462901594370771"/>
    <n v="6753.7000000000116"/>
    <n v="8.5370984056292273E-2"/>
    <n v="11228.457"/>
    <n v="0.60442011861934919"/>
    <n v="7348.7820000000002"/>
    <n v="0.39557988138065081"/>
    <n v="126689.734671"/>
    <n v="16758.509095999998"/>
    <n v="0.13227992891073689"/>
  </r>
  <r>
    <x v="2"/>
    <m/>
    <s v=".008"/>
    <m/>
    <s v="22.08.008"/>
    <x v="94"/>
    <n v="149351"/>
    <n v="30474.902999999998"/>
    <n v="3312.1680000000001"/>
    <n v="0.10868510393617989"/>
    <n v="20183"/>
    <n v="0.66228266583818174"/>
    <n v="10291.902999999998"/>
    <n v="0.33771733416181832"/>
    <n v="1239.6679999999999"/>
    <n v="0.37427690865922253"/>
    <n v="2072.5"/>
    <n v="0.62572309134077742"/>
    <n v="41625.964128999993"/>
    <n v="4652.0575799999997"/>
    <n v="0.11175855448256158"/>
  </r>
  <r>
    <x v="2"/>
    <m/>
    <s v=".010"/>
    <m/>
    <s v="22.08.010"/>
    <x v="95"/>
    <n v="3262"/>
    <n v="3262"/>
    <n v="358.81"/>
    <n v="0.10999693439607602"/>
    <n v="607.601"/>
    <n v="0.18626640098099326"/>
    <n v="2654.3989999999999"/>
    <n v="0.81373359901900666"/>
    <n v="262"/>
    <n v="0.73019146623561215"/>
    <n v="96.81"/>
    <n v="0.26980853376438785"/>
    <n v="3092.9999999999995"/>
    <n v="424.64931099999995"/>
    <n v="0.13729366666666667"/>
  </r>
  <r>
    <x v="2"/>
    <m/>
    <s v=".999"/>
    <m/>
    <s v="22.08.999"/>
    <x v="67"/>
    <n v="23168"/>
    <n v="23168"/>
    <n v="1482.6210000000001"/>
    <n v="6.399434564917128E-2"/>
    <n v="12941.012000000001"/>
    <n v="0.55857268646408842"/>
    <n v="10226.987999999999"/>
    <n v="0.44142731353591158"/>
    <n v="1482.6210000000001"/>
    <n v="1"/>
    <n v="0"/>
    <n v="0"/>
    <n v="148272.97322699998"/>
    <n v="6583.9216669999996"/>
    <n v="4.4404057757176554E-2"/>
  </r>
  <r>
    <x v="2"/>
    <s v=".09"/>
    <m/>
    <m/>
    <m/>
    <x v="96"/>
    <n v="1078573"/>
    <n v="1078573"/>
    <n v="61951.193000000007"/>
    <n v="5.7438108500769081E-2"/>
    <n v="1049051.2"/>
    <n v="0.97262883458050586"/>
    <n v="29521.800000000025"/>
    <n v="2.7371165419494112E-2"/>
    <n v="55226.002"/>
    <n v="0.89144372086587575"/>
    <n v="6725.1910000000007"/>
    <n v="0.10855627913412418"/>
    <n v="1075676.4570299999"/>
    <n v="63827.210890999988"/>
    <n v="5.9336811244554262E-2"/>
  </r>
  <r>
    <x v="2"/>
    <m/>
    <s v=".002"/>
    <m/>
    <s v="22.09.002"/>
    <x v="97"/>
    <n v="923568"/>
    <n v="923568"/>
    <n v="49764.277000000002"/>
    <n v="5.3882634521767753E-2"/>
    <n v="901309.52399999998"/>
    <n v="0.97589947248064024"/>
    <n v="22258.476000000024"/>
    <n v="2.4100527519359725E-2"/>
    <n v="47719.61"/>
    <n v="0.95891295677821253"/>
    <n v="2044.6669999999999"/>
    <n v="4.1087043221787384E-2"/>
    <n v="901618.65734199993"/>
    <n v="48639.01995699999"/>
    <n v="5.3946332588535095E-2"/>
  </r>
  <r>
    <x v="2"/>
    <m/>
    <s v=".005"/>
    <m/>
    <s v="22.09.005"/>
    <x v="98"/>
    <n v="43000"/>
    <n v="43000"/>
    <n v="0"/>
    <n v="0"/>
    <n v="42497.353999999999"/>
    <n v="0.98831055813953483"/>
    <n v="502.64600000000064"/>
    <n v="1.1689441860465132E-2"/>
    <n v="0"/>
    <n v="0"/>
    <n v="0"/>
    <s v="0%"/>
    <n v="28867.999999999996"/>
    <n v="1920.4313279999999"/>
    <n v="6.6524571428571433E-2"/>
  </r>
  <r>
    <x v="2"/>
    <m/>
    <s v=".006"/>
    <m/>
    <s v="22.09.006"/>
    <x v="99"/>
    <n v="112005"/>
    <n v="100060.678"/>
    <n v="9798.0580000000009"/>
    <n v="9.7921163396474303E-2"/>
    <n v="93300"/>
    <n v="0.93243421756546563"/>
    <n v="6760.6779999999999"/>
    <n v="6.7565782434534372E-2"/>
    <n v="7506.3919999999998"/>
    <n v="0.76611018224223604"/>
    <n v="2291.6660000000002"/>
    <n v="0.23388981775776382"/>
    <n v="115471.99999999999"/>
    <n v="10804.847008000001"/>
    <n v="9.357114285714288E-2"/>
  </r>
  <r>
    <x v="2"/>
    <m/>
    <s v=".999"/>
    <m/>
    <s v="22.09.999"/>
    <x v="67"/>
    <n v="0"/>
    <n v="11944.322"/>
    <n v="2388.8580000000002"/>
    <n v="0.19999946418055375"/>
    <n v="11944.322"/>
    <n v="1"/>
    <n v="0"/>
    <n v="0"/>
    <n v="0"/>
    <n v="0"/>
    <n v="2388.8580000000002"/>
    <n v="1"/>
    <n v="29717.799687999996"/>
    <n v="2462.9125979999999"/>
    <n v="8.2876680772383041E-2"/>
  </r>
  <r>
    <x v="2"/>
    <s v=".10"/>
    <m/>
    <m/>
    <m/>
    <x v="100"/>
    <n v="124.21899999999999"/>
    <n v="3870.9670000000001"/>
    <n v="124.21899999999999"/>
    <n v="3.2089914483900271E-2"/>
    <n v="3870.8180000000002"/>
    <n v="0.99996150832595576"/>
    <n v="0.14899999999988722"/>
    <n v="3.8491674044208389E-5"/>
    <n v="0"/>
    <n v="0"/>
    <n v="124.21899999999999"/>
    <n v="1"/>
    <n v="5155"/>
    <n v="0"/>
    <n v="0"/>
  </r>
  <r>
    <x v="2"/>
    <m/>
    <s v=".002"/>
    <m/>
    <s v="22.10.002"/>
    <x v="101"/>
    <n v="124.21899999999999"/>
    <n v="3870.9670000000001"/>
    <n v="124.21899999999999"/>
    <n v="3.2089914483900271E-2"/>
    <n v="3870.8180000000002"/>
    <n v="0.99996150832595576"/>
    <n v="0.14899999999988722"/>
    <n v="3.8491674044208389E-5"/>
    <n v="0"/>
    <n v="0"/>
    <n v="124.21899999999999"/>
    <n v="1"/>
    <n v="5155"/>
    <n v="0"/>
    <n v="0"/>
  </r>
  <r>
    <x v="2"/>
    <m/>
    <s v=".004"/>
    <m/>
    <s v="22.10.004"/>
    <x v="102"/>
    <n v="0"/>
    <n v="0"/>
    <n v="0"/>
    <s v="0%"/>
    <n v="0"/>
    <n v="0"/>
    <n v="0"/>
    <n v="0"/>
    <n v="0"/>
    <n v="0"/>
    <n v="0"/>
    <s v="0%"/>
    <n v="0"/>
    <n v="0"/>
    <n v="0"/>
  </r>
  <r>
    <x v="2"/>
    <s v=".11"/>
    <m/>
    <m/>
    <m/>
    <x v="103"/>
    <n v="345355.46299999999"/>
    <n v="522514.80599999998"/>
    <n v="195115.514"/>
    <n v="0.37341623961561005"/>
    <n v="343719.73800000001"/>
    <n v="0.65781817864889369"/>
    <n v="178795.06799999997"/>
    <n v="0.34218182135110631"/>
    <n v="10595.516"/>
    <n v="5.4303811023453524E-2"/>
    <n v="184519.99799999999"/>
    <n v="0.9456961889765465"/>
    <n v="1048870.902422"/>
    <n v="1924.5408939999998"/>
    <n v="1.8348691812843188E-3"/>
  </r>
  <r>
    <x v="2"/>
    <m/>
    <s v=".001"/>
    <m/>
    <s v="22.11.001"/>
    <x v="104"/>
    <n v="203450"/>
    <n v="424029.88799999998"/>
    <n v="192237.34899999999"/>
    <n v="0.45335801659339636"/>
    <n v="300794.951"/>
    <n v="0.70937205020793259"/>
    <n v="123234.93699999998"/>
    <n v="0.29062794979206746"/>
    <n v="7717.3509999999997"/>
    <n v="4.0144909613792065E-2"/>
    <n v="184519.99799999999"/>
    <n v="0.95985509038620798"/>
    <n v="297036.29830199998"/>
    <n v="0"/>
    <n v="0"/>
  </r>
  <r>
    <x v="2"/>
    <m/>
    <s v=".002"/>
    <m/>
    <s v="22.11.002"/>
    <x v="105"/>
    <n v="50065"/>
    <n v="0"/>
    <n v="0"/>
    <s v="0%"/>
    <n v="0"/>
    <n v="0"/>
    <n v="0"/>
    <n v="0"/>
    <n v="0"/>
    <n v="0"/>
    <n v="0"/>
    <s v="0%"/>
    <n v="50065.359999999993"/>
    <n v="0"/>
    <n v="0"/>
  </r>
  <r>
    <x v="2"/>
    <m/>
    <s v=".003"/>
    <m/>
    <s v="22.11.003"/>
    <x v="106"/>
    <n v="91840.463000000003"/>
    <n v="94834.918000000005"/>
    <n v="2878.165"/>
    <n v="3.0349211669060544E-2"/>
    <n v="39274.786999999997"/>
    <n v="0.41413846110986247"/>
    <n v="55560.131000000008"/>
    <n v="0.58586153889013759"/>
    <n v="2878.165"/>
    <n v="1"/>
    <n v="0"/>
    <n v="0"/>
    <n v="699166.90939199994"/>
    <n v="1924.5408939999998"/>
    <n v="2.7526201085139928E-3"/>
  </r>
  <r>
    <x v="2"/>
    <m/>
    <s v=".999"/>
    <m/>
    <s v="22.11.999"/>
    <x v="67"/>
    <n v="0"/>
    <n v="3650"/>
    <n v="0"/>
    <n v="0"/>
    <n v="3650"/>
    <n v="1"/>
    <n v="0"/>
    <n v="0"/>
    <n v="0"/>
    <n v="0"/>
    <n v="0"/>
    <s v="0%"/>
    <n v="2602.3347279999998"/>
    <n v="0"/>
    <n v="0"/>
  </r>
  <r>
    <x v="2"/>
    <s v=".12"/>
    <m/>
    <m/>
    <m/>
    <x v="107"/>
    <n v="11509.5"/>
    <n v="11826.892"/>
    <n v="189.8"/>
    <n v="1.604817225015668E-2"/>
    <n v="621.41999999999996"/>
    <n v="5.2542967332414973E-2"/>
    <n v="11205.472"/>
    <n v="0.94745703266758496"/>
    <n v="125.25"/>
    <n v="0.65990516332982085"/>
    <n v="64.55"/>
    <n v="0.34009483667017909"/>
    <n v="3697.9578079999997"/>
    <n v="2314.1908479999997"/>
    <n v="0.62580239368701851"/>
  </r>
  <r>
    <x v="2"/>
    <m/>
    <s v=".002"/>
    <m/>
    <s v="22.12.002"/>
    <x v="108"/>
    <n v="11509.5"/>
    <n v="11440.142"/>
    <n v="189.8"/>
    <n v="1.6590703157355915E-2"/>
    <n v="234.67"/>
    <n v="2.0512857270477934E-2"/>
    <n v="11205.472"/>
    <n v="0.97948714272952209"/>
    <n v="125.25"/>
    <n v="0.65990516332982085"/>
    <n v="64.55"/>
    <n v="0.34009483667017909"/>
    <n v="2254.5588389999998"/>
    <n v="870.79187899999999"/>
    <n v="0.38623604047798377"/>
  </r>
  <r>
    <x v="2"/>
    <m/>
    <s v=".003"/>
    <m/>
    <s v="22.12.003"/>
    <x v="109"/>
    <n v="0"/>
    <n v="0"/>
    <n v="0"/>
    <s v="0%"/>
    <n v="0"/>
    <n v="0"/>
    <n v="0"/>
    <n v="0"/>
    <n v="0"/>
    <n v="0"/>
    <n v="0"/>
    <s v="0%"/>
    <n v="0"/>
    <n v="0"/>
    <n v="0"/>
  </r>
  <r>
    <x v="2"/>
    <m/>
    <s v=".005"/>
    <m/>
    <s v="22.12.005"/>
    <x v="110"/>
    <n v="0"/>
    <n v="0"/>
    <n v="0"/>
    <s v="0%"/>
    <n v="0"/>
    <n v="0"/>
    <n v="0"/>
    <n v="0"/>
    <n v="0"/>
    <n v="0"/>
    <n v="0"/>
    <s v="0%"/>
    <n v="0"/>
    <n v="0"/>
    <n v="0"/>
  </r>
  <r>
    <x v="2"/>
    <m/>
    <s v=".999"/>
    <m/>
    <s v="22.12.999"/>
    <x v="84"/>
    <n v="0"/>
    <n v="386.75"/>
    <n v="0"/>
    <n v="0"/>
    <n v="386.75"/>
    <n v="1"/>
    <n v="0"/>
    <n v="0"/>
    <n v="0"/>
    <n v="0"/>
    <n v="0"/>
    <s v="0%"/>
    <n v="1443.3989689999999"/>
    <n v="1443.3989689999999"/>
    <n v="1"/>
  </r>
  <r>
    <x v="4"/>
    <m/>
    <m/>
    <m/>
    <m/>
    <x v="111"/>
    <n v="10"/>
    <n v="10"/>
    <n v="0"/>
    <n v="0"/>
    <n v="0"/>
    <n v="0"/>
    <n v="10"/>
    <n v="1"/>
    <n v="0"/>
    <n v="0"/>
    <n v="0"/>
    <s v="0%"/>
    <n v="10.309999999999999"/>
    <n v="0"/>
    <n v="0"/>
  </r>
  <r>
    <x v="2"/>
    <s v=".01"/>
    <m/>
    <m/>
    <s v="23.01"/>
    <x v="112"/>
    <n v="0"/>
    <n v="0"/>
    <n v="0"/>
    <s v="0%"/>
    <n v="0"/>
    <n v="0"/>
    <n v="0"/>
    <n v="0"/>
    <n v="0"/>
    <n v="0"/>
    <n v="0"/>
    <s v="0%"/>
    <n v="0"/>
    <n v="0"/>
    <n v="0"/>
  </r>
  <r>
    <x v="2"/>
    <m/>
    <s v=".006"/>
    <m/>
    <s v="23.01.006"/>
    <x v="113"/>
    <n v="0"/>
    <n v="0"/>
    <n v="0"/>
    <s v="0%"/>
    <n v="0"/>
    <n v="0"/>
    <n v="0"/>
    <n v="0"/>
    <n v="0"/>
    <n v="0"/>
    <n v="0"/>
    <s v="0%"/>
    <n v="0"/>
    <n v="0"/>
    <n v="0"/>
  </r>
  <r>
    <x v="2"/>
    <s v="03."/>
    <m/>
    <m/>
    <s v="23.03"/>
    <x v="114"/>
    <n v="10"/>
    <n v="10"/>
    <n v="0"/>
    <n v="0"/>
    <n v="0"/>
    <n v="0"/>
    <n v="10"/>
    <n v="1"/>
    <n v="0"/>
    <n v="0"/>
    <n v="0"/>
    <s v="0%"/>
    <n v="10.309999999999999"/>
    <n v="0"/>
    <n v="0"/>
  </r>
  <r>
    <x v="2"/>
    <m/>
    <s v=".001"/>
    <m/>
    <s v="23.03.001"/>
    <x v="115"/>
    <n v="0"/>
    <n v="0"/>
    <n v="0"/>
    <s v="0%"/>
    <n v="0"/>
    <n v="0"/>
    <n v="0"/>
    <n v="0"/>
    <n v="0"/>
    <n v="0"/>
    <n v="0"/>
    <s v="0%"/>
    <n v="1.0309999999999999"/>
    <n v="0"/>
    <n v="0"/>
  </r>
  <r>
    <x v="2"/>
    <m/>
    <s v=".003"/>
    <m/>
    <s v="23.03.003"/>
    <x v="116"/>
    <n v="10"/>
    <n v="10"/>
    <n v="0"/>
    <n v="0"/>
    <n v="0"/>
    <n v="0"/>
    <n v="10"/>
    <n v="1"/>
    <n v="0"/>
    <n v="0"/>
    <n v="0"/>
    <s v="0%"/>
    <n v="8.2479999999999993"/>
    <n v="0"/>
    <n v="0"/>
  </r>
  <r>
    <x v="2"/>
    <m/>
    <s v=".004"/>
    <m/>
    <s v="23.03.004"/>
    <x v="117"/>
    <n v="0"/>
    <n v="0"/>
    <n v="0"/>
    <s v="0%"/>
    <n v="0"/>
    <n v="0"/>
    <n v="0"/>
    <n v="0"/>
    <n v="0"/>
    <n v="0"/>
    <n v="0"/>
    <s v="0%"/>
    <n v="1.0309999999999999"/>
    <n v="0"/>
    <n v="0"/>
  </r>
  <r>
    <x v="5"/>
    <s v="  "/>
    <m/>
    <m/>
    <m/>
    <x v="118"/>
    <n v="84992585"/>
    <n v="84992585"/>
    <n v="131825.215"/>
    <n v="1.5510201860550541E-3"/>
    <n v="639229.55599999998"/>
    <n v="7.5210038146268877E-3"/>
    <n v="84353355.444000006"/>
    <n v="0.99247899618537316"/>
    <n v="128427.73500000002"/>
    <n v="0.97422738889521265"/>
    <n v="3397.4799999999996"/>
    <n v="2.5772611104787499E-2"/>
    <n v="88819150.925999999"/>
    <n v="259773.72206299996"/>
    <n v="2.9247489911205229E-3"/>
  </r>
  <r>
    <x v="6"/>
    <s v=".01"/>
    <m/>
    <m/>
    <m/>
    <x v="119"/>
    <n v="2502834"/>
    <n v="2502834"/>
    <n v="5117.4660000000003"/>
    <n v="2.0446685637161713E-3"/>
    <n v="256462.94700000001"/>
    <n v="0.1024690199190198"/>
    <n v="2246371.0529999998"/>
    <n v="0.89753098008098009"/>
    <n v="4800.2659999999996"/>
    <n v="0.93801619786042534"/>
    <n v="317.2"/>
    <n v="6.1983802139574544E-2"/>
    <n v="2764320.2930000001"/>
    <n v="16268.090232999999"/>
    <n v="5.8850236255889605E-3"/>
  </r>
  <r>
    <x v="2"/>
    <m/>
    <m/>
    <m/>
    <s v="24.01.030"/>
    <x v="120"/>
    <n v="2502834"/>
    <n v="2502834"/>
    <n v="5117.4660000000003"/>
    <n v="2.0446685637161713E-3"/>
    <n v="256462.94700000001"/>
    <n v="0.1024690199190198"/>
    <n v="2246371.0529999998"/>
    <n v="0.89753098008098009"/>
    <n v="4800.2659999999996"/>
    <n v="0.93801619786042534"/>
    <n v="317.2"/>
    <n v="6.1983802139574544E-2"/>
    <n v="2764320.2930000001"/>
    <n v="16268.090232999999"/>
    <n v="5.8850236255889605E-3"/>
  </r>
  <r>
    <x v="6"/>
    <s v=".02"/>
    <m/>
    <m/>
    <m/>
    <x v="121"/>
    <n v="0"/>
    <n v="0"/>
    <n v="0"/>
    <s v="0%"/>
    <n v="0"/>
    <n v="0"/>
    <n v="0"/>
    <n v="0"/>
    <n v="0"/>
    <n v="0"/>
    <n v="0"/>
    <s v="0%"/>
    <n v="0"/>
    <n v="0"/>
    <n v="0"/>
  </r>
  <r>
    <x v="2"/>
    <m/>
    <m/>
    <m/>
    <s v="24.02.004"/>
    <x v="122"/>
    <n v="0"/>
    <n v="0"/>
    <n v="0"/>
    <s v="0%"/>
    <n v="0"/>
    <n v="0"/>
    <n v="0"/>
    <n v="0"/>
    <n v="0"/>
    <n v="0"/>
    <n v="0"/>
    <s v="0%"/>
    <n v="0"/>
    <n v="0"/>
    <n v="0"/>
  </r>
  <r>
    <x v="2"/>
    <m/>
    <m/>
    <m/>
    <s v="24.02.006"/>
    <x v="123"/>
    <n v="0"/>
    <n v="0"/>
    <n v="0"/>
    <s v="0%"/>
    <n v="0"/>
    <n v="0"/>
    <n v="0"/>
    <n v="0"/>
    <n v="0"/>
    <n v="0"/>
    <n v="0"/>
    <s v="0%"/>
    <n v="0"/>
    <n v="0"/>
    <n v="0"/>
  </r>
  <r>
    <x v="2"/>
    <m/>
    <m/>
    <m/>
    <s v="24.02.007"/>
    <x v="124"/>
    <n v="0"/>
    <n v="0"/>
    <n v="0"/>
    <s v="0%"/>
    <n v="0"/>
    <n v="0"/>
    <n v="0"/>
    <n v="0"/>
    <n v="0"/>
    <n v="0"/>
    <n v="0"/>
    <s v="0%"/>
    <n v="0"/>
    <n v="0"/>
    <n v="0"/>
  </r>
  <r>
    <x v="2"/>
    <m/>
    <m/>
    <m/>
    <s v="24.02.101"/>
    <x v="125"/>
    <n v="0"/>
    <n v="0"/>
    <n v="0"/>
    <s v="0%"/>
    <n v="0"/>
    <n v="0"/>
    <n v="0"/>
    <n v="0"/>
    <n v="0"/>
    <n v="0"/>
    <n v="0"/>
    <s v="0%"/>
    <n v="0"/>
    <n v="0"/>
    <n v="0"/>
  </r>
  <r>
    <x v="2"/>
    <m/>
    <m/>
    <m/>
    <s v="24.02.102"/>
    <x v="126"/>
    <n v="0"/>
    <n v="0"/>
    <n v="0"/>
    <s v="0%"/>
    <n v="0"/>
    <n v="0"/>
    <n v="0"/>
    <n v="0"/>
    <n v="0"/>
    <n v="0"/>
    <n v="0"/>
    <s v="0%"/>
    <n v="0"/>
    <n v="0"/>
    <n v="0"/>
  </r>
  <r>
    <x v="2"/>
    <m/>
    <m/>
    <m/>
    <s v="24.02.103"/>
    <x v="127"/>
    <n v="0"/>
    <n v="0"/>
    <n v="0"/>
    <s v="0%"/>
    <n v="0"/>
    <n v="0"/>
    <n v="0"/>
    <n v="0"/>
    <n v="0"/>
    <n v="0"/>
    <n v="0"/>
    <s v="0%"/>
    <n v="0"/>
    <n v="0"/>
    <n v="0"/>
  </r>
  <r>
    <x v="2"/>
    <m/>
    <m/>
    <m/>
    <s v="24.02.104"/>
    <x v="128"/>
    <n v="0"/>
    <n v="0"/>
    <n v="0"/>
    <s v="0%"/>
    <n v="0"/>
    <n v="0"/>
    <n v="0"/>
    <n v="0"/>
    <n v="0"/>
    <n v="0"/>
    <n v="0"/>
    <s v="0%"/>
    <n v="0"/>
    <n v="0"/>
    <n v="0"/>
  </r>
  <r>
    <x v="2"/>
    <m/>
    <m/>
    <m/>
    <s v="24.02.105"/>
    <x v="129"/>
    <n v="0"/>
    <n v="0"/>
    <n v="0"/>
    <s v="0%"/>
    <n v="0"/>
    <n v="0"/>
    <n v="0"/>
    <n v="0"/>
    <n v="0"/>
    <n v="0"/>
    <n v="0"/>
    <s v="0%"/>
    <n v="0"/>
    <n v="0"/>
    <n v="0"/>
  </r>
  <r>
    <x v="2"/>
    <m/>
    <m/>
    <m/>
    <s v="24.02.106"/>
    <x v="130"/>
    <n v="0"/>
    <n v="0"/>
    <n v="0"/>
    <s v="0%"/>
    <n v="0"/>
    <n v="0"/>
    <n v="0"/>
    <n v="0"/>
    <n v="0"/>
    <n v="0"/>
    <n v="0"/>
    <s v="0%"/>
    <n v="0"/>
    <n v="0"/>
    <n v="0"/>
  </r>
  <r>
    <x v="2"/>
    <m/>
    <m/>
    <m/>
    <s v="24.02.107"/>
    <x v="131"/>
    <n v="0"/>
    <n v="0"/>
    <n v="0"/>
    <s v="0%"/>
    <n v="0"/>
    <n v="0"/>
    <n v="0"/>
    <n v="0"/>
    <n v="0"/>
    <n v="0"/>
    <n v="0"/>
    <s v="0%"/>
    <n v="0"/>
    <n v="0"/>
    <n v="0"/>
  </r>
  <r>
    <x v="2"/>
    <m/>
    <m/>
    <m/>
    <s v="24.02.108"/>
    <x v="132"/>
    <n v="0"/>
    <n v="0"/>
    <n v="0"/>
    <s v="0%"/>
    <n v="0"/>
    <n v="0"/>
    <n v="0"/>
    <n v="0"/>
    <n v="0"/>
    <n v="0"/>
    <n v="0"/>
    <s v="0%"/>
    <n v="0"/>
    <n v="0"/>
    <n v="0"/>
  </r>
  <r>
    <x v="2"/>
    <m/>
    <m/>
    <m/>
    <s v="24.02.109"/>
    <x v="133"/>
    <n v="0"/>
    <n v="0"/>
    <n v="0"/>
    <s v="0%"/>
    <n v="0"/>
    <n v="0"/>
    <n v="0"/>
    <n v="0"/>
    <n v="0"/>
    <n v="0"/>
    <n v="0"/>
    <s v="0%"/>
    <n v="0"/>
    <n v="0"/>
    <n v="0"/>
  </r>
  <r>
    <x v="2"/>
    <m/>
    <m/>
    <m/>
    <s v="24.02.110"/>
    <x v="134"/>
    <n v="0"/>
    <n v="0"/>
    <n v="0"/>
    <s v="0%"/>
    <n v="0"/>
    <n v="0"/>
    <n v="0"/>
    <n v="0"/>
    <n v="0"/>
    <n v="0"/>
    <n v="0"/>
    <s v="0%"/>
    <n v="0"/>
    <n v="0"/>
    <n v="0"/>
  </r>
  <r>
    <x v="2"/>
    <m/>
    <m/>
    <m/>
    <s v="24.02.111"/>
    <x v="135"/>
    <n v="0"/>
    <n v="0"/>
    <n v="0"/>
    <s v="0%"/>
    <n v="0"/>
    <n v="0"/>
    <n v="0"/>
    <n v="0"/>
    <n v="0"/>
    <n v="0"/>
    <n v="0"/>
    <s v="0%"/>
    <n v="0"/>
    <n v="0"/>
    <n v="0"/>
  </r>
  <r>
    <x v="2"/>
    <m/>
    <m/>
    <m/>
    <s v="24.02.112"/>
    <x v="136"/>
    <n v="0"/>
    <n v="0"/>
    <n v="0"/>
    <s v="0%"/>
    <n v="0"/>
    <n v="0"/>
    <n v="0"/>
    <n v="0"/>
    <n v="0"/>
    <n v="0"/>
    <n v="0"/>
    <s v="0%"/>
    <n v="0"/>
    <n v="0"/>
    <n v="0"/>
  </r>
  <r>
    <x v="2"/>
    <m/>
    <m/>
    <m/>
    <s v="24.02.113"/>
    <x v="137"/>
    <n v="0"/>
    <n v="0"/>
    <n v="0"/>
    <s v="0%"/>
    <n v="0"/>
    <n v="0"/>
    <n v="0"/>
    <n v="0"/>
    <n v="0"/>
    <n v="0"/>
    <n v="0"/>
    <s v="0%"/>
    <n v="0"/>
    <n v="0"/>
    <n v="0"/>
  </r>
  <r>
    <x v="2"/>
    <m/>
    <m/>
    <m/>
    <s v="24.02.114"/>
    <x v="138"/>
    <n v="0"/>
    <n v="0"/>
    <n v="0"/>
    <s v="0%"/>
    <n v="0"/>
    <n v="0"/>
    <n v="0"/>
    <n v="0"/>
    <n v="0"/>
    <n v="0"/>
    <n v="0"/>
    <s v="0%"/>
    <n v="0"/>
    <n v="0"/>
    <n v="0"/>
  </r>
  <r>
    <x v="2"/>
    <m/>
    <m/>
    <m/>
    <s v="24.02.115"/>
    <x v="139"/>
    <n v="0"/>
    <n v="0"/>
    <n v="0"/>
    <s v="0%"/>
    <n v="0"/>
    <n v="0"/>
    <n v="0"/>
    <n v="0"/>
    <n v="0"/>
    <n v="0"/>
    <n v="0"/>
    <s v="0%"/>
    <n v="0"/>
    <n v="0"/>
    <n v="0"/>
  </r>
  <r>
    <x v="2"/>
    <m/>
    <m/>
    <m/>
    <s v="24.02.116"/>
    <x v="140"/>
    <n v="0"/>
    <n v="0"/>
    <n v="0"/>
    <s v="0%"/>
    <n v="0"/>
    <n v="0"/>
    <n v="0"/>
    <n v="0"/>
    <n v="0"/>
    <n v="0"/>
    <n v="0"/>
    <s v="0%"/>
    <n v="0"/>
    <n v="0"/>
    <n v="0"/>
  </r>
  <r>
    <x v="2"/>
    <m/>
    <m/>
    <m/>
    <s v="24.02.914"/>
    <x v="141"/>
    <n v="0"/>
    <n v="0"/>
    <n v="0"/>
    <s v="0%"/>
    <n v="0"/>
    <n v="0"/>
    <n v="0"/>
    <n v="0"/>
    <n v="0"/>
    <n v="0"/>
    <n v="0"/>
    <s v="0%"/>
    <n v="0"/>
    <n v="0"/>
    <n v="0"/>
  </r>
  <r>
    <x v="6"/>
    <s v=".03"/>
    <m/>
    <m/>
    <m/>
    <x v="142"/>
    <n v="82461271"/>
    <n v="82461271"/>
    <n v="122103.749"/>
    <n v="1.4807405648646866E-3"/>
    <n v="355142.609"/>
    <n v="4.3067806825339864E-3"/>
    <n v="82106128.391000003"/>
    <n v="0.99569321931746602"/>
    <n v="119374.524"/>
    <n v="0.97764831119149342"/>
    <n v="2729.2249999999999"/>
    <n v="2.2351688808506607E-2"/>
    <n v="85451051.258000001"/>
    <n v="151616.11547799996"/>
    <n v="1.7743036890234341E-3"/>
  </r>
  <r>
    <x v="2"/>
    <m/>
    <s v=".024"/>
    <m/>
    <s v="24.03.024"/>
    <x v="143"/>
    <n v="10"/>
    <n v="10"/>
    <n v="0"/>
    <n v="0"/>
    <n v="0"/>
    <n v="0"/>
    <n v="10"/>
    <n v="1"/>
    <n v="0"/>
    <n v="0"/>
    <n v="0"/>
    <s v="0%"/>
    <n v="10.309999999999999"/>
    <n v="0"/>
    <n v="0"/>
  </r>
  <r>
    <x v="2"/>
    <m/>
    <s v=".026"/>
    <m/>
    <s v="24.03.026"/>
    <x v="144"/>
    <n v="1589015"/>
    <n v="1589015"/>
    <n v="0"/>
    <n v="0"/>
    <n v="22045"/>
    <n v="1.3873374386019011E-2"/>
    <n v="1566970"/>
    <n v="0.98612662561398101"/>
    <n v="0"/>
    <n v="0"/>
    <n v="0"/>
    <s v="0%"/>
    <n v="1621444.4209999999"/>
    <n v="19134.327968999998"/>
    <n v="1.1800791763925653E-2"/>
  </r>
  <r>
    <x v="2"/>
    <m/>
    <s v=".043"/>
    <m/>
    <s v="24.03.043"/>
    <x v="145"/>
    <n v="0"/>
    <n v="0"/>
    <n v="0"/>
    <s v="0%"/>
    <n v="0"/>
    <n v="0"/>
    <n v="0"/>
    <n v="0"/>
    <n v="0"/>
    <n v="0"/>
    <n v="0"/>
    <s v="0%"/>
    <n v="0"/>
    <n v="0"/>
    <n v="0"/>
  </r>
  <r>
    <x v="2"/>
    <m/>
    <s v=".403"/>
    <m/>
    <s v="24.03.403"/>
    <x v="146"/>
    <n v="77237532"/>
    <n v="77237532"/>
    <n v="0"/>
    <n v="0"/>
    <n v="0"/>
    <n v="0"/>
    <n v="77237532"/>
    <n v="1"/>
    <n v="0"/>
    <n v="0"/>
    <n v="0"/>
    <s v="0%"/>
    <n v="79143070.554999992"/>
    <n v="0"/>
    <n v="0"/>
  </r>
  <r>
    <x v="6"/>
    <m/>
    <s v=".406"/>
    <m/>
    <s v="24.03.406"/>
    <x v="147"/>
    <n v="3634714"/>
    <n v="3634714"/>
    <n v="122103.749"/>
    <n v="3.3593770789118481E-2"/>
    <n v="333097.609"/>
    <n v="9.1643416510900175E-2"/>
    <n v="3301616.3909999998"/>
    <n v="0.90835658348909976"/>
    <n v="119374.524"/>
    <n v="0.97764831119149342"/>
    <n v="2729.2249999999999"/>
    <n v="2.2351688808506607E-2"/>
    <n v="3922659.1029999992"/>
    <n v="39878.559344999994"/>
    <n v="1.0166205703294835E-2"/>
  </r>
  <r>
    <x v="2"/>
    <m/>
    <s v=".416"/>
    <m/>
    <s v="24.03.416"/>
    <x v="148"/>
    <n v="0"/>
    <n v="0"/>
    <n v="0"/>
    <s v="0%"/>
    <n v="0"/>
    <n v="0"/>
    <n v="0"/>
    <n v="0"/>
    <n v="0"/>
    <n v="0"/>
    <n v="0"/>
    <s v="0%"/>
    <n v="0"/>
    <n v="0"/>
    <n v="0"/>
  </r>
  <r>
    <x v="6"/>
    <m/>
    <s v=".602"/>
    <m/>
    <s v="24.03.602"/>
    <x v="149"/>
    <n v="0"/>
    <n v="0"/>
    <n v="0"/>
    <s v="0%"/>
    <n v="0"/>
    <n v="0"/>
    <n v="0"/>
    <n v="0"/>
    <n v="0"/>
    <n v="0"/>
    <n v="0"/>
    <s v="0%"/>
    <n v="763866.86899999995"/>
    <n v="92603.228163999986"/>
    <n v="0.1212295387090548"/>
  </r>
  <r>
    <x v="6"/>
    <s v=".07"/>
    <m/>
    <m/>
    <m/>
    <x v="150"/>
    <n v="0"/>
    <n v="0"/>
    <n v="0"/>
    <s v="0%"/>
    <n v="0"/>
    <n v="0"/>
    <n v="0"/>
    <n v="0"/>
    <n v="0"/>
    <n v="0"/>
    <n v="0"/>
    <s v="0%"/>
    <n v="0"/>
    <n v="0"/>
    <n v="0"/>
  </r>
  <r>
    <x v="2"/>
    <m/>
    <m/>
    <m/>
    <s v="24.07.003"/>
    <x v="151"/>
    <n v="0"/>
    <n v="0"/>
    <n v="0"/>
    <s v="0%"/>
    <n v="0"/>
    <n v="0"/>
    <n v="0"/>
    <n v="0"/>
    <n v="0"/>
    <n v="0"/>
    <n v="0"/>
    <s v="0%"/>
    <n v="0"/>
    <n v="0"/>
    <n v="0"/>
  </r>
  <r>
    <x v="2"/>
    <m/>
    <m/>
    <m/>
    <s v="24.07.011"/>
    <x v="152"/>
    <n v="0"/>
    <n v="0"/>
    <n v="0"/>
    <s v="0%"/>
    <n v="0"/>
    <n v="0"/>
    <n v="0"/>
    <n v="0"/>
    <n v="0"/>
    <n v="0"/>
    <n v="0"/>
    <s v="0%"/>
    <n v="0"/>
    <n v="0"/>
    <n v="0"/>
  </r>
  <r>
    <x v="2"/>
    <s v=".09"/>
    <m/>
    <m/>
    <m/>
    <x v="153"/>
    <n v="28480"/>
    <n v="28480"/>
    <n v="4604"/>
    <n v="0.16165730337078651"/>
    <n v="27624"/>
    <n v="0.96994382022471914"/>
    <n v="856"/>
    <n v="3.0056179775280897E-2"/>
    <n v="4252.9449999999997"/>
    <n v="0.92374999999999996"/>
    <n v="351.05500000000001"/>
    <n v="7.6249999999999998E-2"/>
    <n v="603779.375"/>
    <n v="91889.516352000006"/>
    <n v="0.15219055197438636"/>
  </r>
  <r>
    <x v="2"/>
    <m/>
    <n v="34"/>
    <m/>
    <s v="24.09.034"/>
    <x v="154"/>
    <n v="0"/>
    <n v="0"/>
    <n v="0"/>
    <s v="0%"/>
    <n v="0"/>
    <n v="0"/>
    <n v="0"/>
    <n v="0"/>
    <n v="0"/>
    <n v="0"/>
    <n v="0"/>
    <s v="0%"/>
    <n v="32229.059999999998"/>
    <n v="2783.7"/>
    <n v="8.6372360844529747E-2"/>
  </r>
  <r>
    <x v="2"/>
    <m/>
    <n v="409"/>
    <m/>
    <s v="24.09.409"/>
    <x v="155"/>
    <n v="28480"/>
    <n v="28480"/>
    <n v="4604"/>
    <n v="0.16165730337078651"/>
    <n v="27624"/>
    <n v="0.96994382022471914"/>
    <n v="856"/>
    <n v="3.0056179775280897E-2"/>
    <n v="4252.9449999999997"/>
    <n v="0.92374999999999996"/>
    <n v="351.05500000000001"/>
    <n v="7.6249999999999998E-2"/>
    <n v="85328.652999999991"/>
    <n v="14873.816352"/>
    <n v="0.17431209598492081"/>
  </r>
  <r>
    <x v="2"/>
    <m/>
    <n v="407"/>
    <m/>
    <s v="24.09.407"/>
    <x v="156"/>
    <n v="0"/>
    <n v="0"/>
    <n v="0"/>
    <s v="0%"/>
    <n v="0"/>
    <n v="0"/>
    <n v="0"/>
    <n v="0"/>
    <n v="0"/>
    <n v="0"/>
    <n v="0"/>
    <s v="0%"/>
    <n v="486221.66199999995"/>
    <n v="74232"/>
    <n v="0.15267110826502009"/>
  </r>
  <r>
    <x v="7"/>
    <m/>
    <m/>
    <m/>
    <m/>
    <x v="157"/>
    <n v="183937.997"/>
    <n v="183937.997"/>
    <n v="382983.86800000002"/>
    <n v="2.0821356883645961"/>
    <n v="382983.86800000002"/>
    <n v="2.0821356883645961"/>
    <n v="-199045.87100000001"/>
    <n v="-1.0821356883645961"/>
    <n v="338424.255"/>
    <n v="0.8836514623117232"/>
    <n v="44559.612999999998"/>
    <n v="0.11634853768827672"/>
    <n v="183938.64387599999"/>
    <n v="58589.310242999993"/>
    <n v="0.31852637927730548"/>
  </r>
  <r>
    <x v="2"/>
    <n v="99"/>
    <m/>
    <m/>
    <m/>
    <x v="158"/>
    <n v="183937.997"/>
    <n v="183937.997"/>
    <n v="382983.86800000002"/>
    <n v="2.0821356883645961"/>
    <n v="382983.86800000002"/>
    <n v="2.0821356883645961"/>
    <n v="-199045.87100000001"/>
    <n v="-1.0821356883645961"/>
    <n v="338424.255"/>
    <n v="0.8836514623117232"/>
    <n v="44559.612999999998"/>
    <n v="0.11634853768827672"/>
    <n v="183938.64387599999"/>
    <n v="58589.310242999993"/>
    <n v="0.31852637927730548"/>
  </r>
  <r>
    <x v="2"/>
    <m/>
    <m/>
    <m/>
    <s v="25.99.001"/>
    <x v="159"/>
    <n v="183901"/>
    <n v="183900.99900000001"/>
    <n v="44559.612999999998"/>
    <n v="0.24230218020729727"/>
    <n v="44559.612999999998"/>
    <n v="0.24230218020729727"/>
    <n v="139341.386"/>
    <n v="0.75769781979270268"/>
    <n v="0"/>
    <n v="0"/>
    <n v="44559.612999999998"/>
    <n v="1"/>
    <n v="183904.62499999997"/>
    <n v="58589.310242999993"/>
    <n v="0.31858530063069379"/>
  </r>
  <r>
    <x v="2"/>
    <m/>
    <m/>
    <m/>
    <s v="25.99.002"/>
    <x v="160"/>
    <n v="10.996"/>
    <n v="10.996"/>
    <n v="0"/>
    <n v="0"/>
    <n v="0"/>
    <n v="0"/>
    <n v="10.996"/>
    <n v="1"/>
    <n v="0"/>
    <n v="0"/>
    <n v="0"/>
    <s v="0%"/>
    <n v="2.0619999999999998"/>
    <n v="0"/>
    <n v="0"/>
  </r>
  <r>
    <x v="2"/>
    <m/>
    <m/>
    <m/>
    <s v="25.99.201"/>
    <x v="161"/>
    <n v="9"/>
    <n v="9"/>
    <n v="0"/>
    <n v="0"/>
    <n v="0"/>
    <n v="0"/>
    <n v="9"/>
    <n v="1"/>
    <n v="0"/>
    <n v="0"/>
    <n v="0"/>
    <s v="0%"/>
    <n v="2.0619999999999998"/>
    <n v="0"/>
    <n v="0"/>
  </r>
  <r>
    <x v="2"/>
    <m/>
    <m/>
    <m/>
    <s v="25.99.202"/>
    <x v="162"/>
    <n v="1"/>
    <n v="1"/>
    <n v="0"/>
    <n v="0"/>
    <n v="0"/>
    <n v="0"/>
    <n v="1"/>
    <n v="1"/>
    <n v="0"/>
    <n v="0"/>
    <n v="0"/>
    <s v="0%"/>
    <n v="2.0619999999999998"/>
    <n v="0"/>
    <n v="0"/>
  </r>
  <r>
    <x v="2"/>
    <m/>
    <m/>
    <m/>
    <s v="25.99.999"/>
    <x v="84"/>
    <n v="16.001000000000001"/>
    <n v="16.002000000000002"/>
    <n v="338424.255"/>
    <n v="21148.87232845894"/>
    <n v="338424.255"/>
    <n v="21148.87232845894"/>
    <n v="-338408.25300000003"/>
    <n v="-21147.87232845894"/>
    <n v="338424.255"/>
    <n v="1"/>
    <n v="0"/>
    <n v="0"/>
    <n v="27.832875999999999"/>
    <n v="0"/>
    <n v="0"/>
  </r>
  <r>
    <x v="8"/>
    <s v="  "/>
    <m/>
    <m/>
    <m/>
    <x v="163"/>
    <n v="193049"/>
    <n v="193049"/>
    <n v="0"/>
    <n v="0"/>
    <n v="0"/>
    <n v="0"/>
    <n v="193049"/>
    <n v="1"/>
    <n v="0"/>
    <n v="0"/>
    <n v="0"/>
    <s v="0%"/>
    <n v="234220.51799999998"/>
    <n v="25971.922030999998"/>
    <n v="0.11088662194402626"/>
  </r>
  <r>
    <x v="2"/>
    <n v="3"/>
    <m/>
    <m/>
    <s v="29.03"/>
    <x v="164"/>
    <n v="0"/>
    <n v="0"/>
    <n v="0"/>
    <s v="0%"/>
    <n v="0"/>
    <n v="0"/>
    <n v="0"/>
    <n v="0"/>
    <n v="0"/>
    <n v="0"/>
    <n v="0"/>
    <s v="0%"/>
    <n v="26857.55"/>
    <n v="25971.922030999998"/>
    <n v="0.96702499040307099"/>
  </r>
  <r>
    <x v="2"/>
    <n v="4"/>
    <m/>
    <m/>
    <s v="29.04"/>
    <x v="165"/>
    <n v="0"/>
    <n v="0"/>
    <n v="0"/>
    <s v="0%"/>
    <n v="0"/>
    <n v="0"/>
    <n v="0"/>
    <n v="0"/>
    <n v="0"/>
    <n v="0"/>
    <n v="0"/>
    <s v="0%"/>
    <n v="0"/>
    <n v="0"/>
    <n v="0"/>
  </r>
  <r>
    <x v="2"/>
    <n v="5"/>
    <m/>
    <m/>
    <s v="29.05"/>
    <x v="166"/>
    <n v="0"/>
    <n v="0"/>
    <n v="0"/>
    <s v="0%"/>
    <n v="0"/>
    <n v="0"/>
    <n v="0"/>
    <n v="0"/>
    <n v="0"/>
    <n v="0"/>
    <n v="0"/>
    <s v="0%"/>
    <n v="0"/>
    <n v="0"/>
    <n v="0"/>
  </r>
  <r>
    <x v="2"/>
    <s v="06    "/>
    <m/>
    <m/>
    <s v="29.06"/>
    <x v="167"/>
    <n v="0"/>
    <n v="0"/>
    <n v="0"/>
    <s v="0%"/>
    <n v="0"/>
    <n v="0"/>
    <n v="0"/>
    <n v="0"/>
    <n v="0"/>
    <n v="0"/>
    <n v="0"/>
    <s v="0%"/>
    <n v="0"/>
    <n v="0"/>
    <n v="0"/>
  </r>
  <r>
    <x v="6"/>
    <s v="07    "/>
    <m/>
    <m/>
    <s v="29.07"/>
    <x v="168"/>
    <n v="193049"/>
    <n v="193049"/>
    <n v="0"/>
    <n v="0"/>
    <n v="0"/>
    <n v="0"/>
    <n v="193049"/>
    <n v="1"/>
    <n v="0"/>
    <n v="0"/>
    <n v="0"/>
    <s v="0%"/>
    <n v="207362.96799999999"/>
    <n v="0"/>
    <n v="0"/>
  </r>
  <r>
    <x v="9"/>
    <s v="  "/>
    <m/>
    <m/>
    <m/>
    <x v="169"/>
    <n v="8699424"/>
    <n v="8699424"/>
    <n v="0"/>
    <n v="0"/>
    <n v="0"/>
    <n v="0"/>
    <n v="8699424"/>
    <n v="1"/>
    <n v="0"/>
    <n v="0"/>
    <n v="0"/>
    <s v="0%"/>
    <n v="8876963.6119999997"/>
    <n v="0"/>
    <n v="0"/>
  </r>
  <r>
    <x v="6"/>
    <n v="4"/>
    <m/>
    <m/>
    <s v="32.04.002"/>
    <x v="170"/>
    <n v="8699424"/>
    <n v="8699424"/>
    <n v="0"/>
    <n v="0"/>
    <n v="0"/>
    <n v="0"/>
    <n v="8699424"/>
    <n v="1"/>
    <n v="0"/>
    <n v="0"/>
    <n v="0"/>
    <s v="0%"/>
    <n v="8876963.6119999997"/>
    <n v="0"/>
    <n v="0"/>
  </r>
  <r>
    <x v="10"/>
    <s v="  "/>
    <m/>
    <m/>
    <m/>
    <x v="171"/>
    <n v="214637119"/>
    <n v="169784870"/>
    <n v="12437469.767999999"/>
    <n v="7.3254288017536542E-2"/>
    <n v="14904503.386"/>
    <n v="8.77846382071618E-2"/>
    <n v="154880366.61399999"/>
    <n v="0.91221536179283813"/>
    <n v="6971564.8090000004"/>
    <n v="0.56052918632509441"/>
    <n v="5465904.9590000007"/>
    <n v="0.43947081367490576"/>
    <n v="247899921.88299996"/>
    <n v="13987489.393867999"/>
    <n v="5.6423936270821429E-2"/>
  </r>
  <r>
    <x v="2"/>
    <s v=".02"/>
    <m/>
    <m/>
    <m/>
    <x v="172"/>
    <n v="2062000"/>
    <n v="2062000"/>
    <n v="0"/>
    <n v="0"/>
    <n v="0"/>
    <n v="0"/>
    <n v="2062000"/>
    <n v="1"/>
    <n v="0"/>
    <n v="0"/>
    <n v="0"/>
    <s v="0%"/>
    <n v="0"/>
    <n v="0"/>
    <n v="0"/>
  </r>
  <r>
    <x v="2"/>
    <m/>
    <s v=".001"/>
    <m/>
    <s v="33.02.001"/>
    <x v="173"/>
    <n v="0"/>
    <n v="0"/>
    <n v="0"/>
    <s v="0%"/>
    <n v="0"/>
    <n v="0"/>
    <n v="0"/>
    <n v="0"/>
    <n v="0"/>
    <n v="0"/>
    <n v="0"/>
    <s v="0%"/>
    <n v="0"/>
    <n v="0"/>
    <n v="0"/>
  </r>
  <r>
    <x v="2"/>
    <m/>
    <s v=".002"/>
    <m/>
    <s v="33.02.002"/>
    <x v="174"/>
    <n v="0"/>
    <n v="0"/>
    <n v="0"/>
    <s v="0%"/>
    <n v="0"/>
    <n v="0"/>
    <n v="0"/>
    <n v="0"/>
    <n v="0"/>
    <n v="0"/>
    <n v="0"/>
    <s v="0%"/>
    <n v="0"/>
    <n v="0"/>
    <n v="0"/>
  </r>
  <r>
    <x v="2"/>
    <m/>
    <s v=".003"/>
    <m/>
    <s v="33.02.003"/>
    <x v="175"/>
    <n v="0"/>
    <n v="0"/>
    <n v="0"/>
    <s v="0%"/>
    <n v="0"/>
    <n v="0"/>
    <n v="0"/>
    <n v="0"/>
    <n v="0"/>
    <n v="0"/>
    <n v="0"/>
    <s v="0%"/>
    <n v="0"/>
    <n v="0"/>
    <n v="0"/>
  </r>
  <r>
    <x v="2"/>
    <m/>
    <s v=".004"/>
    <m/>
    <s v="33.02.004"/>
    <x v="176"/>
    <n v="0"/>
    <n v="0"/>
    <n v="0"/>
    <s v="0%"/>
    <n v="0"/>
    <n v="0"/>
    <n v="0"/>
    <n v="0"/>
    <n v="0"/>
    <n v="0"/>
    <n v="0"/>
    <s v="0%"/>
    <n v="0"/>
    <n v="0"/>
    <n v="0"/>
  </r>
  <r>
    <x v="2"/>
    <m/>
    <s v=".005"/>
    <m/>
    <s v="33.02.005"/>
    <x v="177"/>
    <n v="0"/>
    <n v="0"/>
    <n v="0"/>
    <s v="0%"/>
    <n v="0"/>
    <n v="0"/>
    <n v="0"/>
    <n v="0"/>
    <n v="0"/>
    <n v="0"/>
    <n v="0"/>
    <s v="0%"/>
    <n v="0"/>
    <n v="0"/>
    <n v="0"/>
  </r>
  <r>
    <x v="2"/>
    <m/>
    <s v=".006"/>
    <m/>
    <s v="33.02.006"/>
    <x v="178"/>
    <n v="0"/>
    <n v="0"/>
    <n v="0"/>
    <s v="0%"/>
    <n v="0"/>
    <n v="0"/>
    <n v="0"/>
    <n v="0"/>
    <n v="0"/>
    <n v="0"/>
    <n v="0"/>
    <s v="0%"/>
    <n v="0"/>
    <n v="0"/>
    <n v="0"/>
  </r>
  <r>
    <x v="2"/>
    <m/>
    <s v=".007"/>
    <m/>
    <s v="33.02.007"/>
    <x v="179"/>
    <n v="0"/>
    <n v="0"/>
    <n v="0"/>
    <s v="0%"/>
    <n v="0"/>
    <n v="0"/>
    <n v="0"/>
    <n v="0"/>
    <n v="0"/>
    <n v="0"/>
    <n v="0"/>
    <s v="0%"/>
    <n v="0"/>
    <n v="0"/>
    <n v="0"/>
  </r>
  <r>
    <x v="2"/>
    <m/>
    <s v=".008"/>
    <m/>
    <s v="33.02.008"/>
    <x v="180"/>
    <n v="0"/>
    <n v="0"/>
    <n v="0"/>
    <s v="0%"/>
    <n v="0"/>
    <n v="0"/>
    <n v="0"/>
    <n v="0"/>
    <n v="0"/>
    <n v="0"/>
    <n v="0"/>
    <s v="0%"/>
    <n v="0"/>
    <n v="0"/>
    <n v="0"/>
  </r>
  <r>
    <x v="2"/>
    <m/>
    <s v=".009"/>
    <m/>
    <s v="33.02.009"/>
    <x v="181"/>
    <n v="0"/>
    <n v="0"/>
    <n v="0"/>
    <s v="0%"/>
    <n v="0"/>
    <n v="0"/>
    <n v="0"/>
    <n v="0"/>
    <n v="0"/>
    <n v="0"/>
    <n v="0"/>
    <s v="0%"/>
    <n v="0"/>
    <n v="0"/>
    <n v="0"/>
  </r>
  <r>
    <x v="2"/>
    <m/>
    <s v=".010"/>
    <m/>
    <s v="33.02.010"/>
    <x v="182"/>
    <n v="0"/>
    <n v="0"/>
    <n v="0"/>
    <s v="0%"/>
    <n v="0"/>
    <n v="0"/>
    <n v="0"/>
    <n v="0"/>
    <n v="0"/>
    <n v="0"/>
    <n v="0"/>
    <s v="0%"/>
    <n v="0"/>
    <n v="0"/>
    <n v="0"/>
  </r>
  <r>
    <x v="2"/>
    <m/>
    <s v=".011"/>
    <m/>
    <s v="33.02.011"/>
    <x v="183"/>
    <n v="0"/>
    <n v="0"/>
    <n v="0"/>
    <s v="0%"/>
    <n v="0"/>
    <n v="0"/>
    <n v="0"/>
    <n v="0"/>
    <n v="0"/>
    <n v="0"/>
    <n v="0"/>
    <s v="0%"/>
    <n v="0"/>
    <n v="0"/>
    <n v="0"/>
  </r>
  <r>
    <x v="2"/>
    <m/>
    <s v=".012"/>
    <m/>
    <s v="33.02.012"/>
    <x v="184"/>
    <n v="0"/>
    <n v="0"/>
    <n v="0"/>
    <s v="0%"/>
    <n v="0"/>
    <n v="0"/>
    <n v="0"/>
    <n v="0"/>
    <n v="0"/>
    <n v="0"/>
    <n v="0"/>
    <s v="0%"/>
    <n v="0"/>
    <n v="0"/>
    <n v="0"/>
  </r>
  <r>
    <x v="2"/>
    <m/>
    <s v=".013"/>
    <m/>
    <s v="33.02.013"/>
    <x v="185"/>
    <n v="0"/>
    <n v="0"/>
    <n v="0"/>
    <s v="0%"/>
    <n v="0"/>
    <n v="0"/>
    <n v="0"/>
    <n v="0"/>
    <n v="0"/>
    <n v="0"/>
    <n v="0"/>
    <s v="0%"/>
    <n v="0"/>
    <n v="0"/>
    <n v="0"/>
  </r>
  <r>
    <x v="2"/>
    <m/>
    <s v=".014"/>
    <m/>
    <s v="33.02.014"/>
    <x v="186"/>
    <n v="0"/>
    <n v="0"/>
    <n v="0"/>
    <s v="0%"/>
    <n v="0"/>
    <n v="0"/>
    <n v="0"/>
    <n v="0"/>
    <n v="0"/>
    <n v="0"/>
    <n v="0"/>
    <s v="0%"/>
    <n v="0"/>
    <n v="0"/>
    <n v="0"/>
  </r>
  <r>
    <x v="2"/>
    <m/>
    <s v=".015"/>
    <m/>
    <s v="33.02.015"/>
    <x v="187"/>
    <n v="0"/>
    <n v="0"/>
    <n v="0"/>
    <s v="0%"/>
    <n v="0"/>
    <n v="0"/>
    <n v="0"/>
    <n v="0"/>
    <n v="0"/>
    <n v="0"/>
    <n v="0"/>
    <s v="0%"/>
    <n v="0"/>
    <n v="0"/>
    <n v="0"/>
  </r>
  <r>
    <x v="2"/>
    <m/>
    <s v=".016"/>
    <m/>
    <s v="33.02.016"/>
    <x v="188"/>
    <n v="0"/>
    <n v="0"/>
    <n v="0"/>
    <s v="0%"/>
    <n v="0"/>
    <n v="0"/>
    <n v="0"/>
    <n v="0"/>
    <n v="0"/>
    <n v="0"/>
    <n v="0"/>
    <s v="0%"/>
    <n v="0"/>
    <n v="0"/>
    <n v="0"/>
  </r>
  <r>
    <x v="2"/>
    <m/>
    <s v=".017"/>
    <m/>
    <s v="33.02.017"/>
    <x v="189"/>
    <n v="0"/>
    <n v="0"/>
    <n v="0"/>
    <s v="0%"/>
    <n v="0"/>
    <n v="0"/>
    <n v="0"/>
    <n v="0"/>
    <n v="0"/>
    <n v="0"/>
    <n v="0"/>
    <s v="0%"/>
    <n v="0"/>
    <n v="0"/>
    <n v="0"/>
  </r>
  <r>
    <x v="2"/>
    <m/>
    <s v=".025"/>
    <m/>
    <s v="33.02.025"/>
    <x v="190"/>
    <n v="0"/>
    <n v="0"/>
    <n v="0"/>
    <s v="0%"/>
    <n v="0"/>
    <n v="0"/>
    <n v="0"/>
    <n v="0"/>
    <n v="0"/>
    <n v="0"/>
    <n v="0"/>
    <s v="0%"/>
    <n v="0"/>
    <n v="0"/>
    <n v="0"/>
  </r>
  <r>
    <x v="2"/>
    <m/>
    <s v=".101"/>
    <m/>
    <s v="33.02.101"/>
    <x v="191"/>
    <n v="2062000"/>
    <n v="2062000"/>
    <n v="0"/>
    <n v="0"/>
    <n v="0"/>
    <n v="0"/>
    <n v="2062000"/>
    <n v="1"/>
    <n v="0"/>
    <n v="0"/>
    <n v="0"/>
    <s v="0%"/>
    <n v="0"/>
    <n v="0"/>
    <n v="0"/>
  </r>
  <r>
    <x v="2"/>
    <m/>
    <s v=".107"/>
    <m/>
    <s v="33.02.107"/>
    <x v="192"/>
    <n v="0"/>
    <n v="0"/>
    <n v="0"/>
    <s v="0%"/>
    <n v="0"/>
    <n v="0"/>
    <n v="0"/>
    <n v="0"/>
    <n v="0"/>
    <n v="0"/>
    <n v="0"/>
    <s v="0%"/>
    <n v="0"/>
    <n v="0"/>
    <n v="0"/>
  </r>
  <r>
    <x v="2"/>
    <m/>
    <s v=".914"/>
    <m/>
    <s v="33.02.914"/>
    <x v="141"/>
    <n v="0"/>
    <n v="0"/>
    <n v="0"/>
    <s v="0%"/>
    <n v="0"/>
    <n v="0"/>
    <n v="0"/>
    <n v="0"/>
    <n v="0"/>
    <n v="0"/>
    <n v="0"/>
    <s v="0%"/>
    <n v="0"/>
    <n v="0"/>
    <n v="0"/>
  </r>
  <r>
    <x v="2"/>
    <m/>
    <s v=".916"/>
    <m/>
    <s v="33.02.916"/>
    <x v="123"/>
    <n v="0"/>
    <n v="0"/>
    <n v="0"/>
    <s v="0%"/>
    <n v="0"/>
    <n v="0"/>
    <n v="0"/>
    <n v="0"/>
    <n v="0"/>
    <n v="0"/>
    <n v="0"/>
    <s v="0%"/>
    <n v="0"/>
    <n v="0"/>
    <n v="0"/>
  </r>
  <r>
    <x v="2"/>
    <s v=".03"/>
    <m/>
    <m/>
    <m/>
    <x v="193"/>
    <n v="212575119"/>
    <n v="167722870"/>
    <n v="12437469.767999999"/>
    <n v="7.4154882801611963E-2"/>
    <n v="14904503.386"/>
    <n v="8.8863870419102653E-2"/>
    <n v="152818366.61399999"/>
    <n v="0.91113612958089729"/>
    <n v="6971564.8090000004"/>
    <n v="0.56052918632509441"/>
    <n v="5465904.9590000007"/>
    <n v="0.43947081367490576"/>
    <n v="247899921.88299996"/>
    <n v="13987489.393867999"/>
    <n v="5.6423936270821429E-2"/>
  </r>
  <r>
    <x v="2"/>
    <m/>
    <s v=".001"/>
    <m/>
    <s v="33.03.001"/>
    <x v="194"/>
    <n v="42982872"/>
    <n v="0"/>
    <n v="0"/>
    <s v="0%"/>
    <n v="0"/>
    <n v="0"/>
    <n v="0"/>
    <n v="0"/>
    <n v="0"/>
    <n v="0"/>
    <n v="0"/>
    <s v="0%"/>
    <n v="42551761.919999994"/>
    <n v="0"/>
    <n v="0"/>
  </r>
  <r>
    <x v="2"/>
    <m/>
    <s v=".005"/>
    <m/>
    <m/>
    <x v="195"/>
    <n v="71387942"/>
    <n v="69971586"/>
    <n v="12434988.385"/>
    <n v="0.17771482820183609"/>
    <n v="12479628.558"/>
    <n v="0.17835280392243788"/>
    <n v="57491957.442000002"/>
    <n v="0.82164719607756209"/>
    <n v="6971564.8090000004"/>
    <n v="0.56064103907082186"/>
    <n v="5463423.5760000004"/>
    <n v="0.43935896092917825"/>
    <n v="88733970.736999989"/>
    <n v="11479849.090921"/>
    <n v="0.12937377867317923"/>
  </r>
  <r>
    <x v="2"/>
    <m/>
    <m/>
    <m/>
    <s v="33.03.120.005.01"/>
    <x v="196"/>
    <n v="30205196.25"/>
    <n v="30205196.25"/>
    <n v="87471.1"/>
    <n v="2.8958957682653696E-3"/>
    <n v="87471.1"/>
    <n v="2.8958957682653696E-3"/>
    <n v="30117725.149999999"/>
    <n v="0.99710410423173457"/>
    <n v="87471.1"/>
    <n v="1"/>
    <n v="0"/>
    <n v="0"/>
    <n v="45597777.187999994"/>
    <n v="0"/>
    <n v="0"/>
  </r>
  <r>
    <x v="2"/>
    <m/>
    <m/>
    <m/>
    <s v="33.03.120.005.02"/>
    <x v="197"/>
    <n v="28924077.75"/>
    <n v="27507721.75"/>
    <n v="1420670.0959999999"/>
    <n v="5.1646228972052177E-2"/>
    <n v="1465310.2690000001"/>
    <n v="5.326905231619191E-2"/>
    <n v="26042411.480999999"/>
    <n v="0.94673094768380806"/>
    <n v="1420670.0959999999"/>
    <n v="1"/>
    <n v="0"/>
    <n v="0"/>
    <n v="24321203.395999998"/>
    <n v="111150.27791299998"/>
    <n v="4.5700977909374496E-3"/>
  </r>
  <r>
    <x v="2"/>
    <m/>
    <m/>
    <m/>
    <s v="33.03.120.005.05"/>
    <x v="198"/>
    <n v="12258668"/>
    <n v="12258668"/>
    <n v="10926847.188999999"/>
    <n v="0.89135680883110624"/>
    <n v="10926847.188999999"/>
    <n v="0.89135680883110624"/>
    <n v="1331820.8110000007"/>
    <n v="0.10864319116889377"/>
    <n v="5463423.6129999999"/>
    <n v="0.50000000169307757"/>
    <n v="5463423.5760000004"/>
    <n v="0.49999999830692249"/>
    <n v="18505690.152999997"/>
    <n v="11368698.813007999"/>
    <n v="0.61433530546630244"/>
  </r>
  <r>
    <x v="2"/>
    <m/>
    <m/>
    <m/>
    <s v="33.03.120.005.05"/>
    <x v="199"/>
    <n v="0"/>
    <n v="0"/>
    <n v="0"/>
    <s v="0%"/>
    <n v="0"/>
    <n v="0"/>
    <n v="0"/>
    <n v="0"/>
    <n v="0"/>
    <n v="0"/>
    <n v="0"/>
    <s v="0%"/>
    <n v="309300"/>
    <n v="0"/>
    <n v="0"/>
  </r>
  <r>
    <x v="2"/>
    <m/>
    <n v="6"/>
    <m/>
    <m/>
    <x v="200"/>
    <n v="45264017"/>
    <n v="44810996"/>
    <n v="0"/>
    <n v="0"/>
    <n v="0"/>
    <n v="0"/>
    <n v="44810996"/>
    <n v="1"/>
    <n v="0"/>
    <n v="0"/>
    <n v="0"/>
    <s v="0%"/>
    <n v="57853732.982999995"/>
    <n v="27635.954999999998"/>
    <n v="4.7768663446696991E-4"/>
  </r>
  <r>
    <x v="2"/>
    <m/>
    <m/>
    <m/>
    <s v="33.03.120.006.01"/>
    <x v="201"/>
    <n v="4494551"/>
    <n v="4494551"/>
    <n v="0"/>
    <n v="0"/>
    <n v="0"/>
    <n v="0"/>
    <n v="4494551"/>
    <n v="1"/>
    <n v="0"/>
    <n v="0"/>
    <n v="0"/>
    <s v="0%"/>
    <n v="6730027.7699999996"/>
    <n v="17325.954999999998"/>
    <n v="2.5744254841313973E-3"/>
  </r>
  <r>
    <x v="2"/>
    <m/>
    <m/>
    <m/>
    <s v="33.03.120.006.03"/>
    <x v="202"/>
    <n v="1502088"/>
    <n v="1502088"/>
    <n v="0"/>
    <n v="0"/>
    <n v="0"/>
    <n v="0"/>
    <n v="1502088"/>
    <n v="1"/>
    <n v="0"/>
    <n v="0"/>
    <n v="0"/>
    <s v="0%"/>
    <n v="5526702.3059999999"/>
    <n v="0"/>
    <n v="0"/>
  </r>
  <r>
    <x v="2"/>
    <m/>
    <m/>
    <m/>
    <s v="33.03.120.006.04"/>
    <x v="203"/>
    <n v="2227382"/>
    <n v="2227382"/>
    <n v="0"/>
    <n v="0"/>
    <n v="0"/>
    <n v="0"/>
    <n v="2227382"/>
    <n v="1"/>
    <n v="0"/>
    <n v="0"/>
    <n v="0"/>
    <s v="0%"/>
    <n v="2516334.8939999999"/>
    <n v="10310"/>
    <n v="4.0972288802191524E-3"/>
  </r>
  <r>
    <x v="2"/>
    <m/>
    <m/>
    <m/>
    <s v="33.03.120.006.05"/>
    <x v="204"/>
    <n v="756414"/>
    <n v="756414"/>
    <n v="0"/>
    <n v="0"/>
    <n v="0"/>
    <n v="0"/>
    <n v="756414"/>
    <n v="1"/>
    <n v="0"/>
    <n v="0"/>
    <n v="0"/>
    <s v="0%"/>
    <n v="2336753.2519999999"/>
    <n v="0"/>
    <n v="0"/>
  </r>
  <r>
    <x v="2"/>
    <m/>
    <m/>
    <m/>
    <s v="33.03.120.006.06"/>
    <x v="205"/>
    <n v="14550669"/>
    <n v="14550669"/>
    <n v="0"/>
    <n v="0"/>
    <n v="0"/>
    <n v="0"/>
    <n v="14550669"/>
    <n v="1"/>
    <n v="0"/>
    <n v="0"/>
    <n v="0"/>
    <s v="0%"/>
    <n v="8297648.8359999992"/>
    <n v="0"/>
    <n v="0"/>
  </r>
  <r>
    <x v="2"/>
    <m/>
    <m/>
    <m/>
    <s v="33.03.120.006.07"/>
    <x v="206"/>
    <n v="21732913"/>
    <n v="21279892"/>
    <n v="0"/>
    <n v="0"/>
    <n v="0"/>
    <n v="0"/>
    <n v="21279892"/>
    <n v="1"/>
    <n v="0"/>
    <n v="0"/>
    <n v="0"/>
    <s v="0%"/>
    <n v="32446265.924999997"/>
    <n v="0"/>
    <n v="0"/>
  </r>
  <r>
    <x v="2"/>
    <m/>
    <s v=".100"/>
    <m/>
    <s v="33.03.120.100"/>
    <x v="207"/>
    <n v="9661323"/>
    <n v="9661323"/>
    <n v="0"/>
    <n v="0"/>
    <n v="0"/>
    <n v="0"/>
    <n v="9661323"/>
    <n v="1"/>
    <n v="0"/>
    <n v="0"/>
    <n v="0"/>
    <s v="0%"/>
    <n v="9858492.1079999991"/>
    <n v="2475358.5237929998"/>
    <n v="0.25108895931298542"/>
  </r>
  <r>
    <x v="2"/>
    <m/>
    <s v=".110"/>
    <m/>
    <s v="33.03.110"/>
    <x v="208"/>
    <n v="17541803"/>
    <n v="17541803"/>
    <n v="0"/>
    <n v="0"/>
    <n v="0"/>
    <n v="0"/>
    <n v="17541803"/>
    <n v="1"/>
    <n v="0"/>
    <n v="0"/>
    <n v="0"/>
    <s v="0%"/>
    <n v="17899799.289999999"/>
    <n v="0"/>
    <n v="0"/>
  </r>
  <r>
    <x v="2"/>
    <m/>
    <s v=".111"/>
    <m/>
    <s v="33.03.111"/>
    <x v="209"/>
    <n v="10212784"/>
    <n v="10212784"/>
    <n v="0"/>
    <n v="0"/>
    <n v="0"/>
    <n v="0"/>
    <n v="10212784"/>
    <n v="1"/>
    <n v="0"/>
    <n v="0"/>
    <n v="0"/>
    <s v="0%"/>
    <n v="10212783.916999999"/>
    <n v="0"/>
    <n v="0"/>
  </r>
  <r>
    <x v="2"/>
    <m/>
    <s v=".112"/>
    <m/>
    <s v="33.03.112"/>
    <x v="210"/>
    <n v="3290990"/>
    <n v="3290990"/>
    <n v="0"/>
    <n v="0"/>
    <n v="1241984"/>
    <n v="0.37738917468603672"/>
    <n v="2049006"/>
    <n v="0.62261082531396328"/>
    <n v="0"/>
    <n v="0"/>
    <n v="0"/>
    <s v="0%"/>
    <n v="4119599.6919999998"/>
    <n v="0"/>
    <n v="0"/>
  </r>
  <r>
    <x v="2"/>
    <m/>
    <s v=".432"/>
    <m/>
    <s v="33.03.432"/>
    <x v="211"/>
    <n v="10310000"/>
    <n v="10310000"/>
    <n v="0"/>
    <n v="0"/>
    <n v="0"/>
    <n v="0"/>
    <n v="10310000"/>
    <n v="1"/>
    <n v="0"/>
    <n v="0"/>
    <n v="0"/>
    <s v="0%"/>
    <n v="15279755.074999999"/>
    <n v="0"/>
    <n v="0"/>
  </r>
  <r>
    <x v="2"/>
    <m/>
    <s v=".602"/>
    <m/>
    <s v="33.03.602"/>
    <x v="212"/>
    <n v="1923388"/>
    <n v="1923388"/>
    <n v="2481.3829999999998"/>
    <n v="1.2901104717300928E-3"/>
    <n v="1182890.8280000002"/>
    <n v="0.61500374755379583"/>
    <n v="740497.1719999999"/>
    <n v="0.38499625244620428"/>
    <n v="0"/>
    <n v="0"/>
    <n v="2481.3829999999998"/>
    <n v="1"/>
    <n v="1390026.1609999998"/>
    <n v="4645.8241539999999"/>
    <n v="3.3422566310966004E-3"/>
  </r>
  <r>
    <x v="2"/>
    <m/>
    <s v=".001"/>
    <m/>
    <s v="33.03.001"/>
    <x v="213"/>
    <n v="1258405"/>
    <n v="1258405"/>
    <n v="2481.3829999999998"/>
    <n v="1.9718476960914806E-3"/>
    <n v="1140166.9680000001"/>
    <n v="0.90604135234682004"/>
    <n v="118238.03199999989"/>
    <n v="9.3958647653179933E-2"/>
    <n v="0"/>
    <n v="0"/>
    <n v="2481.3829999999998"/>
    <n v="1"/>
    <n v="615447.3906729999"/>
    <n v="0"/>
    <n v="0"/>
  </r>
  <r>
    <x v="2"/>
    <m/>
    <s v=".002"/>
    <m/>
    <s v="33.03.002"/>
    <x v="214"/>
    <n v="160453"/>
    <n v="160453"/>
    <n v="0"/>
    <n v="0"/>
    <n v="42723.86"/>
    <n v="0.26627024736215588"/>
    <n v="117729.14"/>
    <n v="0.73372975263784412"/>
    <n v="0"/>
    <n v="0"/>
    <n v="0"/>
    <s v="0%"/>
    <n v="325144.408"/>
    <n v="4645.8241539999999"/>
    <n v="1.4288494710940869E-2"/>
  </r>
  <r>
    <x v="2"/>
    <m/>
    <s v=".003"/>
    <m/>
    <s v="33.03.003"/>
    <x v="215"/>
    <n v="380000"/>
    <n v="380000"/>
    <n v="0"/>
    <n v="0"/>
    <n v="0"/>
    <n v="0"/>
    <n v="380000"/>
    <n v="1"/>
    <n v="0"/>
    <n v="0"/>
    <n v="0"/>
    <s v="0%"/>
    <n v="281276.98801099998"/>
    <n v="0"/>
    <n v="0"/>
  </r>
  <r>
    <x v="2"/>
    <m/>
    <s v=".004"/>
    <m/>
    <s v="33.03.004"/>
    <x v="216"/>
    <n v="54530"/>
    <n v="54530"/>
    <n v="0"/>
    <n v="0"/>
    <n v="0"/>
    <n v="0"/>
    <n v="54530"/>
    <n v="1"/>
    <n v="0"/>
    <n v="0"/>
    <n v="0"/>
    <s v="0%"/>
    <n v="93925.374316000001"/>
    <n v="0"/>
    <n v="0"/>
  </r>
  <r>
    <x v="2"/>
    <m/>
    <s v=".005"/>
    <m/>
    <s v="33.03.005"/>
    <x v="217"/>
    <n v="70000"/>
    <n v="70000"/>
    <n v="0"/>
    <n v="0"/>
    <n v="0"/>
    <n v="0"/>
    <n v="70000"/>
    <n v="1"/>
    <n v="0"/>
    <n v="0"/>
    <n v="0"/>
    <s v="0%"/>
    <n v="74232"/>
    <n v="0"/>
    <n v="0"/>
  </r>
  <r>
    <x v="11"/>
    <m/>
    <m/>
    <m/>
    <m/>
    <x v="218"/>
    <n v="41051361"/>
    <n v="68449275"/>
    <n v="102176437.57800001"/>
    <n v="1"/>
    <n v="102176437.57800001"/>
    <n v="1"/>
    <n v="-33727162.578000009"/>
    <n v="0"/>
    <n v="41941962.045999996"/>
    <n v="0.41048565638219781"/>
    <n v="60234475.531999998"/>
    <n v="0.58951434361780208"/>
    <n v="16961835.905199997"/>
    <n v="52213237.24397599"/>
    <n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
  <r>
    <x v="0"/>
    <m/>
    <m/>
    <m/>
    <m/>
    <m/>
    <n v="63546066"/>
    <n v="63546066"/>
    <n v="5282443.2469999995"/>
    <n v="8.3127777681784421E-2"/>
    <n v="6789465.0109999999"/>
    <n v="0.10684319956171638"/>
    <n v="56756600.989"/>
    <n v="0.8931568004382836"/>
    <n v="4657084.9229999995"/>
    <n v="0.88161570418098612"/>
    <n v="625358.32400000014"/>
    <n v="0.11838429581901388"/>
    <n v="40786396.188099995"/>
    <n v="8524753.765222"/>
    <n v="0.20900973270370027"/>
    <n v="1507021.7640000004"/>
  </r>
  <r>
    <x v="1"/>
    <m/>
    <m/>
    <m/>
    <m/>
    <m/>
    <n v="6015267"/>
    <n v="6015267"/>
    <n v="1227972.2139999999"/>
    <n v="0.20414259483411126"/>
    <n v="2681772.1400000006"/>
    <n v="0.44582761496704976"/>
    <n v="3333494.8599999994"/>
    <n v="0.55417238503295019"/>
    <n v="1198959.2709999999"/>
    <n v="0.97637329031616027"/>
    <n v="29012.942999999999"/>
    <n v="2.36267096838398E-2"/>
    <n v="6571917.7340000002"/>
    <n v="1589694.1872989996"/>
    <n v="0.24189197912120419"/>
    <n v="1453799.9260000007"/>
  </r>
  <r>
    <x v="2"/>
    <m/>
    <m/>
    <m/>
    <m/>
    <m/>
    <n v="246930548.99699998"/>
    <n v="245061171.99700001"/>
    <n v="84429391.666000009"/>
    <n v="0.34452374065620472"/>
    <n v="85927009.699000001"/>
    <n v="0.35063494146698976"/>
    <n v="159134162.29799998"/>
    <n v="0.64936505853301019"/>
    <n v="46155999.291999996"/>
    <n v="0.54668165174743488"/>
    <n v="38273392.373999998"/>
    <n v="0.45331834825256495"/>
    <n v="281107314.37797594"/>
    <n v="59392636.238893986"/>
    <n v="0.21128100622467208"/>
    <n v="1497618.0329999924"/>
  </r>
  <r>
    <x v="3"/>
    <m/>
    <m/>
    <m/>
    <m/>
    <m/>
    <n v="55354872"/>
    <n v="39769914"/>
    <n v="27397914"/>
    <n v="0.68891056691749442"/>
    <n v="27397914"/>
    <n v="0.68891056691749442"/>
    <n v="12372000"/>
    <n v="0.31108943308250553"/>
    <n v="0"/>
    <n v="0"/>
    <n v="27397914"/>
    <n v="1"/>
    <n v="57831516.99499999"/>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3C2D920-26B7-4E2F-93AF-09905C831297}" name="TablaDinámica1" cacheId="1"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9">
  <location ref="B3:C6" firstHeaderRow="1" firstDataRow="1" firstDataCol="1" rowPageCount="1" colPageCount="1"/>
  <pivotFields count="22">
    <pivotField axis="axisPage" showAll="0">
      <items count="5">
        <item x="0"/>
        <item x="1"/>
        <item x="2"/>
        <item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fld="21" baseField="0" baseItem="0" numFmtId="41"/>
  </dataFields>
  <chartFormats count="6">
    <chartFormat chart="0" format="1" series="1">
      <pivotArea type="data" outline="0" fieldPosition="0">
        <references count="1">
          <reference field="4294967294" count="1" selected="0">
            <x v="2"/>
          </reference>
        </references>
      </pivotArea>
    </chartFormat>
    <chartFormat chart="0" format="2" series="1">
      <pivotArea type="data" outline="0" fieldPosition="0">
        <references count="1">
          <reference field="4294967294" count="1" selected="0">
            <x v="1"/>
          </reference>
        </references>
      </pivotArea>
    </chartFormat>
    <chartFormat chart="0" format="4">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2"/>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88F8BF1-F59F-4905-96EE-34F664817B17}"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203:D209" firstHeaderRow="0" firstDataRow="1" firstDataCol="1" rowPageCount="1" colPageCount="1"/>
  <pivotFields count="21">
    <pivotField axis="axisPage" multipleItemSelectionAllowed="1" showAll="0">
      <items count="16">
        <item x="3"/>
        <item h="1" x="4"/>
        <item x="5"/>
        <item h="1" x="7"/>
        <item h="1" m="1" x="12"/>
        <item m="1" x="14"/>
        <item h="1" m="1" x="13"/>
        <item x="9"/>
        <item x="10"/>
        <item h="1" x="11"/>
        <item h="1" x="6"/>
        <item x="1"/>
        <item h="1" x="0"/>
        <item h="1" x="2"/>
        <item h="1" x="8"/>
        <item t="default"/>
      </items>
    </pivotField>
    <pivotField showAll="0"/>
    <pivotField showAll="0"/>
    <pivotField showAll="0"/>
    <pivotField showAll="0"/>
    <pivotField axis="axisRow" showAll="0">
      <items count="276">
        <item x="109"/>
        <item x="114"/>
        <item x="150"/>
        <item x="142"/>
        <item x="121"/>
        <item x="119"/>
        <item m="1" x="268"/>
        <item m="1" x="269"/>
        <item m="1" x="270"/>
        <item m="1" x="271"/>
        <item m="1" x="272"/>
        <item m="1" x="273"/>
        <item m="1" x="274"/>
        <item x="151"/>
        <item m="1" x="237"/>
        <item m="1" x="236"/>
        <item m="1" x="239"/>
        <item x="122"/>
        <item x="141"/>
        <item m="1" x="238"/>
        <item x="193"/>
        <item x="18"/>
        <item x="153"/>
        <item x="75"/>
        <item m="1" x="245"/>
        <item x="163"/>
        <item m="1" x="229"/>
        <item x="70"/>
        <item x="29"/>
        <item x="123"/>
        <item x="172"/>
        <item x="124"/>
        <item m="1" x="249"/>
        <item x="44"/>
        <item x="15"/>
        <item m="1" x="248"/>
        <item m="1" x="247"/>
        <item x="17"/>
        <item x="96"/>
        <item x="97"/>
        <item x="99"/>
        <item x="98"/>
        <item x="8"/>
        <item x="5"/>
        <item x="10"/>
        <item x="14"/>
        <item x="37"/>
        <item x="7"/>
        <item x="25"/>
        <item x="6"/>
        <item x="36"/>
        <item x="11"/>
        <item x="34"/>
        <item x="35"/>
        <item x="20"/>
        <item x="12"/>
        <item x="201"/>
        <item x="45"/>
        <item x="30"/>
        <item x="31"/>
        <item x="51"/>
        <item x="143"/>
        <item x="52"/>
        <item x="28"/>
        <item x="27"/>
        <item x="13"/>
        <item x="0"/>
        <item x="72"/>
        <item x="198"/>
        <item x="105"/>
        <item m="1" x="246"/>
        <item x="22"/>
        <item x="23"/>
        <item x="21"/>
        <item m="1" x="244"/>
        <item m="1" x="240"/>
        <item x="69"/>
        <item x="197"/>
        <item x="199"/>
        <item x="76"/>
        <item x="167"/>
        <item x="66"/>
        <item x="104"/>
        <item x="204"/>
        <item x="120"/>
        <item x="211"/>
        <item m="1" x="264"/>
        <item m="1" x="266"/>
        <item x="116"/>
        <item m="1" x="225"/>
        <item m="1" x="224"/>
        <item m="1" x="221"/>
        <item m="1" x="219"/>
        <item x="71"/>
        <item x="102"/>
        <item x="9"/>
        <item x="1"/>
        <item x="108"/>
        <item x="190"/>
        <item x="40"/>
        <item x="41"/>
        <item x="42"/>
        <item x="115"/>
        <item x="157"/>
        <item x="62"/>
        <item x="162"/>
        <item x="161"/>
        <item x="159"/>
        <item x="160"/>
        <item x="205"/>
        <item x="78"/>
        <item x="83"/>
        <item x="80"/>
        <item x="82"/>
        <item x="81"/>
        <item x="79"/>
        <item x="77"/>
        <item x="166"/>
        <item x="55"/>
        <item x="54"/>
        <item x="63"/>
        <item x="60"/>
        <item x="59"/>
        <item x="61"/>
        <item x="165"/>
        <item x="170"/>
        <item x="146"/>
        <item x="207"/>
        <item x="200"/>
        <item x="195"/>
        <item m="1" x="235"/>
        <item x="212"/>
        <item x="147"/>
        <item x="210"/>
        <item x="206"/>
        <item m="1" x="234"/>
        <item x="155"/>
        <item m="1" x="232"/>
        <item x="38"/>
        <item x="16"/>
        <item x="19"/>
        <item x="117"/>
        <item x="39"/>
        <item x="203"/>
        <item x="84"/>
        <item x="67"/>
        <item m="1" x="243"/>
        <item x="107"/>
        <item x="158"/>
        <item x="65"/>
        <item x="53"/>
        <item x="93"/>
        <item x="32"/>
        <item x="2"/>
        <item x="216"/>
        <item m="1" x="241"/>
        <item x="111"/>
        <item x="169"/>
        <item x="101"/>
        <item x="58"/>
        <item x="57"/>
        <item x="144"/>
        <item m="1" x="231"/>
        <item x="154"/>
        <item x="149"/>
        <item m="1" x="251"/>
        <item x="134"/>
        <item x="136"/>
        <item x="129"/>
        <item x="130"/>
        <item x="131"/>
        <item x="137"/>
        <item x="126"/>
        <item x="139"/>
        <item x="127"/>
        <item x="135"/>
        <item x="128"/>
        <item x="133"/>
        <item x="138"/>
        <item x="140"/>
        <item x="125"/>
        <item x="132"/>
        <item x="173"/>
        <item x="174"/>
        <item x="175"/>
        <item x="176"/>
        <item x="181"/>
        <item x="185"/>
        <item x="177"/>
        <item x="178"/>
        <item x="179"/>
        <item x="180"/>
        <item x="182"/>
        <item x="183"/>
        <item x="184"/>
        <item x="186"/>
        <item x="187"/>
        <item x="188"/>
        <item x="168"/>
        <item m="1" x="261"/>
        <item x="194"/>
        <item m="1" x="260"/>
        <item m="1" x="259"/>
        <item m="1" x="258"/>
        <item m="1" x="257"/>
        <item m="1" x="265"/>
        <item m="1" x="262"/>
        <item m="1" x="263"/>
        <item x="85"/>
        <item m="1" x="250"/>
        <item x="24"/>
        <item x="64"/>
        <item x="94"/>
        <item x="106"/>
        <item x="218"/>
        <item m="1" x="226"/>
        <item x="192"/>
        <item x="68"/>
        <item x="90"/>
        <item x="156"/>
        <item x="87"/>
        <item x="92"/>
        <item x="86"/>
        <item x="95"/>
        <item x="91"/>
        <item x="100"/>
        <item x="89"/>
        <item x="217"/>
        <item x="103"/>
        <item x="213"/>
        <item x="215"/>
        <item m="1" x="230"/>
        <item x="189"/>
        <item x="4"/>
        <item x="33"/>
        <item x="3"/>
        <item x="43"/>
        <item x="74"/>
        <item x="73"/>
        <item x="202"/>
        <item x="49"/>
        <item x="48"/>
        <item x="56"/>
        <item x="26"/>
        <item x="196"/>
        <item x="118"/>
        <item x="171"/>
        <item m="1" x="228"/>
        <item x="145"/>
        <item x="214"/>
        <item m="1" x="222"/>
        <item m="1" x="223"/>
        <item m="1" x="233"/>
        <item m="1" x="220"/>
        <item x="164"/>
        <item x="50"/>
        <item x="46"/>
        <item x="47"/>
        <item x="152"/>
        <item x="112"/>
        <item x="113"/>
        <item m="1" x="267"/>
        <item x="88"/>
        <item x="148"/>
        <item m="1" x="242"/>
        <item m="1" x="252"/>
        <item m="1" x="253"/>
        <item m="1" x="254"/>
        <item m="1" x="255"/>
        <item m="1" x="256"/>
        <item x="208"/>
        <item x="209"/>
        <item x="110"/>
        <item m="1" x="227"/>
        <item x="191"/>
        <item t="default"/>
      </items>
    </pivotField>
    <pivotField dataField="1" numFmtId="3" showAll="0"/>
    <pivotField dataField="1" numFmtId="3" showAll="0"/>
    <pivotField numFmtId="3" showAll="0"/>
    <pivotField showAll="0"/>
    <pivotField showAll="0"/>
    <pivotField numFmtId="172" showAll="0"/>
    <pivotField showAll="0"/>
    <pivotField numFmtId="172" showAll="0"/>
    <pivotField numFmtId="3" showAll="0"/>
    <pivotField numFmtId="172" showAll="0"/>
    <pivotField numFmtId="3" showAll="0"/>
    <pivotField showAll="0"/>
    <pivotField showAll="0"/>
    <pivotField showAll="0"/>
    <pivotField showAll="0"/>
  </pivotFields>
  <rowFields count="1">
    <field x="5"/>
  </rowFields>
  <rowItems count="6">
    <i>
      <x v="57"/>
    </i>
    <i>
      <x v="96"/>
    </i>
    <i>
      <x v="157"/>
    </i>
    <i>
      <x v="245"/>
    </i>
    <i>
      <x v="246"/>
    </i>
    <i t="grand">
      <x/>
    </i>
  </rowItems>
  <colFields count="1">
    <field x="-2"/>
  </colFields>
  <colItems count="2">
    <i>
      <x/>
    </i>
    <i i="1">
      <x v="1"/>
    </i>
  </colItems>
  <pageFields count="1">
    <pageField fld="0" hier="-1"/>
  </pageFields>
  <dataFields count="2">
    <dataField name="Presupuesto Inicial 2026 M$." fld="6" baseField="5" baseItem="157" numFmtId="3"/>
    <dataField name="Presupuesto Vigente 2026 M$" fld="7" baseField="5" baseItem="157" numFmtId="3"/>
  </dataFields>
  <chartFormats count="2">
    <chartFormat chart="0" format="6" series="1">
      <pivotArea type="data" outline="0" fieldPosition="0">
        <references count="1">
          <reference field="4294967294" count="1" selected="0">
            <x v="0"/>
          </reference>
        </references>
      </pivotArea>
    </chartFormat>
    <chartFormat chart="0" format="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ADEE90F-8503-4693-A5AD-E85C98E65DB4}" name="TablaDinámica4" cacheId="1"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B30:C33" firstHeaderRow="1" firstDataRow="1" firstDataCol="1" rowPageCount="1" colPageCount="1"/>
  <pivotFields count="22">
    <pivotField axis="axisPage" multipleItemSelectionAllowed="1" showAll="0">
      <items count="5">
        <item x="0"/>
        <item h="1" x="1"/>
        <item h="1"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fld="21" baseField="0" baseItem="0" numFmtId="41"/>
  </dataFields>
  <chartFormats count="10">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5" format="9">
      <pivotArea type="data" outline="0" fieldPosition="0">
        <references count="1">
          <reference field="4294967294" count="1" selected="0">
            <x v="1"/>
          </reference>
        </references>
      </pivotArea>
    </chartFormat>
    <chartFormat chart="5" format="10">
      <pivotArea type="data" outline="0" fieldPosition="0">
        <references count="1">
          <reference field="4294967294" count="1" selected="0">
            <x v="2"/>
          </reference>
        </references>
      </pivotArea>
    </chartFormat>
    <chartFormat chart="7" format="9">
      <pivotArea type="data" outline="0" fieldPosition="0">
        <references count="1">
          <reference field="4294967294" count="1" selected="0">
            <x v="1"/>
          </reference>
        </references>
      </pivotArea>
    </chartFormat>
    <chartFormat chart="7" format="10">
      <pivotArea type="data" outline="0" fieldPosition="0">
        <references count="1">
          <reference field="4294967294" count="1" selected="0">
            <x v="2"/>
          </reference>
        </references>
      </pivotArea>
    </chartFormat>
    <chartFormat chart="0" format="4">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2"/>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10CBBB-391B-4803-8A01-38C2F669A921}" name="TablaDinámica7"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72:D178" firstHeaderRow="0" firstDataRow="1" firstDataCol="1" rowPageCount="1" colPageCount="1"/>
  <pivotFields count="21">
    <pivotField axis="axisPage" multipleItemSelectionAllowed="1" showAll="0">
      <items count="16">
        <item x="3"/>
        <item h="1" x="4"/>
        <item x="5"/>
        <item h="1" x="7"/>
        <item h="1" m="1" x="12"/>
        <item m="1" x="14"/>
        <item h="1" m="1" x="13"/>
        <item x="9"/>
        <item x="10"/>
        <item h="1" x="11"/>
        <item h="1" x="6"/>
        <item x="1"/>
        <item h="1" x="0"/>
        <item h="1" x="2"/>
        <item h="1" x="8"/>
        <item t="default"/>
      </items>
    </pivotField>
    <pivotField showAll="0"/>
    <pivotField showAll="0"/>
    <pivotField showAll="0"/>
    <pivotField showAll="0"/>
    <pivotField axis="axisRow" showAll="0">
      <items count="276">
        <item x="109"/>
        <item x="114"/>
        <item x="150"/>
        <item x="142"/>
        <item x="121"/>
        <item x="119"/>
        <item m="1" x="268"/>
        <item m="1" x="269"/>
        <item m="1" x="270"/>
        <item m="1" x="271"/>
        <item m="1" x="272"/>
        <item m="1" x="273"/>
        <item m="1" x="274"/>
        <item x="151"/>
        <item m="1" x="237"/>
        <item m="1" x="236"/>
        <item m="1" x="239"/>
        <item x="122"/>
        <item x="141"/>
        <item m="1" x="238"/>
        <item x="193"/>
        <item x="18"/>
        <item x="153"/>
        <item x="75"/>
        <item m="1" x="245"/>
        <item x="163"/>
        <item m="1" x="229"/>
        <item x="70"/>
        <item x="29"/>
        <item x="123"/>
        <item x="172"/>
        <item x="124"/>
        <item m="1" x="249"/>
        <item x="44"/>
        <item x="15"/>
        <item m="1" x="248"/>
        <item m="1" x="247"/>
        <item x="17"/>
        <item x="96"/>
        <item x="97"/>
        <item x="99"/>
        <item x="98"/>
        <item x="8"/>
        <item x="5"/>
        <item x="10"/>
        <item x="14"/>
        <item x="37"/>
        <item x="7"/>
        <item x="25"/>
        <item x="6"/>
        <item x="36"/>
        <item x="11"/>
        <item x="34"/>
        <item x="35"/>
        <item x="20"/>
        <item x="12"/>
        <item x="201"/>
        <item x="45"/>
        <item x="30"/>
        <item x="31"/>
        <item x="51"/>
        <item x="143"/>
        <item x="52"/>
        <item x="28"/>
        <item x="27"/>
        <item x="13"/>
        <item x="0"/>
        <item x="72"/>
        <item x="198"/>
        <item x="105"/>
        <item m="1" x="246"/>
        <item x="22"/>
        <item x="23"/>
        <item x="21"/>
        <item m="1" x="244"/>
        <item m="1" x="240"/>
        <item x="69"/>
        <item x="197"/>
        <item x="199"/>
        <item x="76"/>
        <item x="167"/>
        <item x="66"/>
        <item x="104"/>
        <item x="204"/>
        <item x="120"/>
        <item x="211"/>
        <item m="1" x="264"/>
        <item m="1" x="266"/>
        <item x="116"/>
        <item m="1" x="225"/>
        <item m="1" x="224"/>
        <item m="1" x="221"/>
        <item m="1" x="219"/>
        <item x="71"/>
        <item x="102"/>
        <item x="9"/>
        <item x="1"/>
        <item x="108"/>
        <item x="190"/>
        <item x="40"/>
        <item x="41"/>
        <item x="42"/>
        <item x="115"/>
        <item x="157"/>
        <item x="62"/>
        <item x="162"/>
        <item x="161"/>
        <item x="159"/>
        <item x="160"/>
        <item x="205"/>
        <item x="78"/>
        <item x="83"/>
        <item x="80"/>
        <item x="82"/>
        <item x="81"/>
        <item x="79"/>
        <item x="77"/>
        <item x="166"/>
        <item x="55"/>
        <item x="54"/>
        <item x="63"/>
        <item x="60"/>
        <item x="59"/>
        <item x="61"/>
        <item x="165"/>
        <item x="170"/>
        <item x="146"/>
        <item x="207"/>
        <item x="200"/>
        <item x="195"/>
        <item m="1" x="235"/>
        <item x="212"/>
        <item x="147"/>
        <item x="210"/>
        <item x="206"/>
        <item m="1" x="234"/>
        <item x="155"/>
        <item m="1" x="232"/>
        <item x="38"/>
        <item x="16"/>
        <item x="19"/>
        <item x="117"/>
        <item x="39"/>
        <item x="203"/>
        <item x="84"/>
        <item x="67"/>
        <item m="1" x="243"/>
        <item x="107"/>
        <item x="158"/>
        <item x="65"/>
        <item x="53"/>
        <item x="93"/>
        <item x="32"/>
        <item x="2"/>
        <item x="216"/>
        <item m="1" x="241"/>
        <item x="111"/>
        <item x="169"/>
        <item x="101"/>
        <item x="58"/>
        <item x="57"/>
        <item x="144"/>
        <item m="1" x="231"/>
        <item x="154"/>
        <item x="149"/>
        <item m="1" x="251"/>
        <item x="134"/>
        <item x="136"/>
        <item x="129"/>
        <item x="130"/>
        <item x="131"/>
        <item x="137"/>
        <item x="126"/>
        <item x="139"/>
        <item x="127"/>
        <item x="135"/>
        <item x="128"/>
        <item x="133"/>
        <item x="138"/>
        <item x="140"/>
        <item x="125"/>
        <item x="132"/>
        <item x="173"/>
        <item x="174"/>
        <item x="175"/>
        <item x="176"/>
        <item x="181"/>
        <item x="185"/>
        <item x="177"/>
        <item x="178"/>
        <item x="179"/>
        <item x="180"/>
        <item x="182"/>
        <item x="183"/>
        <item x="184"/>
        <item x="186"/>
        <item x="187"/>
        <item x="188"/>
        <item x="168"/>
        <item m="1" x="261"/>
        <item x="194"/>
        <item m="1" x="260"/>
        <item m="1" x="259"/>
        <item m="1" x="258"/>
        <item m="1" x="257"/>
        <item m="1" x="265"/>
        <item m="1" x="262"/>
        <item m="1" x="263"/>
        <item x="85"/>
        <item m="1" x="250"/>
        <item x="24"/>
        <item x="64"/>
        <item x="94"/>
        <item x="106"/>
        <item x="218"/>
        <item m="1" x="226"/>
        <item x="192"/>
        <item x="68"/>
        <item x="90"/>
        <item x="156"/>
        <item x="87"/>
        <item x="92"/>
        <item x="86"/>
        <item x="95"/>
        <item x="91"/>
        <item x="100"/>
        <item x="89"/>
        <item x="217"/>
        <item x="103"/>
        <item x="213"/>
        <item x="215"/>
        <item m="1" x="230"/>
        <item x="189"/>
        <item x="4"/>
        <item x="33"/>
        <item x="3"/>
        <item x="43"/>
        <item x="74"/>
        <item x="73"/>
        <item x="202"/>
        <item x="49"/>
        <item x="48"/>
        <item x="56"/>
        <item x="26"/>
        <item x="196"/>
        <item x="118"/>
        <item x="171"/>
        <item m="1" x="228"/>
        <item x="145"/>
        <item x="214"/>
        <item m="1" x="222"/>
        <item m="1" x="223"/>
        <item m="1" x="233"/>
        <item m="1" x="220"/>
        <item x="164"/>
        <item x="50"/>
        <item x="46"/>
        <item x="47"/>
        <item x="152"/>
        <item x="112"/>
        <item x="113"/>
        <item m="1" x="267"/>
        <item x="88"/>
        <item x="148"/>
        <item m="1" x="242"/>
        <item m="1" x="252"/>
        <item m="1" x="253"/>
        <item m="1" x="254"/>
        <item m="1" x="255"/>
        <item m="1" x="256"/>
        <item x="208"/>
        <item x="209"/>
        <item x="110"/>
        <item m="1" x="227"/>
        <item x="191"/>
        <item t="default"/>
      </items>
    </pivotField>
    <pivotField numFmtId="3" showAll="0"/>
    <pivotField numFmtId="3" showAll="0"/>
    <pivotField numFmtId="3" showAll="0"/>
    <pivotField dataField="1" showAll="0"/>
    <pivotField showAll="0"/>
    <pivotField numFmtId="172" showAll="0"/>
    <pivotField showAll="0"/>
    <pivotField numFmtId="172" showAll="0"/>
    <pivotField numFmtId="3" showAll="0"/>
    <pivotField numFmtId="172" showAll="0"/>
    <pivotField numFmtId="3" showAll="0"/>
    <pivotField showAll="0"/>
    <pivotField showAll="0"/>
    <pivotField showAll="0"/>
    <pivotField dataField="1" showAll="0"/>
  </pivotFields>
  <rowFields count="1">
    <field x="5"/>
  </rowFields>
  <rowItems count="6">
    <i>
      <x v="57"/>
    </i>
    <i>
      <x v="96"/>
    </i>
    <i>
      <x v="157"/>
    </i>
    <i>
      <x v="245"/>
    </i>
    <i>
      <x v="246"/>
    </i>
    <i t="grand">
      <x/>
    </i>
  </rowItems>
  <colFields count="1">
    <field x="-2"/>
  </colFields>
  <colItems count="2">
    <i>
      <x/>
    </i>
    <i i="1">
      <x v="1"/>
    </i>
  </colItems>
  <pageFields count="1">
    <pageField fld="0" hier="-1"/>
  </pageFields>
  <dataFields count="2">
    <dataField name="% Ejecución 2026" fld="9" baseField="5" baseItem="96"/>
    <dataField name=" %  Ejecución 2025" fld="20" baseField="5" baseItem="96"/>
  </dataFields>
  <formats count="1">
    <format dxfId="28">
      <pivotArea outline="0" collapsedLevelsAreSubtotals="1" fieldPosition="0"/>
    </format>
  </formats>
  <chartFormats count="2">
    <chartFormat chart="0" format="6" series="1">
      <pivotArea type="data" outline="0" fieldPosition="0">
        <references count="1">
          <reference field="4294967294" count="1" selected="0">
            <x v="0"/>
          </reference>
        </references>
      </pivotArea>
    </chartFormat>
    <chartFormat chart="0" format="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44C781F-FC96-45A4-B43D-FCD87021D766}" name="TablaDinámica5" cacheId="1"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13:C116" firstHeaderRow="1" firstDataRow="1" firstDataCol="1" rowPageCount="1" colPageCount="1"/>
  <pivotFields count="22">
    <pivotField axis="axisPage" multipleItemSelectionAllowed="1" showAll="0">
      <items count="5">
        <item h="1" x="0"/>
        <item h="1" x="1"/>
        <item h="1" x="2"/>
        <item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Suma de Ejecución al  M$" fld="8" baseField="0" baseItem="0" numFmtId="3"/>
    <dataField name="Saldo disponible." fld="12" baseField="0" baseItem="1" numFmtId="41"/>
    <dataField name="Saldo por ejecutar." fld="21" baseField="0" baseItem="1" numFmtId="41"/>
  </dataFields>
  <chartFormats count="6">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pivotArea type="data" outline="0" fieldPosition="0">
        <references count="1">
          <reference field="4294967294" count="1" selected="0">
            <x v="2"/>
          </reference>
        </references>
      </pivotArea>
    </chartFormat>
    <chartFormat chart="0" format="5">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603C70F-8354-4182-9E51-CF29719CF3B8}" name="TablaDinámica6"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B140:D145" firstHeaderRow="0" firstDataRow="1" firstDataCol="1"/>
  <pivotFields count="22">
    <pivotField axis="axisRow" showAll="0">
      <items count="5">
        <item x="0"/>
        <item x="1"/>
        <item x="2"/>
        <item x="3"/>
        <item t="default"/>
      </items>
    </pivotField>
    <pivotField showAll="0"/>
    <pivotField showAll="0"/>
    <pivotField showAll="0"/>
    <pivotField showAll="0"/>
    <pivotField showAll="0"/>
    <pivotField numFmtId="3" showAll="0"/>
    <pivotField numFmtId="3" showAll="0"/>
    <pivotField numFmtId="3" showAll="0"/>
    <pivotField dataField="1" numFmtId="172" showAll="0"/>
    <pivotField showAll="0"/>
    <pivotField numFmtId="172" showAll="0"/>
    <pivotField numFmtId="41" showAll="0"/>
    <pivotField numFmtId="172" showAll="0"/>
    <pivotField numFmtId="3" showAll="0"/>
    <pivotField numFmtId="172" showAll="0"/>
    <pivotField numFmtId="3" showAll="0"/>
    <pivotField numFmtId="172" showAll="0"/>
    <pivotField numFmtId="3" showAll="0"/>
    <pivotField numFmtId="3" showAll="0"/>
    <pivotField dataField="1" numFmtId="172" showAll="0"/>
    <pivotField numFmtId="41" showAll="0"/>
  </pivotFields>
  <rowFields count="1">
    <field x="0"/>
  </rowFields>
  <rowItems count="5">
    <i>
      <x/>
    </i>
    <i>
      <x v="1"/>
    </i>
    <i>
      <x v="2"/>
    </i>
    <i>
      <x v="3"/>
    </i>
    <i t="grand">
      <x/>
    </i>
  </rowItems>
  <colFields count="1">
    <field x="-2"/>
  </colFields>
  <colItems count="2">
    <i>
      <x/>
    </i>
    <i i="1">
      <x v="1"/>
    </i>
  </colItems>
  <dataFields count="2">
    <dataField name="% Ejecución 2026" fld="9" baseField="0" baseItem="2" numFmtId="172"/>
    <dataField name="% Ejecución 2025" fld="20" baseField="0" baseItem="2" numFmtId="172"/>
  </dataFields>
  <chartFormats count="2">
    <chartFormat chart="0" format="4"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3F95777-0BFE-4527-BA3F-63294690D736}" name="TablaDinámica3" cacheId="1"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B85:C88" firstHeaderRow="1" firstDataRow="1" firstDataCol="1" rowPageCount="1" colPageCount="1"/>
  <pivotFields count="22">
    <pivotField axis="axisPage" multipleItemSelectionAllowed="1" showAll="0">
      <items count="5">
        <item h="1" x="0"/>
        <item h="1" x="1"/>
        <item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1" numFmtId="41"/>
    <dataField name="Saldo por ejecutar." fld="21" baseField="0" baseItem="1" numFmtId="41"/>
  </dataFields>
  <chartFormats count="6">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pivotArea type="data" outline="0" fieldPosition="0">
        <references count="1">
          <reference field="4294967294" count="1" selected="0">
            <x v="2"/>
          </reference>
        </references>
      </pivotArea>
    </chartFormat>
    <chartFormat chart="0" format="5">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EC9C63FF-D5E8-401D-9A8F-0246DD590738}" name="TablaDinámica2" cacheId="1"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5">
  <location ref="B57:C60" firstHeaderRow="1" firstDataRow="1" firstDataCol="1" rowPageCount="1" colPageCount="1"/>
  <pivotFields count="22">
    <pivotField axis="axisPage" multipleItemSelectionAllowed="1" showAll="0">
      <items count="5">
        <item h="1" x="0"/>
        <item x="1"/>
        <item h="1"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fld="21" baseField="0" baseItem="0" numFmtId="41"/>
  </dataFields>
  <chartFormats count="6">
    <chartFormat chart="0" format="2" series="1">
      <pivotArea type="data" outline="0" fieldPosition="0">
        <references count="1">
          <reference field="4294967294" count="1" selected="0">
            <x v="2"/>
          </reference>
        </references>
      </pivotArea>
    </chartFormat>
    <chartFormat chart="0" format="4">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2"/>
          </reference>
        </references>
      </pivotArea>
    </chartFormat>
    <chartFormat chart="0" format="8" series="1">
      <pivotArea type="data" outline="0" fieldPosition="0">
        <references count="1">
          <reference field="4294967294" count="1" selected="0">
            <x v="1"/>
          </reference>
        </references>
      </pivotArea>
    </chartFormat>
    <chartFormat chart="0" format="9" series="1">
      <pivotArea type="data" outline="0" fieldPosition="0">
        <references count="1">
          <reference field="4294967294" count="1" selected="0">
            <x v="0"/>
          </reference>
        </references>
      </pivotArea>
    </chartFormat>
    <chartFormat chart="0" format="10">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10" Type="http://schemas.openxmlformats.org/officeDocument/2006/relationships/drawing" Target="../drawings/drawing1.xml"/><Relationship Id="rId4" Type="http://schemas.openxmlformats.org/officeDocument/2006/relationships/pivotTable" Target="../pivotTables/pivotTable4.xm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0"/>
  <sheetViews>
    <sheetView showGridLines="0" topLeftCell="B1" zoomScale="80" zoomScaleNormal="80" workbookViewId="0">
      <selection activeCell="S16" sqref="S16"/>
    </sheetView>
  </sheetViews>
  <sheetFormatPr baseColWidth="10" defaultColWidth="11.42578125" defaultRowHeight="15" x14ac:dyDescent="0.25"/>
  <cols>
    <col min="1" max="1" width="0" style="34" hidden="1" customWidth="1"/>
    <col min="2" max="2" width="19.5703125" style="13" bestFit="1" customWidth="1"/>
    <col min="3" max="3" width="35.140625" style="13" bestFit="1" customWidth="1"/>
    <col min="4" max="4" width="16.42578125" style="13" bestFit="1" customWidth="1"/>
    <col min="5" max="5" width="20.42578125" style="13" bestFit="1" customWidth="1"/>
    <col min="6" max="9" width="13" style="13" customWidth="1"/>
    <col min="10" max="10" width="3.7109375" style="13" customWidth="1"/>
    <col min="11" max="11" width="8.140625" style="13" customWidth="1"/>
    <col min="12" max="12" width="11.5703125" style="13" customWidth="1"/>
    <col min="13" max="13" width="8.140625" style="13" customWidth="1"/>
    <col min="14" max="14" width="11.5703125" style="13" customWidth="1"/>
    <col min="15" max="15" width="14.140625" style="13" customWidth="1"/>
    <col min="16" max="16" width="11.42578125" style="13" customWidth="1"/>
    <col min="17" max="17" width="40.7109375" style="13" bestFit="1" customWidth="1"/>
    <col min="18" max="18" width="16" style="13" bestFit="1" customWidth="1"/>
    <col min="19" max="19" width="50.140625" style="13" bestFit="1" customWidth="1"/>
    <col min="20" max="20" width="34.28515625" style="13" bestFit="1" customWidth="1"/>
    <col min="21" max="21" width="37.140625" style="13" bestFit="1" customWidth="1"/>
    <col min="22" max="22" width="55.28515625" style="13" bestFit="1" customWidth="1"/>
    <col min="23" max="23" width="25" style="13" bestFit="1" customWidth="1"/>
    <col min="24" max="24" width="22.7109375" style="13" bestFit="1" customWidth="1"/>
    <col min="25" max="25" width="16.42578125" style="13" bestFit="1" customWidth="1"/>
    <col min="26" max="26" width="38.5703125" style="13" bestFit="1" customWidth="1"/>
    <col min="27" max="27" width="41.5703125" style="13" bestFit="1" customWidth="1"/>
    <col min="28" max="28" width="5.7109375" style="13" customWidth="1"/>
    <col min="29" max="29" width="10.85546875" style="13" customWidth="1"/>
    <col min="30" max="30" width="36.28515625" style="13" bestFit="1" customWidth="1"/>
    <col min="31" max="31" width="18.7109375" style="13" bestFit="1" customWidth="1"/>
    <col min="32" max="32" width="40.28515625" style="13" bestFit="1" customWidth="1"/>
    <col min="33" max="33" width="31.7109375" style="13" bestFit="1" customWidth="1"/>
    <col min="34" max="34" width="50.140625" style="13" bestFit="1" customWidth="1"/>
    <col min="35" max="35" width="45.28515625" style="13" bestFit="1" customWidth="1"/>
    <col min="36" max="36" width="21.5703125" style="13" bestFit="1" customWidth="1"/>
    <col min="37" max="37" width="8.85546875" style="13" customWidth="1"/>
    <col min="38" max="38" width="19.5703125" style="13" bestFit="1" customWidth="1"/>
    <col min="39" max="40" width="31" style="13" bestFit="1" customWidth="1"/>
    <col min="41" max="41" width="28.5703125" style="13" bestFit="1" customWidth="1"/>
    <col min="42" max="42" width="24.28515625" style="13" bestFit="1" customWidth="1"/>
    <col min="43" max="43" width="30.5703125" style="13" bestFit="1" customWidth="1"/>
    <col min="44" max="44" width="37" style="13" bestFit="1" customWidth="1"/>
    <col min="45" max="45" width="37.42578125" style="13" bestFit="1" customWidth="1"/>
    <col min="46" max="46" width="18.42578125" style="13" bestFit="1" customWidth="1"/>
    <col min="47" max="47" width="45.140625" style="13" bestFit="1" customWidth="1"/>
    <col min="48" max="48" width="21.42578125" style="13" bestFit="1" customWidth="1"/>
    <col min="49" max="49" width="25.7109375" style="13" bestFit="1" customWidth="1"/>
    <col min="50" max="50" width="27.7109375" style="13" bestFit="1" customWidth="1"/>
    <col min="51" max="52" width="35.5703125" style="13" bestFit="1" customWidth="1"/>
    <col min="53" max="53" width="27.5703125" style="13" bestFit="1" customWidth="1"/>
    <col min="54" max="54" width="23.85546875" style="13" bestFit="1" customWidth="1"/>
    <col min="55" max="55" width="23.7109375" style="13" bestFit="1" customWidth="1"/>
    <col min="56" max="56" width="32.85546875" style="13" bestFit="1" customWidth="1"/>
    <col min="57" max="57" width="19.140625" style="13" bestFit="1" customWidth="1"/>
    <col min="58" max="58" width="16.7109375" style="13" bestFit="1" customWidth="1"/>
    <col min="59" max="59" width="8" style="13" customWidth="1"/>
    <col min="60" max="60" width="43.5703125" style="13" bestFit="1" customWidth="1"/>
    <col min="61" max="61" width="25.5703125" style="13" bestFit="1" customWidth="1"/>
    <col min="62" max="62" width="35.28515625" style="13" bestFit="1" customWidth="1"/>
    <col min="63" max="63" width="31.7109375" style="13" bestFit="1" customWidth="1"/>
    <col min="64" max="64" width="41.85546875" style="13" bestFit="1" customWidth="1"/>
    <col min="65" max="65" width="27.28515625" style="13" bestFit="1" customWidth="1"/>
    <col min="66" max="66" width="7" style="13" customWidth="1"/>
    <col min="67" max="67" width="24" style="13" bestFit="1" customWidth="1"/>
    <col min="68" max="68" width="21.42578125" style="13" bestFit="1" customWidth="1"/>
    <col min="69" max="69" width="12.140625" style="13" bestFit="1" customWidth="1"/>
    <col min="70" max="70" width="20.5703125" style="13" bestFit="1" customWidth="1"/>
    <col min="71" max="71" width="23.42578125" style="13" bestFit="1" customWidth="1"/>
    <col min="72" max="72" width="14.85546875" style="13" bestFit="1" customWidth="1"/>
    <col min="73" max="73" width="11.42578125" style="13"/>
    <col min="74" max="74" width="18" style="13" bestFit="1" customWidth="1"/>
    <col min="75" max="75" width="29.28515625" style="13" bestFit="1" customWidth="1"/>
    <col min="76" max="76" width="35.7109375" style="13" bestFit="1" customWidth="1"/>
    <col min="77" max="77" width="17" style="13" bestFit="1" customWidth="1"/>
    <col min="78" max="78" width="24.5703125" style="13" bestFit="1" customWidth="1"/>
    <col min="79" max="79" width="23.7109375" style="13" bestFit="1" customWidth="1"/>
    <col min="80" max="80" width="37.42578125" style="13" bestFit="1" customWidth="1"/>
    <col min="81" max="81" width="36.140625" style="13" bestFit="1" customWidth="1"/>
    <col min="82" max="82" width="24.28515625" style="13" bestFit="1" customWidth="1"/>
    <col min="83" max="83" width="46.42578125" style="13" bestFit="1" customWidth="1"/>
    <col min="84" max="84" width="29.28515625" style="13" bestFit="1" customWidth="1"/>
    <col min="85" max="85" width="27.85546875" style="13" bestFit="1" customWidth="1"/>
    <col min="86" max="86" width="45.5703125" style="13" bestFit="1" customWidth="1"/>
    <col min="87" max="87" width="42.28515625" style="13" bestFit="1" customWidth="1"/>
    <col min="88" max="88" width="4.5703125" style="13" customWidth="1"/>
    <col min="89" max="89" width="16.42578125" style="13" bestFit="1" customWidth="1"/>
    <col min="90" max="90" width="24.42578125" style="13" bestFit="1" customWidth="1"/>
    <col min="91" max="91" width="21.7109375" style="13" bestFit="1" customWidth="1"/>
    <col min="92" max="92" width="15.5703125" style="13" bestFit="1" customWidth="1"/>
    <col min="93" max="93" width="44.140625" style="13" bestFit="1" customWidth="1"/>
    <col min="94" max="94" width="35.5703125" style="13" bestFit="1" customWidth="1"/>
    <col min="95" max="95" width="32.7109375" style="13" bestFit="1" customWidth="1"/>
    <col min="96" max="96" width="19.140625" style="13" bestFit="1" customWidth="1"/>
    <col min="97" max="97" width="46.7109375" style="13" bestFit="1" customWidth="1"/>
    <col min="98" max="98" width="23.140625" style="13" bestFit="1" customWidth="1"/>
    <col min="99" max="99" width="46.7109375" style="13" bestFit="1" customWidth="1"/>
    <col min="100" max="100" width="42.85546875" style="13" bestFit="1" customWidth="1"/>
    <col min="101" max="101" width="49.42578125" style="13" bestFit="1" customWidth="1"/>
    <col min="102" max="102" width="58.42578125" style="13" bestFit="1" customWidth="1"/>
    <col min="103" max="103" width="48.42578125" style="13" bestFit="1" customWidth="1"/>
    <col min="104" max="104" width="39.28515625" style="13" bestFit="1" customWidth="1"/>
    <col min="105" max="105" width="29.85546875" style="13" bestFit="1" customWidth="1"/>
    <col min="106" max="106" width="20.85546875" style="13" bestFit="1" customWidth="1"/>
    <col min="107" max="107" width="27.85546875" style="13" bestFit="1" customWidth="1"/>
    <col min="108" max="108" width="57" style="13" bestFit="1" customWidth="1"/>
    <col min="109" max="109" width="26" style="13" bestFit="1" customWidth="1"/>
    <col min="110" max="110" width="29.140625" style="13" bestFit="1" customWidth="1"/>
    <col min="111" max="111" width="34.140625" style="13" bestFit="1" customWidth="1"/>
    <col min="112" max="112" width="50" style="13" bestFit="1" customWidth="1"/>
    <col min="113" max="113" width="49.7109375" style="13" bestFit="1" customWidth="1"/>
    <col min="114" max="114" width="43.28515625" style="13" bestFit="1" customWidth="1"/>
    <col min="115" max="115" width="82" style="13" bestFit="1" customWidth="1"/>
    <col min="116" max="116" width="12.42578125" style="13" bestFit="1" customWidth="1"/>
    <col min="117" max="117" width="27.7109375" style="13" bestFit="1" customWidth="1"/>
    <col min="118" max="118" width="57.7109375" style="13" bestFit="1" customWidth="1"/>
    <col min="119" max="119" width="30.140625" style="13" bestFit="1" customWidth="1"/>
    <col min="120" max="120" width="22" style="13" bestFit="1" customWidth="1"/>
    <col min="121" max="121" width="25.85546875" style="13" bestFit="1" customWidth="1"/>
    <col min="122" max="122" width="6" style="13" customWidth="1"/>
    <col min="123" max="123" width="6.5703125" style="13" customWidth="1"/>
    <col min="124" max="124" width="43.85546875" style="13" bestFit="1" customWidth="1"/>
    <col min="125" max="125" width="37.42578125" style="13" bestFit="1" customWidth="1"/>
    <col min="126" max="126" width="21.28515625" style="13" bestFit="1" customWidth="1"/>
    <col min="127" max="127" width="62.42578125" style="13" bestFit="1" customWidth="1"/>
    <col min="128" max="128" width="14.5703125" style="13" bestFit="1" customWidth="1"/>
    <col min="129" max="129" width="25.5703125" style="13" bestFit="1" customWidth="1"/>
    <col min="130" max="130" width="18.5703125" style="13" bestFit="1" customWidth="1"/>
    <col min="131" max="131" width="17.7109375" style="13" bestFit="1" customWidth="1"/>
    <col min="132" max="132" width="26.7109375" style="13" bestFit="1" customWidth="1"/>
    <col min="133" max="133" width="36.5703125" style="13" bestFit="1" customWidth="1"/>
    <col min="134" max="134" width="12.85546875" style="13" bestFit="1" customWidth="1"/>
    <col min="135" max="135" width="26.5703125" style="13" bestFit="1" customWidth="1"/>
    <col min="136" max="136" width="18.7109375" style="13" bestFit="1" customWidth="1"/>
    <col min="137" max="137" width="50.140625" style="13" bestFit="1" customWidth="1"/>
    <col min="138" max="138" width="67.85546875" style="13" bestFit="1" customWidth="1"/>
    <col min="139" max="139" width="35.7109375" style="13" bestFit="1" customWidth="1"/>
    <col min="140" max="140" width="44.42578125" style="13" bestFit="1" customWidth="1"/>
    <col min="141" max="141" width="52.28515625" style="13" bestFit="1" customWidth="1"/>
    <col min="142" max="142" width="54.140625" style="13" bestFit="1" customWidth="1"/>
    <col min="143" max="143" width="53.140625" style="13" bestFit="1" customWidth="1"/>
    <col min="144" max="144" width="65.140625" style="13" bestFit="1" customWidth="1"/>
    <col min="145" max="145" width="49.85546875" style="13" bestFit="1" customWidth="1"/>
    <col min="146" max="146" width="53.7109375" style="13" bestFit="1" customWidth="1"/>
    <col min="147" max="147" width="59.28515625" style="13" bestFit="1" customWidth="1"/>
    <col min="148" max="148" width="52.7109375" style="13" bestFit="1" customWidth="1"/>
    <col min="149" max="149" width="84.42578125" style="13" bestFit="1" customWidth="1"/>
    <col min="150" max="150" width="53.5703125" style="13" bestFit="1" customWidth="1"/>
    <col min="151" max="151" width="56.28515625" style="13" bestFit="1" customWidth="1"/>
    <col min="152" max="152" width="52" style="13" bestFit="1" customWidth="1"/>
    <col min="153" max="153" width="49.85546875" style="13" bestFit="1" customWidth="1"/>
    <col min="154" max="154" width="52.85546875" style="13" bestFit="1" customWidth="1"/>
    <col min="155" max="155" width="51.5703125" style="13" bestFit="1" customWidth="1"/>
    <col min="156" max="156" width="44.28515625" style="13" bestFit="1" customWidth="1"/>
    <col min="157" max="157" width="47.7109375" style="13" bestFit="1" customWidth="1"/>
    <col min="158" max="158" width="44.5703125" style="13" bestFit="1" customWidth="1"/>
    <col min="159" max="159" width="45.85546875" style="13" bestFit="1" customWidth="1"/>
    <col min="160" max="160" width="48.42578125" style="13" bestFit="1" customWidth="1"/>
    <col min="161" max="161" width="47.28515625" style="13" bestFit="1" customWidth="1"/>
    <col min="162" max="162" width="45.85546875" style="13" bestFit="1" customWidth="1"/>
    <col min="163" max="163" width="49.85546875" style="13" bestFit="1" customWidth="1"/>
    <col min="164" max="164" width="43.5703125" style="13" bestFit="1" customWidth="1"/>
    <col min="165" max="165" width="44.85546875" style="13" bestFit="1" customWidth="1"/>
    <col min="166" max="166" width="45.5703125" style="13" bestFit="1" customWidth="1"/>
    <col min="167" max="167" width="42.85546875" style="13" bestFit="1" customWidth="1"/>
    <col min="168" max="168" width="48.42578125" style="13" bestFit="1" customWidth="1"/>
    <col min="169" max="169" width="45.5703125" style="13" bestFit="1" customWidth="1"/>
    <col min="170" max="170" width="54.42578125" style="13" bestFit="1" customWidth="1"/>
    <col min="171" max="171" width="43.85546875" style="13" bestFit="1" customWidth="1"/>
    <col min="172" max="172" width="22.42578125" style="13" bestFit="1" customWidth="1"/>
    <col min="173" max="173" width="21" style="13" bestFit="1" customWidth="1"/>
    <col min="174" max="174" width="45.85546875" style="13" bestFit="1" customWidth="1"/>
    <col min="175" max="175" width="47.7109375" style="13" bestFit="1" customWidth="1"/>
    <col min="176" max="176" width="34.28515625" style="13" bestFit="1" customWidth="1"/>
    <col min="177" max="177" width="39.85546875" style="13" bestFit="1" customWidth="1"/>
    <col min="178" max="178" width="38" style="13" bestFit="1" customWidth="1"/>
    <col min="179" max="179" width="27.140625" style="13" bestFit="1" customWidth="1"/>
    <col min="180" max="180" width="29.42578125" style="13" bestFit="1" customWidth="1"/>
    <col min="181" max="181" width="19.85546875" style="13" bestFit="1" customWidth="1"/>
    <col min="182" max="182" width="25" style="13" bestFit="1" customWidth="1"/>
    <col min="183" max="183" width="67.7109375" style="13" bestFit="1" customWidth="1"/>
    <col min="184" max="184" width="32.7109375" style="13" bestFit="1" customWidth="1"/>
    <col min="185" max="185" width="21" style="13" bestFit="1" customWidth="1"/>
    <col min="186" max="186" width="20.7109375" style="13" bestFit="1" customWidth="1"/>
    <col min="187" max="187" width="22.42578125" style="13" bestFit="1" customWidth="1"/>
    <col min="188" max="188" width="37.85546875" style="13" bestFit="1" customWidth="1"/>
    <col min="189" max="189" width="16.28515625" style="13" bestFit="1" customWidth="1"/>
    <col min="190" max="190" width="16.5703125" style="13" bestFit="1" customWidth="1"/>
    <col min="191" max="191" width="21.28515625" style="13" bestFit="1" customWidth="1"/>
    <col min="192" max="192" width="21.5703125" style="13" bestFit="1" customWidth="1"/>
    <col min="193" max="193" width="33" style="13" bestFit="1" customWidth="1"/>
    <col min="194" max="194" width="21" style="13" bestFit="1" customWidth="1"/>
    <col min="195" max="195" width="32.42578125" style="13" bestFit="1" customWidth="1"/>
    <col min="196" max="196" width="18.7109375" style="13" bestFit="1" customWidth="1"/>
    <col min="197" max="197" width="15" style="13" bestFit="1" customWidth="1"/>
    <col min="198" max="198" width="31.5703125" style="13" bestFit="1" customWidth="1"/>
    <col min="199" max="199" width="38.85546875" style="13" bestFit="1" customWidth="1"/>
    <col min="200" max="200" width="35.140625" style="13" bestFit="1" customWidth="1"/>
    <col min="201" max="201" width="50" style="13" bestFit="1" customWidth="1"/>
    <col min="202" max="202" width="12.85546875" style="13" bestFit="1" customWidth="1"/>
    <col min="203" max="203" width="12.42578125" style="13" bestFit="1" customWidth="1"/>
    <col min="204" max="204" width="22.140625" style="13" bestFit="1" customWidth="1"/>
    <col min="205" max="205" width="23.7109375" style="13" bestFit="1" customWidth="1"/>
    <col min="206" max="206" width="16.28515625" style="13" bestFit="1" customWidth="1"/>
    <col min="207" max="207" width="13.140625" style="13" bestFit="1" customWidth="1"/>
    <col min="208" max="208" width="15" style="13" bestFit="1" customWidth="1"/>
    <col min="209" max="209" width="26.5703125" style="13" bestFit="1" customWidth="1"/>
    <col min="210" max="210" width="27" style="13" bestFit="1" customWidth="1"/>
    <col min="211" max="211" width="23" style="13" bestFit="1" customWidth="1"/>
    <col min="212" max="212" width="17.140625" style="13" bestFit="1" customWidth="1"/>
    <col min="213" max="213" width="30" style="13" bestFit="1" customWidth="1"/>
    <col min="214" max="214" width="28.85546875" style="13" bestFit="1" customWidth="1"/>
    <col min="215" max="215" width="34.7109375" style="13" bestFit="1" customWidth="1"/>
    <col min="216" max="216" width="44.28515625" style="13" bestFit="1" customWidth="1"/>
    <col min="217" max="217" width="41.85546875" style="13" bestFit="1" customWidth="1"/>
    <col min="218" max="218" width="25" style="13" bestFit="1" customWidth="1"/>
    <col min="219" max="219" width="38" style="13" bestFit="1" customWidth="1"/>
    <col min="220" max="220" width="12.85546875" style="13" bestFit="1" customWidth="1"/>
    <col min="221" max="16384" width="11.42578125" style="13"/>
  </cols>
  <sheetData>
    <row r="1" spans="1:14" x14ac:dyDescent="0.25">
      <c r="A1" s="34">
        <v>12</v>
      </c>
      <c r="B1" s="24" t="s">
        <v>1043</v>
      </c>
      <c r="C1" t="s">
        <v>827</v>
      </c>
      <c r="D1"/>
    </row>
    <row r="2" spans="1:14" x14ac:dyDescent="0.25">
      <c r="A2" s="34">
        <v>13</v>
      </c>
      <c r="B2"/>
      <c r="C2"/>
      <c r="D2"/>
      <c r="N2" s="165"/>
    </row>
    <row r="3" spans="1:14" x14ac:dyDescent="0.25">
      <c r="A3" s="34">
        <v>14</v>
      </c>
      <c r="B3" s="24" t="s">
        <v>618</v>
      </c>
      <c r="C3"/>
      <c r="D3"/>
    </row>
    <row r="4" spans="1:14" x14ac:dyDescent="0.25">
      <c r="A4" s="34">
        <v>15</v>
      </c>
      <c r="B4" s="9" t="s">
        <v>607</v>
      </c>
      <c r="C4" s="51">
        <v>118337721.127</v>
      </c>
      <c r="D4"/>
    </row>
    <row r="5" spans="1:14" x14ac:dyDescent="0.25">
      <c r="A5" s="34">
        <v>16</v>
      </c>
      <c r="B5" s="9" t="s">
        <v>654</v>
      </c>
      <c r="C5" s="25">
        <v>231596258.14699998</v>
      </c>
      <c r="D5"/>
    </row>
    <row r="6" spans="1:14" x14ac:dyDescent="0.25">
      <c r="A6" s="34">
        <v>17</v>
      </c>
      <c r="B6" s="9" t="s">
        <v>653</v>
      </c>
      <c r="C6" s="25">
        <v>4458439.7229999937</v>
      </c>
      <c r="D6"/>
    </row>
    <row r="7" spans="1:14" x14ac:dyDescent="0.25">
      <c r="A7" s="34">
        <v>18</v>
      </c>
      <c r="B7"/>
      <c r="C7"/>
      <c r="D7"/>
    </row>
    <row r="8" spans="1:14" x14ac:dyDescent="0.25">
      <c r="A8" s="34">
        <v>19</v>
      </c>
      <c r="B8"/>
      <c r="C8"/>
      <c r="D8"/>
    </row>
    <row r="9" spans="1:14" x14ac:dyDescent="0.25">
      <c r="A9" s="34">
        <v>20</v>
      </c>
      <c r="B9"/>
      <c r="C9"/>
      <c r="D9"/>
    </row>
    <row r="10" spans="1:14" x14ac:dyDescent="0.25">
      <c r="A10" s="34">
        <v>21</v>
      </c>
      <c r="B10"/>
      <c r="C10"/>
      <c r="D10"/>
    </row>
    <row r="11" spans="1:14" x14ac:dyDescent="0.25">
      <c r="A11" s="34">
        <v>22</v>
      </c>
      <c r="B11"/>
      <c r="C11"/>
      <c r="D11"/>
    </row>
    <row r="12" spans="1:14" x14ac:dyDescent="0.25">
      <c r="A12" s="34">
        <v>23</v>
      </c>
      <c r="B12"/>
      <c r="C12"/>
      <c r="D12"/>
    </row>
    <row r="13" spans="1:14" x14ac:dyDescent="0.25">
      <c r="A13" s="34">
        <v>24</v>
      </c>
      <c r="B13"/>
      <c r="C13"/>
      <c r="D13"/>
    </row>
    <row r="14" spans="1:14" x14ac:dyDescent="0.25">
      <c r="A14" s="34">
        <v>25</v>
      </c>
      <c r="B14"/>
      <c r="C14"/>
      <c r="D14"/>
    </row>
    <row r="15" spans="1:14" x14ac:dyDescent="0.25">
      <c r="A15" s="34">
        <v>26</v>
      </c>
      <c r="B15"/>
      <c r="C15"/>
      <c r="D15"/>
    </row>
    <row r="16" spans="1:14" x14ac:dyDescent="0.25">
      <c r="A16" s="34">
        <v>27</v>
      </c>
      <c r="B16"/>
      <c r="C16"/>
      <c r="D16"/>
    </row>
    <row r="17" spans="1:5" x14ac:dyDescent="0.25">
      <c r="A17" s="34">
        <v>28</v>
      </c>
      <c r="B17"/>
      <c r="C17"/>
      <c r="D17"/>
    </row>
    <row r="18" spans="1:5" x14ac:dyDescent="0.25">
      <c r="A18" s="34">
        <v>1</v>
      </c>
      <c r="B18"/>
      <c r="C18"/>
      <c r="D18"/>
    </row>
    <row r="19" spans="1:5" x14ac:dyDescent="0.25">
      <c r="A19" s="34">
        <v>2</v>
      </c>
    </row>
    <row r="20" spans="1:5" x14ac:dyDescent="0.25">
      <c r="A20" s="34">
        <v>3</v>
      </c>
    </row>
    <row r="21" spans="1:5" x14ac:dyDescent="0.25">
      <c r="A21" s="34">
        <v>22</v>
      </c>
    </row>
    <row r="22" spans="1:5" x14ac:dyDescent="0.25">
      <c r="A22" s="34">
        <v>23</v>
      </c>
    </row>
    <row r="23" spans="1:5" ht="22.5" customHeight="1" x14ac:dyDescent="0.25">
      <c r="A23" s="34">
        <v>24</v>
      </c>
    </row>
    <row r="25" spans="1:5" x14ac:dyDescent="0.25">
      <c r="B25"/>
      <c r="C25"/>
      <c r="D25"/>
    </row>
    <row r="26" spans="1:5" x14ac:dyDescent="0.25">
      <c r="B26"/>
      <c r="C26"/>
      <c r="D26"/>
    </row>
    <row r="27" spans="1:5" x14ac:dyDescent="0.25">
      <c r="B27"/>
      <c r="C27"/>
      <c r="D27"/>
    </row>
    <row r="28" spans="1:5" x14ac:dyDescent="0.25">
      <c r="B28" s="24" t="s">
        <v>1043</v>
      </c>
      <c r="C28" t="s">
        <v>560</v>
      </c>
      <c r="D28"/>
    </row>
    <row r="29" spans="1:5" x14ac:dyDescent="0.25">
      <c r="B29"/>
      <c r="C29"/>
      <c r="D29"/>
    </row>
    <row r="30" spans="1:5" x14ac:dyDescent="0.25">
      <c r="B30" s="24" t="s">
        <v>618</v>
      </c>
      <c r="C30"/>
      <c r="D30"/>
      <c r="E30"/>
    </row>
    <row r="31" spans="1:5" x14ac:dyDescent="0.25">
      <c r="B31" s="9" t="s">
        <v>607</v>
      </c>
      <c r="C31" s="51">
        <v>5282443.2469999995</v>
      </c>
      <c r="D31"/>
      <c r="E31"/>
    </row>
    <row r="32" spans="1:5" x14ac:dyDescent="0.25">
      <c r="B32" s="9" t="s">
        <v>654</v>
      </c>
      <c r="C32" s="25">
        <v>56756600.989</v>
      </c>
      <c r="D32"/>
      <c r="E32"/>
    </row>
    <row r="33" spans="2:5" x14ac:dyDescent="0.25">
      <c r="B33" s="9" t="s">
        <v>653</v>
      </c>
      <c r="C33" s="25">
        <v>1507021.7640000004</v>
      </c>
      <c r="D33"/>
      <c r="E33"/>
    </row>
    <row r="34" spans="2:5" x14ac:dyDescent="0.25">
      <c r="B34"/>
      <c r="C34"/>
      <c r="D34"/>
      <c r="E34"/>
    </row>
    <row r="35" spans="2:5" x14ac:dyDescent="0.25">
      <c r="B35"/>
      <c r="C35"/>
      <c r="D35"/>
      <c r="E35"/>
    </row>
    <row r="36" spans="2:5" x14ac:dyDescent="0.25">
      <c r="B36"/>
      <c r="C36"/>
      <c r="D36"/>
    </row>
    <row r="37" spans="2:5" x14ac:dyDescent="0.25">
      <c r="B37"/>
      <c r="C37"/>
      <c r="D37"/>
    </row>
    <row r="38" spans="2:5" x14ac:dyDescent="0.25">
      <c r="B38"/>
      <c r="C38"/>
      <c r="D38"/>
    </row>
    <row r="39" spans="2:5" x14ac:dyDescent="0.25">
      <c r="B39"/>
      <c r="C39"/>
      <c r="D39"/>
    </row>
    <row r="40" spans="2:5" x14ac:dyDescent="0.25">
      <c r="B40"/>
      <c r="C40"/>
      <c r="D40"/>
    </row>
    <row r="41" spans="2:5" x14ac:dyDescent="0.25">
      <c r="B41"/>
      <c r="C41"/>
      <c r="D41"/>
    </row>
    <row r="42" spans="2:5" x14ac:dyDescent="0.25">
      <c r="B42"/>
      <c r="C42"/>
      <c r="D42"/>
    </row>
    <row r="43" spans="2:5" x14ac:dyDescent="0.25">
      <c r="B43"/>
      <c r="C43"/>
      <c r="D43"/>
    </row>
    <row r="44" spans="2:5" x14ac:dyDescent="0.25">
      <c r="B44"/>
      <c r="C44"/>
      <c r="D44"/>
    </row>
    <row r="45" spans="2:5" x14ac:dyDescent="0.25">
      <c r="B45"/>
      <c r="C45"/>
      <c r="D45"/>
    </row>
    <row r="46" spans="2:5" x14ac:dyDescent="0.25">
      <c r="B46"/>
      <c r="C46"/>
      <c r="D46"/>
    </row>
    <row r="47" spans="2:5" x14ac:dyDescent="0.25">
      <c r="B47"/>
      <c r="C47"/>
      <c r="D47"/>
    </row>
    <row r="48" spans="2:5" x14ac:dyDescent="0.25">
      <c r="B48"/>
      <c r="C48"/>
      <c r="D48"/>
    </row>
    <row r="49" spans="2:5" x14ac:dyDescent="0.25">
      <c r="B49"/>
      <c r="C49"/>
      <c r="D49"/>
    </row>
    <row r="50" spans="2:5" x14ac:dyDescent="0.25">
      <c r="B50"/>
      <c r="C50"/>
      <c r="D50"/>
    </row>
    <row r="51" spans="2:5" x14ac:dyDescent="0.25">
      <c r="B51"/>
      <c r="C51"/>
      <c r="D51"/>
    </row>
    <row r="52" spans="2:5" x14ac:dyDescent="0.25">
      <c r="B52"/>
      <c r="C52"/>
      <c r="D52"/>
    </row>
    <row r="53" spans="2:5" x14ac:dyDescent="0.25">
      <c r="B53"/>
      <c r="C53"/>
      <c r="D53"/>
    </row>
    <row r="54" spans="2:5" x14ac:dyDescent="0.25">
      <c r="B54"/>
      <c r="C54"/>
      <c r="D54"/>
    </row>
    <row r="55" spans="2:5" x14ac:dyDescent="0.25">
      <c r="B55" s="24" t="s">
        <v>1043</v>
      </c>
      <c r="C55" t="s">
        <v>227</v>
      </c>
    </row>
    <row r="57" spans="2:5" x14ac:dyDescent="0.25">
      <c r="B57" s="24" t="s">
        <v>618</v>
      </c>
      <c r="C57"/>
      <c r="D57"/>
    </row>
    <row r="58" spans="2:5" x14ac:dyDescent="0.25">
      <c r="B58" s="9" t="s">
        <v>607</v>
      </c>
      <c r="C58" s="51">
        <v>1227972.2139999999</v>
      </c>
      <c r="D58"/>
    </row>
    <row r="59" spans="2:5" x14ac:dyDescent="0.25">
      <c r="B59" s="9" t="s">
        <v>654</v>
      </c>
      <c r="C59" s="25">
        <v>3333494.8599999994</v>
      </c>
      <c r="D59"/>
    </row>
    <row r="60" spans="2:5" x14ac:dyDescent="0.25">
      <c r="B60" s="9" t="s">
        <v>653</v>
      </c>
      <c r="C60" s="25">
        <v>1453799.9260000007</v>
      </c>
      <c r="D60"/>
    </row>
    <row r="61" spans="2:5" x14ac:dyDescent="0.25">
      <c r="B61"/>
      <c r="C61"/>
      <c r="D61"/>
    </row>
    <row r="62" spans="2:5" x14ac:dyDescent="0.25">
      <c r="B62"/>
      <c r="C62"/>
      <c r="D62"/>
      <c r="E62"/>
    </row>
    <row r="63" spans="2:5" x14ac:dyDescent="0.25">
      <c r="B63"/>
      <c r="C63"/>
      <c r="D63"/>
      <c r="E63"/>
    </row>
    <row r="64" spans="2:5" x14ac:dyDescent="0.25">
      <c r="B64"/>
      <c r="C64"/>
      <c r="D64"/>
      <c r="E64"/>
    </row>
    <row r="65" spans="2:5" x14ac:dyDescent="0.25">
      <c r="B65"/>
      <c r="C65"/>
      <c r="D65"/>
      <c r="E65"/>
    </row>
    <row r="66" spans="2:5" x14ac:dyDescent="0.25">
      <c r="B66"/>
      <c r="C66"/>
      <c r="D66"/>
      <c r="E66"/>
    </row>
    <row r="67" spans="2:5" x14ac:dyDescent="0.25">
      <c r="B67"/>
      <c r="C67"/>
      <c r="D67"/>
      <c r="E67"/>
    </row>
    <row r="68" spans="2:5" x14ac:dyDescent="0.25">
      <c r="B68"/>
      <c r="C68"/>
      <c r="D68"/>
    </row>
    <row r="69" spans="2:5" x14ac:dyDescent="0.25">
      <c r="B69"/>
      <c r="C69"/>
      <c r="D69"/>
    </row>
    <row r="70" spans="2:5" x14ac:dyDescent="0.25">
      <c r="B70"/>
      <c r="C70"/>
      <c r="D70"/>
    </row>
    <row r="71" spans="2:5" x14ac:dyDescent="0.25">
      <c r="B71"/>
      <c r="C71"/>
      <c r="D71"/>
    </row>
    <row r="72" spans="2:5" x14ac:dyDescent="0.25">
      <c r="B72"/>
      <c r="C72"/>
      <c r="D72"/>
    </row>
    <row r="73" spans="2:5" x14ac:dyDescent="0.25">
      <c r="B73"/>
      <c r="C73"/>
      <c r="D73"/>
    </row>
    <row r="74" spans="2:5" x14ac:dyDescent="0.25">
      <c r="B74"/>
      <c r="C74"/>
      <c r="D74"/>
    </row>
    <row r="75" spans="2:5" x14ac:dyDescent="0.25">
      <c r="B75"/>
      <c r="C75"/>
      <c r="D75"/>
    </row>
    <row r="76" spans="2:5" x14ac:dyDescent="0.25">
      <c r="B76"/>
      <c r="C76"/>
      <c r="D76"/>
    </row>
    <row r="77" spans="2:5" x14ac:dyDescent="0.25">
      <c r="B77"/>
      <c r="C77"/>
      <c r="D77"/>
    </row>
    <row r="78" spans="2:5" x14ac:dyDescent="0.25">
      <c r="B78"/>
      <c r="C78"/>
      <c r="D78"/>
    </row>
    <row r="83" spans="2:5" x14ac:dyDescent="0.25">
      <c r="B83" s="24" t="s">
        <v>1043</v>
      </c>
      <c r="C83" t="s">
        <v>228</v>
      </c>
    </row>
    <row r="84" spans="2:5" x14ac:dyDescent="0.25">
      <c r="B84"/>
      <c r="C84"/>
      <c r="D84"/>
    </row>
    <row r="85" spans="2:5" x14ac:dyDescent="0.25">
      <c r="B85" s="24" t="s">
        <v>618</v>
      </c>
      <c r="C85"/>
      <c r="D85"/>
    </row>
    <row r="86" spans="2:5" x14ac:dyDescent="0.25">
      <c r="B86" s="9" t="s">
        <v>607</v>
      </c>
      <c r="C86" s="51">
        <v>84429391.666000009</v>
      </c>
      <c r="D86"/>
      <c r="E86"/>
    </row>
    <row r="87" spans="2:5" x14ac:dyDescent="0.25">
      <c r="B87" s="9" t="s">
        <v>654</v>
      </c>
      <c r="C87" s="25">
        <v>159134162.29799998</v>
      </c>
      <c r="D87"/>
      <c r="E87"/>
    </row>
    <row r="88" spans="2:5" x14ac:dyDescent="0.25">
      <c r="B88" s="9" t="s">
        <v>653</v>
      </c>
      <c r="C88" s="25">
        <v>1497618.0329999924</v>
      </c>
      <c r="D88"/>
      <c r="E88"/>
    </row>
    <row r="89" spans="2:5" x14ac:dyDescent="0.25">
      <c r="B89"/>
      <c r="C89"/>
      <c r="D89"/>
      <c r="E89"/>
    </row>
    <row r="90" spans="2:5" x14ac:dyDescent="0.25">
      <c r="B90"/>
      <c r="C90"/>
      <c r="D90"/>
      <c r="E90"/>
    </row>
    <row r="91" spans="2:5" x14ac:dyDescent="0.25">
      <c r="B91"/>
      <c r="C91"/>
      <c r="D91"/>
      <c r="E91"/>
    </row>
    <row r="92" spans="2:5" x14ac:dyDescent="0.25">
      <c r="B92"/>
      <c r="C92"/>
      <c r="D92"/>
    </row>
    <row r="93" spans="2:5" x14ac:dyDescent="0.25">
      <c r="B93"/>
      <c r="C93"/>
      <c r="D93"/>
    </row>
    <row r="94" spans="2:5" x14ac:dyDescent="0.25">
      <c r="B94"/>
      <c r="C94"/>
      <c r="D94"/>
    </row>
    <row r="95" spans="2:5" x14ac:dyDescent="0.25">
      <c r="B95"/>
      <c r="C95"/>
      <c r="D95"/>
    </row>
    <row r="96" spans="2:5" x14ac:dyDescent="0.25">
      <c r="B96"/>
      <c r="C96"/>
      <c r="D96"/>
    </row>
    <row r="97" spans="2:4" x14ac:dyDescent="0.25">
      <c r="B97"/>
      <c r="C97"/>
      <c r="D97"/>
    </row>
    <row r="98" spans="2:4" x14ac:dyDescent="0.25">
      <c r="B98"/>
      <c r="C98"/>
      <c r="D98"/>
    </row>
    <row r="99" spans="2:4" x14ac:dyDescent="0.25">
      <c r="B99"/>
      <c r="C99"/>
      <c r="D99"/>
    </row>
    <row r="100" spans="2:4" x14ac:dyDescent="0.25">
      <c r="B100"/>
      <c r="C100"/>
      <c r="D100"/>
    </row>
    <row r="101" spans="2:4" x14ac:dyDescent="0.25">
      <c r="B101"/>
      <c r="C101"/>
      <c r="D101"/>
    </row>
    <row r="102" spans="2:4" x14ac:dyDescent="0.25">
      <c r="B102"/>
      <c r="C102"/>
      <c r="D102"/>
    </row>
    <row r="111" spans="2:4" x14ac:dyDescent="0.25">
      <c r="B111" s="24" t="s">
        <v>1043</v>
      </c>
      <c r="C111" t="s">
        <v>553</v>
      </c>
    </row>
    <row r="113" spans="2:4" x14ac:dyDescent="0.25">
      <c r="B113" s="24" t="s">
        <v>618</v>
      </c>
      <c r="C113"/>
      <c r="D113"/>
    </row>
    <row r="114" spans="2:4" x14ac:dyDescent="0.25">
      <c r="B114" s="9" t="s">
        <v>1044</v>
      </c>
      <c r="C114" s="51">
        <v>27397914</v>
      </c>
      <c r="D114"/>
    </row>
    <row r="115" spans="2:4" x14ac:dyDescent="0.25">
      <c r="B115" s="9" t="s">
        <v>654</v>
      </c>
      <c r="C115" s="25">
        <v>12372000</v>
      </c>
      <c r="D115"/>
    </row>
    <row r="116" spans="2:4" x14ac:dyDescent="0.25">
      <c r="B116" s="9" t="s">
        <v>653</v>
      </c>
      <c r="C116" s="25">
        <v>0</v>
      </c>
      <c r="D116"/>
    </row>
    <row r="117" spans="2:4" x14ac:dyDescent="0.25">
      <c r="B117"/>
      <c r="C117"/>
      <c r="D117"/>
    </row>
    <row r="118" spans="2:4" x14ac:dyDescent="0.25">
      <c r="B118"/>
      <c r="C118"/>
      <c r="D118"/>
    </row>
    <row r="119" spans="2:4" x14ac:dyDescent="0.25">
      <c r="B119"/>
      <c r="C119"/>
      <c r="D119"/>
    </row>
    <row r="120" spans="2:4" x14ac:dyDescent="0.25">
      <c r="B120"/>
      <c r="C120"/>
      <c r="D120"/>
    </row>
    <row r="121" spans="2:4" x14ac:dyDescent="0.25">
      <c r="B121"/>
      <c r="C121"/>
      <c r="D121"/>
    </row>
    <row r="122" spans="2:4" x14ac:dyDescent="0.25">
      <c r="B122"/>
      <c r="C122"/>
      <c r="D122"/>
    </row>
    <row r="123" spans="2:4" x14ac:dyDescent="0.25">
      <c r="B123"/>
      <c r="C123"/>
      <c r="D123"/>
    </row>
    <row r="124" spans="2:4" x14ac:dyDescent="0.25">
      <c r="B124"/>
      <c r="C124"/>
      <c r="D124"/>
    </row>
    <row r="125" spans="2:4" x14ac:dyDescent="0.25">
      <c r="B125"/>
      <c r="C125"/>
      <c r="D125"/>
    </row>
    <row r="126" spans="2:4" x14ac:dyDescent="0.25">
      <c r="B126"/>
      <c r="C126"/>
      <c r="D126"/>
    </row>
    <row r="127" spans="2:4" x14ac:dyDescent="0.25">
      <c r="B127"/>
      <c r="C127"/>
      <c r="D127"/>
    </row>
    <row r="128" spans="2:4" x14ac:dyDescent="0.25">
      <c r="B128"/>
      <c r="C128"/>
      <c r="D128"/>
    </row>
    <row r="129" spans="2:4" x14ac:dyDescent="0.25">
      <c r="B129"/>
      <c r="C129"/>
      <c r="D129"/>
    </row>
    <row r="130" spans="2:4" x14ac:dyDescent="0.25">
      <c r="B130"/>
      <c r="C130"/>
      <c r="D130"/>
    </row>
    <row r="140" spans="2:4" x14ac:dyDescent="0.25">
      <c r="B140" s="24" t="s">
        <v>828</v>
      </c>
      <c r="C140" t="s">
        <v>1076</v>
      </c>
      <c r="D140" t="s">
        <v>1077</v>
      </c>
    </row>
    <row r="141" spans="2:4" x14ac:dyDescent="0.25">
      <c r="B141" s="9" t="s">
        <v>560</v>
      </c>
      <c r="C141" s="131">
        <v>8.3127777681784421E-2</v>
      </c>
      <c r="D141" s="131">
        <v>0.20900973270370027</v>
      </c>
    </row>
    <row r="142" spans="2:4" x14ac:dyDescent="0.25">
      <c r="B142" s="9" t="s">
        <v>227</v>
      </c>
      <c r="C142" s="131">
        <v>0.20414259483411126</v>
      </c>
      <c r="D142" s="131">
        <v>0.24189197912120419</v>
      </c>
    </row>
    <row r="143" spans="2:4" x14ac:dyDescent="0.25">
      <c r="B143" s="9" t="s">
        <v>228</v>
      </c>
      <c r="C143" s="131">
        <v>0.34452374065620472</v>
      </c>
      <c r="D143" s="131">
        <v>0.21128100622467208</v>
      </c>
    </row>
    <row r="144" spans="2:4" x14ac:dyDescent="0.25">
      <c r="B144" s="9" t="s">
        <v>553</v>
      </c>
      <c r="C144" s="131">
        <v>0.68891056691749442</v>
      </c>
      <c r="D144" s="131">
        <v>0</v>
      </c>
    </row>
    <row r="145" spans="2:4" x14ac:dyDescent="0.25">
      <c r="B145" s="9" t="s">
        <v>829</v>
      </c>
      <c r="C145" s="131">
        <v>1.320704680089595</v>
      </c>
      <c r="D145" s="131">
        <v>0.66218271804957651</v>
      </c>
    </row>
    <row r="146" spans="2:4" x14ac:dyDescent="0.25">
      <c r="B146"/>
      <c r="C146"/>
      <c r="D146"/>
    </row>
    <row r="147" spans="2:4" x14ac:dyDescent="0.25">
      <c r="B147"/>
      <c r="C147"/>
      <c r="D147"/>
    </row>
    <row r="148" spans="2:4" x14ac:dyDescent="0.25">
      <c r="B148"/>
      <c r="C148"/>
      <c r="D148"/>
    </row>
    <row r="149" spans="2:4" x14ac:dyDescent="0.25">
      <c r="B149"/>
      <c r="C149"/>
      <c r="D149"/>
    </row>
    <row r="150" spans="2:4" x14ac:dyDescent="0.25">
      <c r="B150"/>
      <c r="C150"/>
      <c r="D150"/>
    </row>
    <row r="151" spans="2:4" x14ac:dyDescent="0.25">
      <c r="B151"/>
      <c r="C151"/>
      <c r="D151"/>
    </row>
    <row r="152" spans="2:4" x14ac:dyDescent="0.25">
      <c r="B152"/>
      <c r="C152"/>
      <c r="D152"/>
    </row>
    <row r="153" spans="2:4" x14ac:dyDescent="0.25">
      <c r="B153"/>
      <c r="C153"/>
      <c r="D153"/>
    </row>
    <row r="154" spans="2:4" x14ac:dyDescent="0.25">
      <c r="B154"/>
      <c r="C154"/>
      <c r="D154"/>
    </row>
    <row r="155" spans="2:4" x14ac:dyDescent="0.25">
      <c r="B155"/>
      <c r="C155"/>
      <c r="D155"/>
    </row>
    <row r="156" spans="2:4" x14ac:dyDescent="0.25">
      <c r="B156"/>
      <c r="C156"/>
      <c r="D156"/>
    </row>
    <row r="157" spans="2:4" x14ac:dyDescent="0.25">
      <c r="B157"/>
      <c r="C157"/>
      <c r="D157"/>
    </row>
    <row r="170" spans="2:4" x14ac:dyDescent="0.25">
      <c r="B170" s="24" t="s">
        <v>644</v>
      </c>
      <c r="C170" t="s">
        <v>830</v>
      </c>
    </row>
    <row r="172" spans="2:4" x14ac:dyDescent="0.25">
      <c r="B172" s="24" t="s">
        <v>828</v>
      </c>
      <c r="C172" t="s">
        <v>1076</v>
      </c>
      <c r="D172" t="s">
        <v>1078</v>
      </c>
    </row>
    <row r="173" spans="2:4" x14ac:dyDescent="0.25">
      <c r="B173" s="9" t="s">
        <v>13</v>
      </c>
      <c r="C173" s="132">
        <v>0.14818852143718314</v>
      </c>
      <c r="D173" s="132">
        <v>6.1512647897285069E-2</v>
      </c>
    </row>
    <row r="174" spans="2:4" x14ac:dyDescent="0.25">
      <c r="B174" s="9" t="s">
        <v>14</v>
      </c>
      <c r="C174" s="132">
        <v>0.14495087949514501</v>
      </c>
      <c r="D174" s="132">
        <v>0.13625130224347373</v>
      </c>
    </row>
    <row r="175" spans="2:4" x14ac:dyDescent="0.25">
      <c r="B175" s="9" t="s">
        <v>139</v>
      </c>
      <c r="C175" s="132">
        <v>0</v>
      </c>
      <c r="D175" s="132">
        <v>0</v>
      </c>
    </row>
    <row r="176" spans="2:4" x14ac:dyDescent="0.25">
      <c r="B176" s="9" t="s">
        <v>138</v>
      </c>
      <c r="C176" s="132">
        <v>1.5510201860550541E-3</v>
      </c>
      <c r="D176" s="132">
        <v>2.9247489911205229E-3</v>
      </c>
    </row>
    <row r="177" spans="2:4" x14ac:dyDescent="0.25">
      <c r="B177" s="9" t="s">
        <v>140</v>
      </c>
      <c r="C177" s="132">
        <v>7.3254288017536542E-2</v>
      </c>
      <c r="D177" s="132">
        <v>5.6423936270821429E-2</v>
      </c>
    </row>
    <row r="178" spans="2:4" x14ac:dyDescent="0.25">
      <c r="B178" s="9" t="s">
        <v>829</v>
      </c>
      <c r="C178" s="132">
        <v>0.36794470913591976</v>
      </c>
      <c r="D178" s="132">
        <v>0.2571126354027008</v>
      </c>
    </row>
    <row r="179" spans="2:4" x14ac:dyDescent="0.25">
      <c r="B179"/>
      <c r="C179"/>
      <c r="D179"/>
    </row>
    <row r="180" spans="2:4" x14ac:dyDescent="0.25">
      <c r="B180"/>
      <c r="C180"/>
      <c r="D180"/>
    </row>
    <row r="181" spans="2:4" x14ac:dyDescent="0.25">
      <c r="B181"/>
      <c r="C181"/>
      <c r="D181"/>
    </row>
    <row r="182" spans="2:4" x14ac:dyDescent="0.25">
      <c r="B182"/>
      <c r="C182"/>
      <c r="D182"/>
    </row>
    <row r="183" spans="2:4" x14ac:dyDescent="0.25">
      <c r="B183"/>
      <c r="C183"/>
      <c r="D183"/>
    </row>
    <row r="184" spans="2:4" x14ac:dyDescent="0.25">
      <c r="B184"/>
      <c r="C184"/>
      <c r="D184"/>
    </row>
    <row r="185" spans="2:4" x14ac:dyDescent="0.25">
      <c r="B185"/>
      <c r="C185"/>
      <c r="D185"/>
    </row>
    <row r="186" spans="2:4" x14ac:dyDescent="0.25">
      <c r="B186"/>
      <c r="C186"/>
      <c r="D186"/>
    </row>
    <row r="187" spans="2:4" x14ac:dyDescent="0.25">
      <c r="B187"/>
      <c r="C187"/>
      <c r="D187"/>
    </row>
    <row r="188" spans="2:4" x14ac:dyDescent="0.25">
      <c r="B188"/>
      <c r="C188"/>
      <c r="D188"/>
    </row>
    <row r="189" spans="2:4" x14ac:dyDescent="0.25">
      <c r="B189"/>
      <c r="C189"/>
      <c r="D189"/>
    </row>
    <row r="190" spans="2:4" x14ac:dyDescent="0.25">
      <c r="B190"/>
      <c r="C190"/>
      <c r="D190"/>
    </row>
    <row r="191" spans="2:4" x14ac:dyDescent="0.25">
      <c r="B191"/>
      <c r="C191"/>
      <c r="D191"/>
    </row>
    <row r="192" spans="2:4" x14ac:dyDescent="0.25">
      <c r="B192"/>
      <c r="C192"/>
      <c r="D192"/>
    </row>
    <row r="193" spans="2:4" x14ac:dyDescent="0.25">
      <c r="B193"/>
      <c r="C193"/>
      <c r="D193"/>
    </row>
    <row r="194" spans="2:4" x14ac:dyDescent="0.25">
      <c r="B194"/>
      <c r="C194"/>
      <c r="D194"/>
    </row>
    <row r="195" spans="2:4" x14ac:dyDescent="0.25">
      <c r="B195"/>
      <c r="C195"/>
      <c r="D195"/>
    </row>
    <row r="196" spans="2:4" x14ac:dyDescent="0.25">
      <c r="B196"/>
      <c r="C196"/>
      <c r="D196"/>
    </row>
    <row r="197" spans="2:4" x14ac:dyDescent="0.25">
      <c r="B197"/>
      <c r="C197"/>
      <c r="D197"/>
    </row>
    <row r="198" spans="2:4" x14ac:dyDescent="0.25">
      <c r="B198"/>
      <c r="C198"/>
      <c r="D198"/>
    </row>
    <row r="199" spans="2:4" x14ac:dyDescent="0.25">
      <c r="B199"/>
      <c r="C199"/>
      <c r="D199"/>
    </row>
    <row r="200" spans="2:4" x14ac:dyDescent="0.25">
      <c r="B200"/>
      <c r="C200"/>
      <c r="D200"/>
    </row>
    <row r="201" spans="2:4" x14ac:dyDescent="0.25">
      <c r="B201" s="24" t="s">
        <v>644</v>
      </c>
      <c r="C201" t="s">
        <v>830</v>
      </c>
      <c r="D201"/>
    </row>
    <row r="202" spans="2:4" x14ac:dyDescent="0.25">
      <c r="B202"/>
      <c r="C202"/>
      <c r="D202"/>
    </row>
    <row r="203" spans="2:4" x14ac:dyDescent="0.25">
      <c r="B203" s="24" t="s">
        <v>828</v>
      </c>
      <c r="C203" t="s">
        <v>1079</v>
      </c>
      <c r="D203" t="s">
        <v>1059</v>
      </c>
    </row>
    <row r="204" spans="2:4" x14ac:dyDescent="0.25">
      <c r="B204" s="9" t="s">
        <v>13</v>
      </c>
      <c r="C204" s="51">
        <v>2207123</v>
      </c>
      <c r="D204" s="51">
        <v>2207123</v>
      </c>
    </row>
    <row r="205" spans="2:4" x14ac:dyDescent="0.25">
      <c r="B205" s="9" t="s">
        <v>14</v>
      </c>
      <c r="C205" s="51">
        <v>19882145</v>
      </c>
      <c r="D205" s="51">
        <v>19882145</v>
      </c>
    </row>
    <row r="206" spans="2:4" x14ac:dyDescent="0.25">
      <c r="B206" s="9" t="s">
        <v>139</v>
      </c>
      <c r="C206" s="51">
        <v>8699424</v>
      </c>
      <c r="D206" s="51">
        <v>8699424</v>
      </c>
    </row>
    <row r="207" spans="2:4" x14ac:dyDescent="0.25">
      <c r="B207" s="9" t="s">
        <v>138</v>
      </c>
      <c r="C207" s="51">
        <v>84992585</v>
      </c>
      <c r="D207" s="51">
        <v>84992585</v>
      </c>
    </row>
    <row r="208" spans="2:4" x14ac:dyDescent="0.25">
      <c r="B208" s="9" t="s">
        <v>140</v>
      </c>
      <c r="C208" s="51">
        <v>214637119</v>
      </c>
      <c r="D208" s="51">
        <v>169784870</v>
      </c>
    </row>
    <row r="209" spans="2:4" x14ac:dyDescent="0.25">
      <c r="B209" s="9" t="s">
        <v>829</v>
      </c>
      <c r="C209" s="51">
        <v>330418396</v>
      </c>
      <c r="D209" s="51">
        <v>285566147</v>
      </c>
    </row>
    <row r="210" spans="2:4" x14ac:dyDescent="0.25">
      <c r="B210"/>
      <c r="C210"/>
      <c r="D210"/>
    </row>
    <row r="211" spans="2:4" x14ac:dyDescent="0.25">
      <c r="B211"/>
      <c r="C211"/>
      <c r="D211"/>
    </row>
    <row r="212" spans="2:4" x14ac:dyDescent="0.25">
      <c r="B212"/>
      <c r="C212"/>
      <c r="D212"/>
    </row>
    <row r="213" spans="2:4" x14ac:dyDescent="0.25">
      <c r="B213"/>
      <c r="C213"/>
      <c r="D213"/>
    </row>
    <row r="214" spans="2:4" x14ac:dyDescent="0.25">
      <c r="B214"/>
      <c r="C214"/>
      <c r="D214"/>
    </row>
    <row r="215" spans="2:4" x14ac:dyDescent="0.25">
      <c r="B215"/>
      <c r="C215"/>
      <c r="D215"/>
    </row>
    <row r="216" spans="2:4" x14ac:dyDescent="0.25">
      <c r="B216"/>
      <c r="C216"/>
      <c r="D216"/>
    </row>
    <row r="217" spans="2:4" x14ac:dyDescent="0.25">
      <c r="B217"/>
      <c r="C217"/>
      <c r="D217"/>
    </row>
    <row r="218" spans="2:4" x14ac:dyDescent="0.25">
      <c r="B218"/>
      <c r="C218"/>
      <c r="D218"/>
    </row>
    <row r="219" spans="2:4" x14ac:dyDescent="0.25">
      <c r="B219"/>
      <c r="C219"/>
      <c r="D219"/>
    </row>
    <row r="220" spans="2:4" x14ac:dyDescent="0.25">
      <c r="B220"/>
      <c r="C220"/>
      <c r="D220"/>
    </row>
    <row r="221" spans="2:4" x14ac:dyDescent="0.25">
      <c r="B221"/>
      <c r="C221"/>
      <c r="D221"/>
    </row>
    <row r="222" spans="2:4" x14ac:dyDescent="0.25">
      <c r="B222"/>
      <c r="C222"/>
      <c r="D222"/>
    </row>
    <row r="223" spans="2:4" x14ac:dyDescent="0.25">
      <c r="B223"/>
      <c r="C223"/>
      <c r="D223"/>
    </row>
    <row r="224" spans="2:4" x14ac:dyDescent="0.25">
      <c r="B224"/>
      <c r="C224"/>
      <c r="D224"/>
    </row>
    <row r="225" spans="2:4" x14ac:dyDescent="0.25">
      <c r="B225"/>
      <c r="C225"/>
      <c r="D225"/>
    </row>
    <row r="226" spans="2:4" x14ac:dyDescent="0.25">
      <c r="B226"/>
      <c r="C226"/>
      <c r="D226"/>
    </row>
    <row r="227" spans="2:4" x14ac:dyDescent="0.25">
      <c r="B227"/>
      <c r="C227"/>
      <c r="D227"/>
    </row>
    <row r="228" spans="2:4" x14ac:dyDescent="0.25">
      <c r="B228"/>
      <c r="C228"/>
      <c r="D228"/>
    </row>
    <row r="229" spans="2:4" x14ac:dyDescent="0.25">
      <c r="B229"/>
      <c r="C229"/>
      <c r="D229"/>
    </row>
    <row r="230" spans="2:4" x14ac:dyDescent="0.25">
      <c r="B230"/>
      <c r="C230"/>
      <c r="D230"/>
    </row>
    <row r="231" spans="2:4" x14ac:dyDescent="0.25">
      <c r="B231"/>
      <c r="C231"/>
      <c r="D231"/>
    </row>
    <row r="232" spans="2:4" x14ac:dyDescent="0.25">
      <c r="B232"/>
      <c r="C232"/>
      <c r="D232"/>
    </row>
    <row r="233" spans="2:4" x14ac:dyDescent="0.25">
      <c r="B233"/>
      <c r="C233"/>
      <c r="D233"/>
    </row>
    <row r="234" spans="2:4" x14ac:dyDescent="0.25">
      <c r="B234"/>
      <c r="C234"/>
      <c r="D234"/>
    </row>
    <row r="235" spans="2:4" x14ac:dyDescent="0.25">
      <c r="B235"/>
      <c r="C235"/>
      <c r="D235"/>
    </row>
    <row r="236" spans="2:4" x14ac:dyDescent="0.25">
      <c r="B236"/>
      <c r="C236"/>
      <c r="D236"/>
    </row>
    <row r="237" spans="2:4" x14ac:dyDescent="0.25">
      <c r="B237"/>
      <c r="C237"/>
      <c r="D237"/>
    </row>
    <row r="238" spans="2:4" x14ac:dyDescent="0.25">
      <c r="B238"/>
      <c r="C238"/>
      <c r="D238"/>
    </row>
    <row r="239" spans="2:4" x14ac:dyDescent="0.25">
      <c r="B239"/>
      <c r="C239"/>
      <c r="D239"/>
    </row>
    <row r="240" spans="2:4" x14ac:dyDescent="0.25">
      <c r="B240"/>
      <c r="C240"/>
      <c r="D240"/>
    </row>
    <row r="241" spans="2:4" x14ac:dyDescent="0.25">
      <c r="B241"/>
      <c r="C241"/>
      <c r="D241"/>
    </row>
    <row r="242" spans="2:4" x14ac:dyDescent="0.25">
      <c r="B242"/>
      <c r="C242"/>
      <c r="D242"/>
    </row>
    <row r="243" spans="2:4" x14ac:dyDescent="0.25">
      <c r="B243"/>
      <c r="C243"/>
      <c r="D243"/>
    </row>
    <row r="244" spans="2:4" x14ac:dyDescent="0.25">
      <c r="B244"/>
      <c r="C244"/>
      <c r="D244"/>
    </row>
    <row r="245" spans="2:4" x14ac:dyDescent="0.25">
      <c r="B245"/>
      <c r="C245"/>
      <c r="D245"/>
    </row>
    <row r="246" spans="2:4" x14ac:dyDescent="0.25">
      <c r="B246"/>
      <c r="C246"/>
      <c r="D246"/>
    </row>
    <row r="247" spans="2:4" x14ac:dyDescent="0.25">
      <c r="B247"/>
      <c r="C247"/>
      <c r="D247"/>
    </row>
    <row r="248" spans="2:4" x14ac:dyDescent="0.25">
      <c r="B248"/>
      <c r="C248"/>
      <c r="D248"/>
    </row>
    <row r="249" spans="2:4" x14ac:dyDescent="0.25">
      <c r="B249"/>
      <c r="C249"/>
      <c r="D249"/>
    </row>
    <row r="250" spans="2:4" x14ac:dyDescent="0.25">
      <c r="B250"/>
      <c r="C250"/>
      <c r="D250"/>
    </row>
    <row r="251" spans="2:4" x14ac:dyDescent="0.25">
      <c r="B251"/>
      <c r="C251"/>
      <c r="D251"/>
    </row>
    <row r="252" spans="2:4" x14ac:dyDescent="0.25">
      <c r="B252"/>
      <c r="C252"/>
      <c r="D252"/>
    </row>
    <row r="253" spans="2:4" x14ac:dyDescent="0.25">
      <c r="B253"/>
      <c r="C253"/>
      <c r="D253"/>
    </row>
    <row r="254" spans="2:4" x14ac:dyDescent="0.25">
      <c r="B254"/>
      <c r="C254"/>
      <c r="D254"/>
    </row>
    <row r="255" spans="2:4" x14ac:dyDescent="0.25">
      <c r="B255"/>
      <c r="C255"/>
      <c r="D255"/>
    </row>
    <row r="256" spans="2:4" x14ac:dyDescent="0.25">
      <c r="B256"/>
      <c r="C256"/>
      <c r="D256"/>
    </row>
    <row r="257" spans="2:4" x14ac:dyDescent="0.25">
      <c r="B257"/>
      <c r="C257"/>
      <c r="D257"/>
    </row>
    <row r="258" spans="2:4" x14ac:dyDescent="0.25">
      <c r="B258"/>
      <c r="C258"/>
      <c r="D258"/>
    </row>
    <row r="259" spans="2:4" x14ac:dyDescent="0.25">
      <c r="B259"/>
      <c r="C259"/>
      <c r="D259"/>
    </row>
    <row r="260" spans="2:4" x14ac:dyDescent="0.25">
      <c r="B260"/>
      <c r="C260"/>
      <c r="D260"/>
    </row>
    <row r="261" spans="2:4" x14ac:dyDescent="0.25">
      <c r="B261"/>
      <c r="C261"/>
      <c r="D261"/>
    </row>
    <row r="262" spans="2:4" x14ac:dyDescent="0.25">
      <c r="B262"/>
      <c r="C262"/>
      <c r="D262"/>
    </row>
    <row r="263" spans="2:4" x14ac:dyDescent="0.25">
      <c r="B263"/>
      <c r="C263"/>
      <c r="D263"/>
    </row>
    <row r="264" spans="2:4" x14ac:dyDescent="0.25">
      <c r="B264"/>
      <c r="C264"/>
      <c r="D264"/>
    </row>
    <row r="265" spans="2:4" x14ac:dyDescent="0.25">
      <c r="B265"/>
      <c r="C265"/>
      <c r="D265"/>
    </row>
    <row r="266" spans="2:4" x14ac:dyDescent="0.25">
      <c r="B266"/>
      <c r="C266"/>
      <c r="D266"/>
    </row>
    <row r="267" spans="2:4" x14ac:dyDescent="0.25">
      <c r="B267"/>
      <c r="C267"/>
      <c r="D267"/>
    </row>
    <row r="268" spans="2:4" x14ac:dyDescent="0.25">
      <c r="B268"/>
      <c r="C268"/>
      <c r="D268"/>
    </row>
    <row r="269" spans="2:4" x14ac:dyDescent="0.25">
      <c r="B269"/>
      <c r="C269"/>
      <c r="D269"/>
    </row>
    <row r="270" spans="2:4" x14ac:dyDescent="0.25">
      <c r="B270"/>
      <c r="C270"/>
      <c r="D270"/>
    </row>
    <row r="271" spans="2:4" x14ac:dyDescent="0.25">
      <c r="B271"/>
      <c r="C271"/>
      <c r="D271"/>
    </row>
    <row r="272" spans="2:4" x14ac:dyDescent="0.25">
      <c r="B272"/>
      <c r="C272"/>
      <c r="D272"/>
    </row>
    <row r="273" spans="2:4" x14ac:dyDescent="0.25">
      <c r="B273"/>
      <c r="C273"/>
      <c r="D273"/>
    </row>
    <row r="274" spans="2:4" x14ac:dyDescent="0.25">
      <c r="B274"/>
      <c r="C274"/>
      <c r="D274"/>
    </row>
    <row r="275" spans="2:4" x14ac:dyDescent="0.25">
      <c r="B275"/>
      <c r="C275"/>
      <c r="D275"/>
    </row>
    <row r="276" spans="2:4" x14ac:dyDescent="0.25">
      <c r="B276"/>
      <c r="C276"/>
      <c r="D276"/>
    </row>
    <row r="277" spans="2:4" x14ac:dyDescent="0.25">
      <c r="B277"/>
      <c r="C277"/>
      <c r="D277"/>
    </row>
    <row r="278" spans="2:4" x14ac:dyDescent="0.25">
      <c r="B278"/>
      <c r="C278"/>
      <c r="D278"/>
    </row>
    <row r="279" spans="2:4" x14ac:dyDescent="0.25">
      <c r="B279"/>
      <c r="C279"/>
      <c r="D279"/>
    </row>
    <row r="280" spans="2:4" x14ac:dyDescent="0.25">
      <c r="B280"/>
      <c r="C280"/>
      <c r="D280"/>
    </row>
    <row r="281" spans="2:4" x14ac:dyDescent="0.25">
      <c r="B281"/>
      <c r="C281"/>
      <c r="D281"/>
    </row>
    <row r="282" spans="2:4" x14ac:dyDescent="0.25">
      <c r="B282"/>
      <c r="C282"/>
      <c r="D282"/>
    </row>
    <row r="283" spans="2:4" x14ac:dyDescent="0.25">
      <c r="B283"/>
      <c r="C283"/>
      <c r="D283"/>
    </row>
    <row r="284" spans="2:4" x14ac:dyDescent="0.25">
      <c r="B284"/>
      <c r="C284"/>
      <c r="D284"/>
    </row>
    <row r="285" spans="2:4" x14ac:dyDescent="0.25">
      <c r="B285"/>
      <c r="C285"/>
      <c r="D285"/>
    </row>
    <row r="286" spans="2:4" x14ac:dyDescent="0.25">
      <c r="B286"/>
      <c r="C286"/>
      <c r="D286"/>
    </row>
    <row r="287" spans="2:4" x14ac:dyDescent="0.25">
      <c r="B287"/>
      <c r="C287"/>
      <c r="D287"/>
    </row>
    <row r="288" spans="2:4" x14ac:dyDescent="0.25">
      <c r="B288"/>
      <c r="C288"/>
      <c r="D288"/>
    </row>
    <row r="289" spans="2:4" x14ac:dyDescent="0.25">
      <c r="B289"/>
      <c r="C289"/>
      <c r="D289"/>
    </row>
    <row r="290" spans="2:4" x14ac:dyDescent="0.25">
      <c r="B290"/>
      <c r="C290"/>
      <c r="D290"/>
    </row>
    <row r="291" spans="2:4" x14ac:dyDescent="0.25">
      <c r="B291"/>
      <c r="C291"/>
      <c r="D291"/>
    </row>
    <row r="292" spans="2:4" x14ac:dyDescent="0.25">
      <c r="B292"/>
      <c r="C292"/>
      <c r="D292"/>
    </row>
    <row r="293" spans="2:4" x14ac:dyDescent="0.25">
      <c r="B293"/>
      <c r="C293"/>
      <c r="D293"/>
    </row>
    <row r="294" spans="2:4" x14ac:dyDescent="0.25">
      <c r="B294"/>
      <c r="C294"/>
      <c r="D294"/>
    </row>
    <row r="295" spans="2:4" x14ac:dyDescent="0.25">
      <c r="B295"/>
      <c r="C295"/>
      <c r="D295"/>
    </row>
    <row r="296" spans="2:4" x14ac:dyDescent="0.25">
      <c r="B296"/>
      <c r="C296"/>
      <c r="D296"/>
    </row>
    <row r="297" spans="2:4" x14ac:dyDescent="0.25">
      <c r="B297"/>
      <c r="C297"/>
      <c r="D297"/>
    </row>
    <row r="298" spans="2:4" x14ac:dyDescent="0.25">
      <c r="B298"/>
      <c r="C298"/>
      <c r="D298"/>
    </row>
    <row r="299" spans="2:4" x14ac:dyDescent="0.25">
      <c r="B299"/>
      <c r="C299"/>
      <c r="D299"/>
    </row>
    <row r="300" spans="2:4" x14ac:dyDescent="0.25">
      <c r="B300"/>
      <c r="C300"/>
      <c r="D300"/>
    </row>
    <row r="301" spans="2:4" x14ac:dyDescent="0.25">
      <c r="B301"/>
      <c r="C301"/>
      <c r="D301"/>
    </row>
    <row r="302" spans="2:4" x14ac:dyDescent="0.25">
      <c r="B302"/>
      <c r="C302"/>
      <c r="D302"/>
    </row>
    <row r="303" spans="2:4" x14ac:dyDescent="0.25">
      <c r="B303"/>
      <c r="C303"/>
      <c r="D303"/>
    </row>
    <row r="304" spans="2:4" x14ac:dyDescent="0.25">
      <c r="B304"/>
      <c r="C304"/>
      <c r="D304"/>
    </row>
    <row r="305" spans="2:4" x14ac:dyDescent="0.25">
      <c r="B305"/>
      <c r="C305"/>
      <c r="D305"/>
    </row>
    <row r="306" spans="2:4" x14ac:dyDescent="0.25">
      <c r="B306"/>
      <c r="C306"/>
      <c r="D306"/>
    </row>
    <row r="307" spans="2:4" x14ac:dyDescent="0.25">
      <c r="B307"/>
      <c r="C307"/>
      <c r="D307"/>
    </row>
    <row r="308" spans="2:4" x14ac:dyDescent="0.25">
      <c r="B308"/>
      <c r="C308"/>
      <c r="D308"/>
    </row>
    <row r="309" spans="2:4" x14ac:dyDescent="0.25">
      <c r="B309"/>
      <c r="C309"/>
      <c r="D309"/>
    </row>
    <row r="310" spans="2:4" x14ac:dyDescent="0.25">
      <c r="B310"/>
      <c r="C310"/>
      <c r="D310"/>
    </row>
    <row r="311" spans="2:4" x14ac:dyDescent="0.25">
      <c r="B311"/>
      <c r="C311"/>
      <c r="D311"/>
    </row>
    <row r="312" spans="2:4" x14ac:dyDescent="0.25">
      <c r="B312"/>
      <c r="C312"/>
      <c r="D312"/>
    </row>
    <row r="313" spans="2:4" x14ac:dyDescent="0.25">
      <c r="B313"/>
      <c r="C313"/>
      <c r="D313"/>
    </row>
    <row r="314" spans="2:4" x14ac:dyDescent="0.25">
      <c r="B314"/>
      <c r="C314"/>
      <c r="D314"/>
    </row>
    <row r="315" spans="2:4" x14ac:dyDescent="0.25">
      <c r="B315"/>
      <c r="C315"/>
      <c r="D315"/>
    </row>
    <row r="316" spans="2:4" x14ac:dyDescent="0.25">
      <c r="B316"/>
      <c r="C316"/>
      <c r="D316"/>
    </row>
    <row r="317" spans="2:4" x14ac:dyDescent="0.25">
      <c r="B317"/>
      <c r="C317"/>
      <c r="D317"/>
    </row>
    <row r="318" spans="2:4" x14ac:dyDescent="0.25">
      <c r="B318"/>
      <c r="C318"/>
      <c r="D318"/>
    </row>
    <row r="319" spans="2:4" x14ac:dyDescent="0.25">
      <c r="B319"/>
      <c r="C319"/>
      <c r="D319"/>
    </row>
    <row r="320" spans="2:4" x14ac:dyDescent="0.25">
      <c r="B320"/>
      <c r="C320"/>
      <c r="D320"/>
    </row>
    <row r="321" spans="2:4" x14ac:dyDescent="0.25">
      <c r="B321"/>
      <c r="C321"/>
      <c r="D321"/>
    </row>
    <row r="322" spans="2:4" x14ac:dyDescent="0.25">
      <c r="B322"/>
      <c r="C322"/>
      <c r="D322"/>
    </row>
    <row r="323" spans="2:4" x14ac:dyDescent="0.25">
      <c r="B323"/>
      <c r="C323"/>
      <c r="D323"/>
    </row>
    <row r="324" spans="2:4" x14ac:dyDescent="0.25">
      <c r="B324"/>
      <c r="C324"/>
      <c r="D324"/>
    </row>
    <row r="325" spans="2:4" x14ac:dyDescent="0.25">
      <c r="B325"/>
      <c r="C325"/>
      <c r="D325"/>
    </row>
    <row r="326" spans="2:4" x14ac:dyDescent="0.25">
      <c r="B326"/>
      <c r="C326"/>
      <c r="D326"/>
    </row>
    <row r="327" spans="2:4" x14ac:dyDescent="0.25">
      <c r="B327"/>
      <c r="C327"/>
      <c r="D327"/>
    </row>
    <row r="328" spans="2:4" x14ac:dyDescent="0.25">
      <c r="B328"/>
      <c r="C328"/>
      <c r="D328"/>
    </row>
    <row r="329" spans="2:4" x14ac:dyDescent="0.25">
      <c r="B329"/>
      <c r="C329"/>
      <c r="D329"/>
    </row>
    <row r="330" spans="2:4" x14ac:dyDescent="0.25">
      <c r="B330"/>
      <c r="C330"/>
      <c r="D330"/>
    </row>
    <row r="331" spans="2:4" x14ac:dyDescent="0.25">
      <c r="B331"/>
      <c r="C331"/>
      <c r="D331"/>
    </row>
    <row r="332" spans="2:4" x14ac:dyDescent="0.25">
      <c r="B332"/>
      <c r="C332"/>
      <c r="D332"/>
    </row>
    <row r="333" spans="2:4" x14ac:dyDescent="0.25">
      <c r="B333"/>
      <c r="C333"/>
      <c r="D333"/>
    </row>
    <row r="334" spans="2:4" x14ac:dyDescent="0.25">
      <c r="B334"/>
      <c r="C334"/>
      <c r="D334"/>
    </row>
    <row r="335" spans="2:4" x14ac:dyDescent="0.25">
      <c r="B335"/>
      <c r="C335"/>
      <c r="D335"/>
    </row>
    <row r="336" spans="2:4" x14ac:dyDescent="0.25">
      <c r="B336"/>
      <c r="C336"/>
      <c r="D336"/>
    </row>
    <row r="337" spans="2:4" x14ac:dyDescent="0.25">
      <c r="B337"/>
      <c r="C337"/>
      <c r="D337"/>
    </row>
    <row r="338" spans="2:4" x14ac:dyDescent="0.25">
      <c r="B338"/>
      <c r="C338"/>
      <c r="D338"/>
    </row>
    <row r="339" spans="2:4" x14ac:dyDescent="0.25">
      <c r="B339"/>
      <c r="C339"/>
      <c r="D339"/>
    </row>
    <row r="340" spans="2:4" x14ac:dyDescent="0.25">
      <c r="B340"/>
      <c r="C340"/>
      <c r="D340"/>
    </row>
    <row r="341" spans="2:4" x14ac:dyDescent="0.25">
      <c r="B341"/>
      <c r="C341"/>
      <c r="D341"/>
    </row>
    <row r="342" spans="2:4" x14ac:dyDescent="0.25">
      <c r="B342"/>
      <c r="C342"/>
      <c r="D342"/>
    </row>
    <row r="343" spans="2:4" x14ac:dyDescent="0.25">
      <c r="B343"/>
      <c r="C343"/>
      <c r="D343"/>
    </row>
    <row r="344" spans="2:4" x14ac:dyDescent="0.25">
      <c r="B344"/>
      <c r="C344"/>
      <c r="D344"/>
    </row>
    <row r="345" spans="2:4" x14ac:dyDescent="0.25">
      <c r="B345"/>
      <c r="C345"/>
      <c r="D345"/>
    </row>
    <row r="346" spans="2:4" x14ac:dyDescent="0.25">
      <c r="B346"/>
      <c r="C346"/>
      <c r="D346"/>
    </row>
    <row r="347" spans="2:4" x14ac:dyDescent="0.25">
      <c r="B347"/>
      <c r="C347"/>
      <c r="D347"/>
    </row>
    <row r="348" spans="2:4" x14ac:dyDescent="0.25">
      <c r="B348"/>
      <c r="C348"/>
      <c r="D348"/>
    </row>
    <row r="349" spans="2:4" x14ac:dyDescent="0.25">
      <c r="B349"/>
      <c r="C349"/>
      <c r="D349"/>
    </row>
    <row r="350" spans="2:4" x14ac:dyDescent="0.25">
      <c r="B350"/>
      <c r="C350"/>
      <c r="D350"/>
    </row>
    <row r="351" spans="2:4" x14ac:dyDescent="0.25">
      <c r="B351"/>
      <c r="C351"/>
      <c r="D351"/>
    </row>
    <row r="352" spans="2:4" x14ac:dyDescent="0.25">
      <c r="B352"/>
      <c r="C352"/>
      <c r="D352"/>
    </row>
    <row r="353" spans="2:4" x14ac:dyDescent="0.25">
      <c r="B353"/>
      <c r="C353"/>
      <c r="D353"/>
    </row>
    <row r="354" spans="2:4" x14ac:dyDescent="0.25">
      <c r="B354"/>
      <c r="C354"/>
      <c r="D354"/>
    </row>
    <row r="355" spans="2:4" x14ac:dyDescent="0.25">
      <c r="B355"/>
      <c r="C355"/>
      <c r="D355"/>
    </row>
    <row r="356" spans="2:4" x14ac:dyDescent="0.25">
      <c r="B356"/>
      <c r="C356"/>
      <c r="D356"/>
    </row>
    <row r="357" spans="2:4" x14ac:dyDescent="0.25">
      <c r="B357"/>
      <c r="C357"/>
      <c r="D357"/>
    </row>
    <row r="358" spans="2:4" x14ac:dyDescent="0.25">
      <c r="B358"/>
      <c r="C358"/>
      <c r="D358"/>
    </row>
    <row r="359" spans="2:4" x14ac:dyDescent="0.25">
      <c r="B359"/>
      <c r="C359"/>
      <c r="D359"/>
    </row>
    <row r="360" spans="2:4" x14ac:dyDescent="0.25">
      <c r="B360"/>
      <c r="C360"/>
      <c r="D360"/>
    </row>
    <row r="361" spans="2:4" x14ac:dyDescent="0.25">
      <c r="B361"/>
      <c r="C361"/>
      <c r="D361"/>
    </row>
    <row r="362" spans="2:4" x14ac:dyDescent="0.25">
      <c r="B362"/>
      <c r="C362"/>
      <c r="D362"/>
    </row>
    <row r="363" spans="2:4" x14ac:dyDescent="0.25">
      <c r="B363"/>
      <c r="C363"/>
      <c r="D363"/>
    </row>
    <row r="364" spans="2:4" x14ac:dyDescent="0.25">
      <c r="B364"/>
      <c r="C364"/>
      <c r="D364"/>
    </row>
    <row r="365" spans="2:4" x14ac:dyDescent="0.25">
      <c r="B365"/>
      <c r="C365"/>
      <c r="D365"/>
    </row>
    <row r="366" spans="2:4" x14ac:dyDescent="0.25">
      <c r="B366"/>
      <c r="C366"/>
      <c r="D366"/>
    </row>
    <row r="367" spans="2:4" x14ac:dyDescent="0.25">
      <c r="B367"/>
      <c r="C367"/>
      <c r="D367"/>
    </row>
    <row r="368" spans="2:4" x14ac:dyDescent="0.25">
      <c r="B368"/>
      <c r="C368"/>
      <c r="D368"/>
    </row>
    <row r="369" spans="2:4" x14ac:dyDescent="0.25">
      <c r="B369"/>
      <c r="C369"/>
      <c r="D369"/>
    </row>
    <row r="370" spans="2:4" x14ac:dyDescent="0.25">
      <c r="B370"/>
      <c r="C370"/>
      <c r="D370"/>
    </row>
    <row r="371" spans="2:4" x14ac:dyDescent="0.25">
      <c r="B371"/>
      <c r="C371"/>
      <c r="D371"/>
    </row>
    <row r="372" spans="2:4" x14ac:dyDescent="0.25">
      <c r="B372"/>
      <c r="C372"/>
      <c r="D372"/>
    </row>
    <row r="373" spans="2:4" x14ac:dyDescent="0.25">
      <c r="B373"/>
      <c r="C373"/>
      <c r="D373"/>
    </row>
    <row r="374" spans="2:4" x14ac:dyDescent="0.25">
      <c r="B374"/>
      <c r="C374"/>
      <c r="D374"/>
    </row>
    <row r="375" spans="2:4" x14ac:dyDescent="0.25">
      <c r="B375"/>
      <c r="C375"/>
      <c r="D375"/>
    </row>
    <row r="376" spans="2:4" x14ac:dyDescent="0.25">
      <c r="B376"/>
      <c r="C376"/>
      <c r="D376"/>
    </row>
    <row r="377" spans="2:4" x14ac:dyDescent="0.25">
      <c r="B377"/>
      <c r="C377"/>
      <c r="D377"/>
    </row>
    <row r="378" spans="2:4" x14ac:dyDescent="0.25">
      <c r="B378"/>
      <c r="C378"/>
      <c r="D378"/>
    </row>
    <row r="379" spans="2:4" x14ac:dyDescent="0.25">
      <c r="B379"/>
      <c r="C379"/>
      <c r="D379"/>
    </row>
    <row r="380" spans="2:4" x14ac:dyDescent="0.25">
      <c r="B380"/>
      <c r="C380"/>
      <c r="D380"/>
    </row>
    <row r="381" spans="2:4" x14ac:dyDescent="0.25">
      <c r="B381"/>
      <c r="C381"/>
      <c r="D381"/>
    </row>
    <row r="382" spans="2:4" x14ac:dyDescent="0.25">
      <c r="B382"/>
      <c r="C382"/>
      <c r="D382"/>
    </row>
    <row r="383" spans="2:4" x14ac:dyDescent="0.25">
      <c r="B383"/>
      <c r="C383"/>
      <c r="D383"/>
    </row>
    <row r="384" spans="2:4" x14ac:dyDescent="0.25">
      <c r="B384"/>
      <c r="C384"/>
      <c r="D384"/>
    </row>
    <row r="385" spans="2:4" x14ac:dyDescent="0.25">
      <c r="B385"/>
      <c r="C385"/>
      <c r="D385"/>
    </row>
    <row r="386" spans="2:4" x14ac:dyDescent="0.25">
      <c r="B386"/>
      <c r="C386"/>
      <c r="D386"/>
    </row>
    <row r="387" spans="2:4" x14ac:dyDescent="0.25">
      <c r="B387"/>
      <c r="C387"/>
      <c r="D387"/>
    </row>
    <row r="388" spans="2:4" x14ac:dyDescent="0.25">
      <c r="B388"/>
      <c r="C388"/>
      <c r="D388"/>
    </row>
    <row r="389" spans="2:4" x14ac:dyDescent="0.25">
      <c r="B389"/>
      <c r="C389"/>
      <c r="D389"/>
    </row>
    <row r="390" spans="2:4" x14ac:dyDescent="0.25">
      <c r="B390"/>
      <c r="C390"/>
      <c r="D390"/>
    </row>
    <row r="391" spans="2:4" x14ac:dyDescent="0.25">
      <c r="B391"/>
      <c r="C391"/>
      <c r="D391"/>
    </row>
    <row r="392" spans="2:4" x14ac:dyDescent="0.25">
      <c r="B392"/>
      <c r="C392"/>
      <c r="D392"/>
    </row>
    <row r="393" spans="2:4" x14ac:dyDescent="0.25">
      <c r="B393"/>
      <c r="C393"/>
      <c r="D393"/>
    </row>
    <row r="394" spans="2:4" x14ac:dyDescent="0.25">
      <c r="B394"/>
      <c r="C394"/>
      <c r="D394"/>
    </row>
    <row r="395" spans="2:4" x14ac:dyDescent="0.25">
      <c r="B395"/>
      <c r="C395"/>
      <c r="D395"/>
    </row>
    <row r="396" spans="2:4" x14ac:dyDescent="0.25">
      <c r="B396"/>
      <c r="C396"/>
      <c r="D396"/>
    </row>
    <row r="397" spans="2:4" x14ac:dyDescent="0.25">
      <c r="B397"/>
      <c r="C397"/>
      <c r="D397"/>
    </row>
    <row r="398" spans="2:4" x14ac:dyDescent="0.25">
      <c r="B398"/>
      <c r="C398"/>
      <c r="D398"/>
    </row>
    <row r="399" spans="2:4" x14ac:dyDescent="0.25">
      <c r="B399"/>
      <c r="C399"/>
      <c r="D399"/>
    </row>
    <row r="400" spans="2:4" x14ac:dyDescent="0.25">
      <c r="B400"/>
      <c r="C400"/>
      <c r="D400"/>
    </row>
    <row r="401" spans="2:4" x14ac:dyDescent="0.25">
      <c r="B401"/>
      <c r="C401"/>
      <c r="D401"/>
    </row>
    <row r="402" spans="2:4" x14ac:dyDescent="0.25">
      <c r="B402"/>
      <c r="C402"/>
      <c r="D402"/>
    </row>
    <row r="403" spans="2:4" x14ac:dyDescent="0.25">
      <c r="B403"/>
      <c r="C403"/>
      <c r="D403"/>
    </row>
    <row r="404" spans="2:4" x14ac:dyDescent="0.25">
      <c r="B404"/>
      <c r="C404"/>
      <c r="D404"/>
    </row>
    <row r="405" spans="2:4" x14ac:dyDescent="0.25">
      <c r="B405"/>
      <c r="C405"/>
      <c r="D405"/>
    </row>
    <row r="406" spans="2:4" x14ac:dyDescent="0.25">
      <c r="B406"/>
      <c r="C406"/>
      <c r="D406"/>
    </row>
    <row r="407" spans="2:4" x14ac:dyDescent="0.25">
      <c r="B407"/>
      <c r="C407"/>
      <c r="D407"/>
    </row>
    <row r="408" spans="2:4" x14ac:dyDescent="0.25">
      <c r="B408"/>
      <c r="C408"/>
      <c r="D408"/>
    </row>
    <row r="409" spans="2:4" x14ac:dyDescent="0.25">
      <c r="B409"/>
      <c r="C409"/>
      <c r="D409"/>
    </row>
    <row r="410" spans="2:4" x14ac:dyDescent="0.25">
      <c r="B410"/>
      <c r="C410"/>
      <c r="D410"/>
    </row>
    <row r="411" spans="2:4" x14ac:dyDescent="0.25">
      <c r="B411"/>
      <c r="C411"/>
      <c r="D411"/>
    </row>
    <row r="412" spans="2:4" x14ac:dyDescent="0.25">
      <c r="B412"/>
      <c r="C412"/>
      <c r="D412"/>
    </row>
    <row r="413" spans="2:4" x14ac:dyDescent="0.25">
      <c r="B413"/>
      <c r="C413"/>
      <c r="D413"/>
    </row>
    <row r="414" spans="2:4" x14ac:dyDescent="0.25">
      <c r="B414"/>
      <c r="C414"/>
      <c r="D414"/>
    </row>
    <row r="415" spans="2:4" x14ac:dyDescent="0.25">
      <c r="B415"/>
      <c r="C415"/>
      <c r="D415"/>
    </row>
    <row r="416" spans="2:4" x14ac:dyDescent="0.25">
      <c r="B416"/>
      <c r="C416"/>
      <c r="D416"/>
    </row>
    <row r="417" spans="2:4" x14ac:dyDescent="0.25">
      <c r="B417"/>
      <c r="C417"/>
      <c r="D417"/>
    </row>
    <row r="418" spans="2:4" x14ac:dyDescent="0.25">
      <c r="B418"/>
      <c r="C418"/>
      <c r="D418"/>
    </row>
    <row r="419" spans="2:4" x14ac:dyDescent="0.25">
      <c r="B419"/>
      <c r="C419"/>
      <c r="D419"/>
    </row>
    <row r="420" spans="2:4" x14ac:dyDescent="0.25">
      <c r="B420"/>
      <c r="C420"/>
      <c r="D420"/>
    </row>
    <row r="421" spans="2:4" x14ac:dyDescent="0.25">
      <c r="B421"/>
      <c r="C421"/>
      <c r="D421"/>
    </row>
    <row r="422" spans="2:4" x14ac:dyDescent="0.25">
      <c r="B422"/>
      <c r="C422"/>
      <c r="D422"/>
    </row>
    <row r="423" spans="2:4" x14ac:dyDescent="0.25">
      <c r="B423"/>
      <c r="C423"/>
      <c r="D423"/>
    </row>
    <row r="424" spans="2:4" x14ac:dyDescent="0.25">
      <c r="B424"/>
      <c r="C424"/>
      <c r="D424"/>
    </row>
    <row r="425" spans="2:4" x14ac:dyDescent="0.25">
      <c r="B425"/>
      <c r="C425"/>
      <c r="D425"/>
    </row>
    <row r="426" spans="2:4" x14ac:dyDescent="0.25">
      <c r="B426"/>
      <c r="C426"/>
      <c r="D426"/>
    </row>
    <row r="427" spans="2:4" x14ac:dyDescent="0.25">
      <c r="B427"/>
      <c r="C427"/>
      <c r="D427"/>
    </row>
    <row r="428" spans="2:4" x14ac:dyDescent="0.25">
      <c r="B428"/>
      <c r="C428"/>
      <c r="D428"/>
    </row>
    <row r="429" spans="2:4" x14ac:dyDescent="0.25">
      <c r="B429"/>
      <c r="C429"/>
      <c r="D429"/>
    </row>
    <row r="430" spans="2:4" x14ac:dyDescent="0.25">
      <c r="B430"/>
    </row>
    <row r="431" spans="2:4" x14ac:dyDescent="0.25">
      <c r="B431"/>
    </row>
    <row r="432" spans="2:4" x14ac:dyDescent="0.25">
      <c r="B432"/>
    </row>
    <row r="433" spans="2:2" x14ac:dyDescent="0.25">
      <c r="B433"/>
    </row>
    <row r="434" spans="2:2" x14ac:dyDescent="0.25">
      <c r="B434"/>
    </row>
    <row r="435" spans="2:2" x14ac:dyDescent="0.25">
      <c r="B435"/>
    </row>
    <row r="436" spans="2:2" x14ac:dyDescent="0.25">
      <c r="B436"/>
    </row>
    <row r="437" spans="2:2" x14ac:dyDescent="0.25">
      <c r="B437"/>
    </row>
    <row r="438" spans="2:2" x14ac:dyDescent="0.25">
      <c r="B438"/>
    </row>
    <row r="439" spans="2:2" x14ac:dyDescent="0.25">
      <c r="B439"/>
    </row>
    <row r="440" spans="2:2" x14ac:dyDescent="0.25">
      <c r="B440"/>
    </row>
    <row r="441" spans="2:2" x14ac:dyDescent="0.25">
      <c r="B441"/>
    </row>
    <row r="442" spans="2:2" x14ac:dyDescent="0.25">
      <c r="B442"/>
    </row>
    <row r="443" spans="2:2" x14ac:dyDescent="0.25">
      <c r="B443"/>
    </row>
    <row r="444" spans="2:2" x14ac:dyDescent="0.25">
      <c r="B444"/>
    </row>
    <row r="445" spans="2:2" x14ac:dyDescent="0.25">
      <c r="B445"/>
    </row>
    <row r="446" spans="2:2" x14ac:dyDescent="0.25">
      <c r="B446"/>
    </row>
    <row r="447" spans="2:2" x14ac:dyDescent="0.25">
      <c r="B447"/>
    </row>
    <row r="448" spans="2:2" x14ac:dyDescent="0.25">
      <c r="B448"/>
    </row>
    <row r="449" spans="2:2" x14ac:dyDescent="0.25">
      <c r="B449"/>
    </row>
    <row r="450" spans="2:2" x14ac:dyDescent="0.25">
      <c r="B450"/>
    </row>
    <row r="451" spans="2:2" x14ac:dyDescent="0.25">
      <c r="B451"/>
    </row>
    <row r="452" spans="2:2" x14ac:dyDescent="0.25">
      <c r="B452"/>
    </row>
    <row r="453" spans="2:2" x14ac:dyDescent="0.25">
      <c r="B453"/>
    </row>
    <row r="454" spans="2:2" x14ac:dyDescent="0.25">
      <c r="B454"/>
    </row>
    <row r="455" spans="2:2" x14ac:dyDescent="0.25">
      <c r="B455"/>
    </row>
    <row r="456" spans="2:2" x14ac:dyDescent="0.25">
      <c r="B456"/>
    </row>
    <row r="457" spans="2:2" x14ac:dyDescent="0.25">
      <c r="B457"/>
    </row>
    <row r="458" spans="2:2" x14ac:dyDescent="0.25">
      <c r="B458"/>
    </row>
    <row r="459" spans="2:2" x14ac:dyDescent="0.25">
      <c r="B459"/>
    </row>
    <row r="460" spans="2:2" x14ac:dyDescent="0.25">
      <c r="B460"/>
    </row>
  </sheetData>
  <pageMargins left="0.7" right="0.7" top="0.75" bottom="0.75" header="0.3" footer="0.3"/>
  <pageSetup orientation="portrait" verticalDpi="0"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B90D1-867C-44E7-AF56-E9BE65224FB3}">
  <sheetPr>
    <tabColor rgb="FF00B050"/>
  </sheetPr>
  <dimension ref="A1:AF136"/>
  <sheetViews>
    <sheetView showGridLines="0" workbookViewId="0">
      <pane xSplit="15" ySplit="2" topLeftCell="P3" activePane="bottomRight" state="frozen"/>
      <selection pane="topRight" activeCell="P1" sqref="P1"/>
      <selection pane="bottomLeft" activeCell="A3" sqref="A3"/>
      <selection pane="bottomRight" activeCell="AM8" sqref="AM8"/>
    </sheetView>
  </sheetViews>
  <sheetFormatPr baseColWidth="10" defaultRowHeight="12" x14ac:dyDescent="0.2"/>
  <cols>
    <col min="1" max="1" width="1.42578125" style="862" customWidth="1"/>
    <col min="2" max="2" width="16.140625" style="864" hidden="1" customWidth="1"/>
    <col min="3" max="4" width="11.5703125" style="864" hidden="1" customWidth="1"/>
    <col min="5" max="5" width="11.7109375" style="864" hidden="1" customWidth="1"/>
    <col min="6" max="7" width="11.5703125" style="864" hidden="1" customWidth="1"/>
    <col min="8" max="8" width="13.28515625" style="862" hidden="1" customWidth="1"/>
    <col min="9" max="13" width="11.5703125" style="862" hidden="1" customWidth="1"/>
    <col min="14" max="15" width="0" style="862" hidden="1" customWidth="1"/>
    <col min="16" max="16" width="26.140625" style="862" customWidth="1"/>
    <col min="17" max="17" width="11.7109375" style="862" hidden="1" customWidth="1"/>
    <col min="18" max="18" width="13.7109375" style="862" customWidth="1"/>
    <col min="19" max="19" width="11.5703125" style="862" bestFit="1" customWidth="1"/>
    <col min="20" max="20" width="35.140625" style="862" customWidth="1"/>
    <col min="21" max="21" width="14.140625" style="862" hidden="1" customWidth="1"/>
    <col min="22" max="23" width="11.5703125" style="862" hidden="1" customWidth="1"/>
    <col min="24" max="24" width="11.7109375" style="862" hidden="1" customWidth="1"/>
    <col min="25" max="26" width="11.5703125" style="862" hidden="1" customWidth="1"/>
    <col min="27" max="16384" width="11.42578125" style="862"/>
  </cols>
  <sheetData>
    <row r="1" spans="1:32" x14ac:dyDescent="0.2">
      <c r="A1" s="1120" t="s">
        <v>1060</v>
      </c>
      <c r="B1" s="1120"/>
      <c r="C1" s="1120"/>
      <c r="D1" s="1120"/>
      <c r="E1" s="1120"/>
      <c r="F1" s="1120"/>
      <c r="G1" s="1120"/>
      <c r="H1" s="1120"/>
      <c r="I1" s="1120"/>
      <c r="J1" s="1120"/>
      <c r="K1" s="1120"/>
      <c r="L1" s="861">
        <v>1000</v>
      </c>
      <c r="M1" s="861">
        <v>1</v>
      </c>
      <c r="O1" s="861"/>
      <c r="P1" s="866" t="s">
        <v>1087</v>
      </c>
      <c r="Q1" s="866"/>
      <c r="R1" s="866">
        <v>1000</v>
      </c>
      <c r="S1" s="866">
        <v>1</v>
      </c>
      <c r="T1" s="1120" t="s">
        <v>1088</v>
      </c>
      <c r="U1" s="1120"/>
      <c r="V1" s="1120"/>
      <c r="W1" s="1120"/>
      <c r="X1" s="1120"/>
      <c r="Y1" s="1120"/>
      <c r="Z1" s="1120"/>
      <c r="AA1" s="869">
        <v>1000</v>
      </c>
      <c r="AB1" s="869">
        <v>1</v>
      </c>
      <c r="AC1" s="869"/>
      <c r="AD1" s="869"/>
      <c r="AE1" s="869"/>
      <c r="AF1" s="869"/>
    </row>
    <row r="2" spans="1:32" ht="24" x14ac:dyDescent="0.2">
      <c r="A2" s="871" t="s">
        <v>290</v>
      </c>
      <c r="B2" s="867" t="s">
        <v>294</v>
      </c>
      <c r="C2" s="867" t="s">
        <v>292</v>
      </c>
      <c r="D2" s="867" t="s">
        <v>291</v>
      </c>
      <c r="E2" s="867" t="s">
        <v>359</v>
      </c>
      <c r="F2" s="867" t="s">
        <v>932</v>
      </c>
      <c r="G2" s="867" t="s">
        <v>121</v>
      </c>
      <c r="H2" s="872" t="s">
        <v>770</v>
      </c>
      <c r="I2" s="872" t="s">
        <v>768</v>
      </c>
      <c r="J2" s="872" t="s">
        <v>767</v>
      </c>
      <c r="K2" s="872" t="s">
        <v>769</v>
      </c>
      <c r="L2" s="863" t="s">
        <v>934</v>
      </c>
      <c r="M2" s="863" t="s">
        <v>935</v>
      </c>
      <c r="P2" s="867" t="s">
        <v>290</v>
      </c>
      <c r="Q2" s="867" t="s">
        <v>292</v>
      </c>
      <c r="R2" s="867" t="s">
        <v>768</v>
      </c>
      <c r="S2" s="868"/>
      <c r="T2" s="870" t="s">
        <v>290</v>
      </c>
      <c r="U2" s="870" t="s">
        <v>294</v>
      </c>
      <c r="V2" s="870" t="s">
        <v>292</v>
      </c>
      <c r="W2" s="870" t="s">
        <v>291</v>
      </c>
      <c r="X2" s="870" t="s">
        <v>359</v>
      </c>
      <c r="Y2" s="870" t="s">
        <v>932</v>
      </c>
      <c r="Z2" s="870" t="s">
        <v>121</v>
      </c>
      <c r="AA2" s="870" t="s">
        <v>770</v>
      </c>
      <c r="AB2" s="870" t="s">
        <v>768</v>
      </c>
      <c r="AC2" s="870" t="s">
        <v>767</v>
      </c>
      <c r="AD2" s="870" t="s">
        <v>769</v>
      </c>
      <c r="AE2" s="870" t="s">
        <v>934</v>
      </c>
      <c r="AF2" s="870" t="s">
        <v>935</v>
      </c>
    </row>
    <row r="3" spans="1:32" x14ac:dyDescent="0.2">
      <c r="A3" s="862" t="s">
        <v>406</v>
      </c>
      <c r="B3" s="864">
        <v>19882145000</v>
      </c>
      <c r="C3" s="864">
        <v>1385883115</v>
      </c>
      <c r="D3" s="864">
        <v>1385883115</v>
      </c>
      <c r="E3" s="864">
        <v>18496261885</v>
      </c>
      <c r="F3" s="864">
        <v>1055128241</v>
      </c>
      <c r="G3" s="864">
        <v>330754874</v>
      </c>
      <c r="H3" s="864">
        <f>+B3/$L$1*$M$1</f>
        <v>19882145</v>
      </c>
      <c r="I3" s="864">
        <f t="shared" ref="I3:M3" si="0">+C3/$L$1*$M$1</f>
        <v>1385883.115</v>
      </c>
      <c r="J3" s="864">
        <f t="shared" si="0"/>
        <v>1385883.115</v>
      </c>
      <c r="K3" s="864">
        <f t="shared" si="0"/>
        <v>18496261.885000002</v>
      </c>
      <c r="L3" s="864">
        <f t="shared" si="0"/>
        <v>1055128.2409999999</v>
      </c>
      <c r="M3" s="864">
        <f t="shared" si="0"/>
        <v>330754.87400000001</v>
      </c>
      <c r="N3" s="862" t="s">
        <v>282</v>
      </c>
      <c r="P3" s="806" t="s">
        <v>406</v>
      </c>
      <c r="Q3" s="865">
        <v>1496051289</v>
      </c>
      <c r="R3" s="865">
        <f>+Q3/$R$1*$S$1</f>
        <v>1496051.2890000001</v>
      </c>
      <c r="T3" s="806" t="s">
        <v>406</v>
      </c>
      <c r="U3" s="807">
        <v>19882145000</v>
      </c>
      <c r="V3" s="807">
        <v>2881934404</v>
      </c>
      <c r="W3" s="807">
        <v>2881934404</v>
      </c>
      <c r="X3" s="807">
        <v>17000210596</v>
      </c>
      <c r="Y3" s="807">
        <v>2532573835</v>
      </c>
      <c r="Z3" s="807">
        <v>349360569</v>
      </c>
      <c r="AA3" s="807">
        <f>+U3/$AA$1*$AB$1</f>
        <v>19882145</v>
      </c>
      <c r="AB3" s="807">
        <f t="shared" ref="AB3:AF3" si="1">+V3/$AA$1*$AB$1</f>
        <v>2881934.4040000001</v>
      </c>
      <c r="AC3" s="807">
        <f t="shared" si="1"/>
        <v>2881934.4040000001</v>
      </c>
      <c r="AD3" s="807">
        <f t="shared" si="1"/>
        <v>17000210.596000001</v>
      </c>
      <c r="AE3" s="807">
        <f t="shared" si="1"/>
        <v>2532573.835</v>
      </c>
      <c r="AF3" s="807">
        <f t="shared" si="1"/>
        <v>349360.56900000002</v>
      </c>
    </row>
    <row r="4" spans="1:32" x14ac:dyDescent="0.2">
      <c r="A4" s="862" t="s">
        <v>405</v>
      </c>
      <c r="B4" s="864">
        <v>648450000</v>
      </c>
      <c r="C4" s="864">
        <v>45980004</v>
      </c>
      <c r="D4" s="864">
        <v>45980004</v>
      </c>
      <c r="E4" s="864">
        <v>602469996</v>
      </c>
      <c r="F4" s="864">
        <v>28946506</v>
      </c>
      <c r="G4" s="864">
        <v>17033498</v>
      </c>
      <c r="H4" s="864">
        <f t="shared" ref="H4:H67" si="2">+B4/$L$1*$M$1</f>
        <v>648450</v>
      </c>
      <c r="I4" s="864">
        <f t="shared" ref="I4:I67" si="3">+C4/$L$1*$M$1</f>
        <v>45980.004000000001</v>
      </c>
      <c r="J4" s="864">
        <f t="shared" ref="J4:J67" si="4">+D4/$L$1*$M$1</f>
        <v>45980.004000000001</v>
      </c>
      <c r="K4" s="864">
        <f t="shared" ref="K4:K67" si="5">+E4/$L$1*$M$1</f>
        <v>602469.99600000004</v>
      </c>
      <c r="L4" s="864">
        <f t="shared" ref="L4:L67" si="6">+F4/$L$1*$M$1</f>
        <v>28946.506000000001</v>
      </c>
      <c r="M4" s="864">
        <f t="shared" ref="M4:M67" si="7">+G4/$L$1*$M$1</f>
        <v>17033.498</v>
      </c>
      <c r="N4" s="862" t="s">
        <v>282</v>
      </c>
      <c r="P4" s="806" t="s">
        <v>405</v>
      </c>
      <c r="Q4" s="865">
        <v>47903242</v>
      </c>
      <c r="R4" s="865">
        <f t="shared" ref="R4:R67" si="8">+Q4/$R$1*$S$1</f>
        <v>47903.241999999998</v>
      </c>
      <c r="T4" s="806" t="s">
        <v>405</v>
      </c>
      <c r="U4" s="807">
        <v>647823895</v>
      </c>
      <c r="V4" s="807">
        <v>93883246</v>
      </c>
      <c r="W4" s="807">
        <v>93883246</v>
      </c>
      <c r="X4" s="807">
        <v>553940649</v>
      </c>
      <c r="Y4" s="807">
        <v>74853316</v>
      </c>
      <c r="Z4" s="807">
        <v>19029930</v>
      </c>
      <c r="AA4" s="807">
        <f t="shared" ref="AA4:AA67" si="9">+U4/$AA$1*$AB$1</f>
        <v>647823.89500000002</v>
      </c>
      <c r="AB4" s="807">
        <f t="shared" ref="AB4:AB67" si="10">+V4/$AA$1*$AB$1</f>
        <v>93883.245999999999</v>
      </c>
      <c r="AC4" s="807">
        <f t="shared" ref="AC4:AC67" si="11">+W4/$AA$1*$AB$1</f>
        <v>93883.245999999999</v>
      </c>
      <c r="AD4" s="807">
        <f t="shared" ref="AD4:AD67" si="12">+X4/$AA$1*$AB$1</f>
        <v>553940.64899999998</v>
      </c>
      <c r="AE4" s="807">
        <f t="shared" ref="AE4:AE67" si="13">+Y4/$AA$1*$AB$1</f>
        <v>74853.316000000006</v>
      </c>
      <c r="AF4" s="807">
        <f t="shared" ref="AF4:AF67" si="14">+Z4/$AA$1*$AB$1</f>
        <v>19029.93</v>
      </c>
    </row>
    <row r="5" spans="1:32" x14ac:dyDescent="0.2">
      <c r="A5" s="862" t="s">
        <v>404</v>
      </c>
      <c r="B5" s="864">
        <v>507000000</v>
      </c>
      <c r="C5" s="864">
        <v>37237551</v>
      </c>
      <c r="D5" s="864">
        <v>37237551</v>
      </c>
      <c r="E5" s="864">
        <v>469762449</v>
      </c>
      <c r="F5" s="864">
        <v>22974339</v>
      </c>
      <c r="G5" s="864">
        <v>14263212</v>
      </c>
      <c r="H5" s="864">
        <f t="shared" si="2"/>
        <v>507000</v>
      </c>
      <c r="I5" s="864">
        <f t="shared" si="3"/>
        <v>37237.550999999999</v>
      </c>
      <c r="J5" s="864">
        <f t="shared" si="4"/>
        <v>37237.550999999999</v>
      </c>
      <c r="K5" s="864">
        <f t="shared" si="5"/>
        <v>469762.44900000002</v>
      </c>
      <c r="L5" s="864">
        <f t="shared" si="6"/>
        <v>22974.339</v>
      </c>
      <c r="M5" s="864">
        <f t="shared" si="7"/>
        <v>14263.212</v>
      </c>
      <c r="N5" s="862" t="s">
        <v>282</v>
      </c>
      <c r="P5" s="806" t="s">
        <v>404</v>
      </c>
      <c r="Q5" s="865">
        <v>39291659</v>
      </c>
      <c r="R5" s="865">
        <f t="shared" si="8"/>
        <v>39291.659</v>
      </c>
      <c r="T5" s="806" t="s">
        <v>404</v>
      </c>
      <c r="U5" s="807">
        <v>506987756</v>
      </c>
      <c r="V5" s="807">
        <v>76529210</v>
      </c>
      <c r="W5" s="807">
        <v>76529210</v>
      </c>
      <c r="X5" s="807">
        <v>430458546</v>
      </c>
      <c r="Y5" s="807">
        <v>60524155</v>
      </c>
      <c r="Z5" s="807">
        <v>16005055</v>
      </c>
      <c r="AA5" s="807">
        <f>+U5/$AA$1*$AB$1</f>
        <v>506987.75599999999</v>
      </c>
      <c r="AB5" s="807">
        <f t="shared" si="10"/>
        <v>76529.210000000006</v>
      </c>
      <c r="AC5" s="807">
        <f t="shared" si="11"/>
        <v>76529.210000000006</v>
      </c>
      <c r="AD5" s="807">
        <f t="shared" si="12"/>
        <v>430458.54599999997</v>
      </c>
      <c r="AE5" s="807">
        <f t="shared" si="13"/>
        <v>60524.154999999999</v>
      </c>
      <c r="AF5" s="807">
        <f t="shared" si="14"/>
        <v>16005.055</v>
      </c>
    </row>
    <row r="6" spans="1:32" x14ac:dyDescent="0.2">
      <c r="A6" s="862" t="s">
        <v>403</v>
      </c>
      <c r="B6" s="864">
        <v>90500000</v>
      </c>
      <c r="C6" s="864">
        <v>7521990</v>
      </c>
      <c r="D6" s="864">
        <v>7521990</v>
      </c>
      <c r="E6" s="864">
        <v>82978010</v>
      </c>
      <c r="F6" s="864">
        <v>4484162</v>
      </c>
      <c r="G6" s="864">
        <v>3037828</v>
      </c>
      <c r="H6" s="864">
        <f t="shared" si="2"/>
        <v>90500</v>
      </c>
      <c r="I6" s="864">
        <f t="shared" si="3"/>
        <v>7521.99</v>
      </c>
      <c r="J6" s="864">
        <f t="shared" si="4"/>
        <v>7521.99</v>
      </c>
      <c r="K6" s="864">
        <f t="shared" si="5"/>
        <v>82978.009999999995</v>
      </c>
      <c r="L6" s="864">
        <f t="shared" si="6"/>
        <v>4484.1620000000003</v>
      </c>
      <c r="M6" s="864">
        <f t="shared" si="7"/>
        <v>3037.828</v>
      </c>
      <c r="N6" s="862" t="s">
        <v>282</v>
      </c>
      <c r="P6" s="806" t="s">
        <v>403</v>
      </c>
      <c r="Q6" s="865">
        <v>8130665</v>
      </c>
      <c r="R6" s="865">
        <f t="shared" si="8"/>
        <v>8130.665</v>
      </c>
      <c r="T6" s="806" t="s">
        <v>403</v>
      </c>
      <c r="U6" s="807">
        <v>90487756</v>
      </c>
      <c r="V6" s="807">
        <v>15652655</v>
      </c>
      <c r="W6" s="807">
        <v>15652655</v>
      </c>
      <c r="X6" s="807">
        <v>74835101</v>
      </c>
      <c r="Y6" s="807">
        <v>12291311</v>
      </c>
      <c r="Z6" s="807">
        <v>3361344</v>
      </c>
      <c r="AA6" s="807">
        <f t="shared" si="9"/>
        <v>90487.755999999994</v>
      </c>
      <c r="AB6" s="807">
        <f t="shared" si="10"/>
        <v>15652.655000000001</v>
      </c>
      <c r="AC6" s="807">
        <f t="shared" si="11"/>
        <v>15652.655000000001</v>
      </c>
      <c r="AD6" s="807">
        <f t="shared" si="12"/>
        <v>74835.100999999995</v>
      </c>
      <c r="AE6" s="807">
        <f t="shared" si="13"/>
        <v>12291.311</v>
      </c>
      <c r="AF6" s="807">
        <f t="shared" si="14"/>
        <v>3361.3440000000001</v>
      </c>
    </row>
    <row r="7" spans="1:32" x14ac:dyDescent="0.2">
      <c r="A7" s="862" t="s">
        <v>456</v>
      </c>
      <c r="B7" s="864">
        <v>10500000</v>
      </c>
      <c r="C7" s="864">
        <v>852615</v>
      </c>
      <c r="D7" s="864">
        <v>852615</v>
      </c>
      <c r="E7" s="864">
        <v>9647385</v>
      </c>
      <c r="F7" s="864">
        <v>685991</v>
      </c>
      <c r="G7" s="864">
        <v>166624</v>
      </c>
      <c r="H7" s="864">
        <f t="shared" si="2"/>
        <v>10500</v>
      </c>
      <c r="I7" s="864">
        <f t="shared" si="3"/>
        <v>852.61500000000001</v>
      </c>
      <c r="J7" s="864">
        <f t="shared" si="4"/>
        <v>852.61500000000001</v>
      </c>
      <c r="K7" s="864">
        <f t="shared" si="5"/>
        <v>9647.3850000000002</v>
      </c>
      <c r="L7" s="864">
        <f t="shared" si="6"/>
        <v>685.99099999999999</v>
      </c>
      <c r="M7" s="864">
        <f t="shared" si="7"/>
        <v>166.624</v>
      </c>
      <c r="N7" s="862" t="s">
        <v>282</v>
      </c>
      <c r="P7" s="806" t="s">
        <v>456</v>
      </c>
      <c r="Q7" s="865">
        <v>902890</v>
      </c>
      <c r="R7" s="865">
        <f t="shared" si="8"/>
        <v>902.89</v>
      </c>
      <c r="T7" s="806" t="s">
        <v>456</v>
      </c>
      <c r="U7" s="807">
        <v>10500000</v>
      </c>
      <c r="V7" s="807">
        <v>1755505</v>
      </c>
      <c r="W7" s="807">
        <v>1755505</v>
      </c>
      <c r="X7" s="807">
        <v>8744495</v>
      </c>
      <c r="Y7" s="807">
        <v>1471863</v>
      </c>
      <c r="Z7" s="807">
        <v>283642</v>
      </c>
      <c r="AA7" s="807">
        <f t="shared" si="9"/>
        <v>10500</v>
      </c>
      <c r="AB7" s="807">
        <f t="shared" si="10"/>
        <v>1755.5050000000001</v>
      </c>
      <c r="AC7" s="807">
        <f t="shared" si="11"/>
        <v>1755.5050000000001</v>
      </c>
      <c r="AD7" s="807">
        <f t="shared" si="12"/>
        <v>8744.4950000000008</v>
      </c>
      <c r="AE7" s="807">
        <f t="shared" si="13"/>
        <v>1471.8630000000001</v>
      </c>
      <c r="AF7" s="807">
        <f t="shared" si="14"/>
        <v>283.642</v>
      </c>
    </row>
    <row r="8" spans="1:32" x14ac:dyDescent="0.2">
      <c r="A8" s="862" t="s">
        <v>402</v>
      </c>
      <c r="B8" s="864">
        <v>66600000</v>
      </c>
      <c r="C8" s="864">
        <v>5536083</v>
      </c>
      <c r="D8" s="864">
        <v>5536083</v>
      </c>
      <c r="E8" s="864">
        <v>61063917</v>
      </c>
      <c r="F8" s="864">
        <v>3491208</v>
      </c>
      <c r="G8" s="864">
        <v>2044875</v>
      </c>
      <c r="H8" s="864">
        <f t="shared" si="2"/>
        <v>66600</v>
      </c>
      <c r="I8" s="864">
        <f t="shared" si="3"/>
        <v>5536.0829999999996</v>
      </c>
      <c r="J8" s="864">
        <f t="shared" si="4"/>
        <v>5536.0829999999996</v>
      </c>
      <c r="K8" s="864">
        <f t="shared" si="5"/>
        <v>61063.917000000001</v>
      </c>
      <c r="L8" s="864">
        <f t="shared" si="6"/>
        <v>3491.2080000000001</v>
      </c>
      <c r="M8" s="864">
        <f t="shared" si="7"/>
        <v>2044.875</v>
      </c>
      <c r="N8" s="862" t="s">
        <v>282</v>
      </c>
      <c r="P8" s="806" t="s">
        <v>402</v>
      </c>
      <c r="Q8" s="865">
        <v>5832871</v>
      </c>
      <c r="R8" s="865">
        <f t="shared" si="8"/>
        <v>5832.8710000000001</v>
      </c>
      <c r="T8" s="806" t="s">
        <v>402</v>
      </c>
      <c r="U8" s="807">
        <v>66600000</v>
      </c>
      <c r="V8" s="807">
        <v>11368954</v>
      </c>
      <c r="W8" s="807">
        <v>11368954</v>
      </c>
      <c r="X8" s="807">
        <v>55231046</v>
      </c>
      <c r="Y8" s="807">
        <v>9070889</v>
      </c>
      <c r="Z8" s="807">
        <v>2298065</v>
      </c>
      <c r="AA8" s="807">
        <f t="shared" si="9"/>
        <v>66600</v>
      </c>
      <c r="AB8" s="807">
        <f t="shared" si="10"/>
        <v>11368.954</v>
      </c>
      <c r="AC8" s="807">
        <f t="shared" si="11"/>
        <v>11368.954</v>
      </c>
      <c r="AD8" s="807">
        <f t="shared" si="12"/>
        <v>55231.046000000002</v>
      </c>
      <c r="AE8" s="807">
        <f t="shared" si="13"/>
        <v>9070.8889999999992</v>
      </c>
      <c r="AF8" s="807">
        <f t="shared" si="14"/>
        <v>2298.0650000000001</v>
      </c>
    </row>
    <row r="9" spans="1:32" x14ac:dyDescent="0.2">
      <c r="A9" s="862" t="s">
        <v>457</v>
      </c>
      <c r="B9" s="864">
        <v>10300000</v>
      </c>
      <c r="C9" s="864">
        <v>855949</v>
      </c>
      <c r="D9" s="864">
        <v>855949</v>
      </c>
      <c r="E9" s="864">
        <v>9444051</v>
      </c>
      <c r="F9" s="864">
        <v>688215</v>
      </c>
      <c r="G9" s="864">
        <v>167734</v>
      </c>
      <c r="H9" s="864">
        <f t="shared" si="2"/>
        <v>10300</v>
      </c>
      <c r="I9" s="864">
        <f t="shared" si="3"/>
        <v>855.94899999999996</v>
      </c>
      <c r="J9" s="864">
        <f t="shared" si="4"/>
        <v>855.94899999999996</v>
      </c>
      <c r="K9" s="864">
        <f t="shared" si="5"/>
        <v>9444.0509999999995</v>
      </c>
      <c r="L9" s="864">
        <f t="shared" si="6"/>
        <v>688.21500000000003</v>
      </c>
      <c r="M9" s="864">
        <f t="shared" si="7"/>
        <v>167.73400000000001</v>
      </c>
      <c r="N9" s="862" t="s">
        <v>282</v>
      </c>
      <c r="P9" s="806" t="s">
        <v>457</v>
      </c>
      <c r="Q9" s="865">
        <v>907306</v>
      </c>
      <c r="R9" s="865">
        <f t="shared" si="8"/>
        <v>907.30600000000004</v>
      </c>
      <c r="T9" s="806" t="s">
        <v>788</v>
      </c>
      <c r="U9" s="807">
        <v>0</v>
      </c>
      <c r="V9" s="807">
        <v>0</v>
      </c>
      <c r="W9" s="807">
        <v>0</v>
      </c>
      <c r="X9" s="807">
        <v>0</v>
      </c>
      <c r="Y9" s="807">
        <v>0</v>
      </c>
      <c r="Z9" s="807">
        <v>0</v>
      </c>
      <c r="AA9" s="807">
        <f t="shared" si="9"/>
        <v>0</v>
      </c>
      <c r="AB9" s="807">
        <f t="shared" si="10"/>
        <v>0</v>
      </c>
      <c r="AC9" s="807">
        <f t="shared" si="11"/>
        <v>0</v>
      </c>
      <c r="AD9" s="807">
        <f t="shared" si="12"/>
        <v>0</v>
      </c>
      <c r="AE9" s="807">
        <f t="shared" si="13"/>
        <v>0</v>
      </c>
      <c r="AF9" s="807">
        <f t="shared" si="14"/>
        <v>0</v>
      </c>
    </row>
    <row r="10" spans="1:32" x14ac:dyDescent="0.2">
      <c r="A10" s="862" t="s">
        <v>458</v>
      </c>
      <c r="B10" s="864">
        <v>2300000</v>
      </c>
      <c r="C10" s="864">
        <v>185985</v>
      </c>
      <c r="D10" s="864">
        <v>185985</v>
      </c>
      <c r="E10" s="864">
        <v>2114015</v>
      </c>
      <c r="F10" s="864">
        <v>167775</v>
      </c>
      <c r="G10" s="864">
        <v>18210</v>
      </c>
      <c r="H10" s="864">
        <f t="shared" si="2"/>
        <v>2300</v>
      </c>
      <c r="I10" s="864">
        <f t="shared" si="3"/>
        <v>185.98500000000001</v>
      </c>
      <c r="J10" s="864">
        <f t="shared" si="4"/>
        <v>185.98500000000001</v>
      </c>
      <c r="K10" s="864">
        <f t="shared" si="5"/>
        <v>2114.0149999999999</v>
      </c>
      <c r="L10" s="864">
        <f t="shared" si="6"/>
        <v>167.77500000000001</v>
      </c>
      <c r="M10" s="864">
        <f t="shared" si="7"/>
        <v>18.21</v>
      </c>
      <c r="N10" s="862" t="s">
        <v>282</v>
      </c>
      <c r="P10" s="806" t="s">
        <v>458</v>
      </c>
      <c r="Q10" s="865">
        <v>185985</v>
      </c>
      <c r="R10" s="865">
        <f t="shared" si="8"/>
        <v>185.98500000000001</v>
      </c>
      <c r="T10" s="806" t="s">
        <v>457</v>
      </c>
      <c r="U10" s="807">
        <v>10300000</v>
      </c>
      <c r="V10" s="807">
        <v>1763255</v>
      </c>
      <c r="W10" s="807">
        <v>1763255</v>
      </c>
      <c r="X10" s="807">
        <v>8536745</v>
      </c>
      <c r="Y10" s="807">
        <v>1477802</v>
      </c>
      <c r="Z10" s="807">
        <v>285453</v>
      </c>
      <c r="AA10" s="807">
        <f t="shared" si="9"/>
        <v>10300</v>
      </c>
      <c r="AB10" s="807">
        <f t="shared" si="10"/>
        <v>1763.2550000000001</v>
      </c>
      <c r="AC10" s="807">
        <f t="shared" si="11"/>
        <v>1763.2550000000001</v>
      </c>
      <c r="AD10" s="807">
        <f t="shared" si="12"/>
        <v>8536.7450000000008</v>
      </c>
      <c r="AE10" s="807">
        <f t="shared" si="13"/>
        <v>1477.8019999999999</v>
      </c>
      <c r="AF10" s="807">
        <f t="shared" si="14"/>
        <v>285.45299999999997</v>
      </c>
    </row>
    <row r="11" spans="1:32" x14ac:dyDescent="0.2">
      <c r="A11" s="862" t="s">
        <v>459</v>
      </c>
      <c r="B11" s="864">
        <v>53400000</v>
      </c>
      <c r="C11" s="864">
        <v>3869143</v>
      </c>
      <c r="D11" s="864">
        <v>3869143</v>
      </c>
      <c r="E11" s="864">
        <v>49530857</v>
      </c>
      <c r="F11" s="864">
        <v>2547333</v>
      </c>
      <c r="G11" s="864">
        <v>1321810</v>
      </c>
      <c r="H11" s="864">
        <f t="shared" si="2"/>
        <v>53400</v>
      </c>
      <c r="I11" s="864">
        <f t="shared" si="3"/>
        <v>3869.143</v>
      </c>
      <c r="J11" s="864">
        <f t="shared" si="4"/>
        <v>3869.143</v>
      </c>
      <c r="K11" s="864">
        <f t="shared" si="5"/>
        <v>49530.857000000004</v>
      </c>
      <c r="L11" s="864">
        <f t="shared" si="6"/>
        <v>2547.3330000000001</v>
      </c>
      <c r="M11" s="864">
        <f t="shared" si="7"/>
        <v>1321.81</v>
      </c>
      <c r="N11" s="862" t="s">
        <v>282</v>
      </c>
      <c r="P11" s="806" t="s">
        <v>459</v>
      </c>
      <c r="Q11" s="865">
        <v>3869143</v>
      </c>
      <c r="R11" s="865">
        <f t="shared" si="8"/>
        <v>3869.143</v>
      </c>
      <c r="T11" s="806" t="s">
        <v>458</v>
      </c>
      <c r="U11" s="807">
        <v>2300000</v>
      </c>
      <c r="V11" s="807">
        <v>371970</v>
      </c>
      <c r="W11" s="807">
        <v>371970</v>
      </c>
      <c r="X11" s="807">
        <v>1928030</v>
      </c>
      <c r="Y11" s="807">
        <v>322013</v>
      </c>
      <c r="Z11" s="807">
        <v>49957</v>
      </c>
      <c r="AA11" s="807">
        <f t="shared" si="9"/>
        <v>2300</v>
      </c>
      <c r="AB11" s="807">
        <f t="shared" si="10"/>
        <v>371.97</v>
      </c>
      <c r="AC11" s="807">
        <f t="shared" si="11"/>
        <v>371.97</v>
      </c>
      <c r="AD11" s="807">
        <f t="shared" si="12"/>
        <v>1928.03</v>
      </c>
      <c r="AE11" s="807">
        <f t="shared" si="13"/>
        <v>322.01299999999998</v>
      </c>
      <c r="AF11" s="807">
        <f t="shared" si="14"/>
        <v>49.957000000000001</v>
      </c>
    </row>
    <row r="12" spans="1:32" x14ac:dyDescent="0.2">
      <c r="A12" s="862" t="s">
        <v>460</v>
      </c>
      <c r="B12" s="864">
        <v>61400000</v>
      </c>
      <c r="C12" s="864">
        <v>4816716</v>
      </c>
      <c r="D12" s="864">
        <v>4816716</v>
      </c>
      <c r="E12" s="864">
        <v>56583284</v>
      </c>
      <c r="F12" s="864">
        <v>3115878</v>
      </c>
      <c r="G12" s="864">
        <v>1700838</v>
      </c>
      <c r="H12" s="864">
        <f t="shared" si="2"/>
        <v>61400</v>
      </c>
      <c r="I12" s="864">
        <f t="shared" si="3"/>
        <v>4816.7160000000003</v>
      </c>
      <c r="J12" s="864">
        <f t="shared" si="4"/>
        <v>4816.7160000000003</v>
      </c>
      <c r="K12" s="864">
        <f t="shared" si="5"/>
        <v>56583.284</v>
      </c>
      <c r="L12" s="864">
        <f t="shared" si="6"/>
        <v>3115.8780000000002</v>
      </c>
      <c r="M12" s="864">
        <f t="shared" si="7"/>
        <v>1700.838</v>
      </c>
      <c r="N12" s="862" t="s">
        <v>282</v>
      </c>
      <c r="P12" s="806" t="s">
        <v>460</v>
      </c>
      <c r="Q12" s="865">
        <v>5085793</v>
      </c>
      <c r="R12" s="865">
        <f t="shared" si="8"/>
        <v>5085.7929999999997</v>
      </c>
      <c r="T12" s="806" t="s">
        <v>459</v>
      </c>
      <c r="U12" s="807">
        <v>53400000</v>
      </c>
      <c r="V12" s="807">
        <v>7738286</v>
      </c>
      <c r="W12" s="807">
        <v>7738286</v>
      </c>
      <c r="X12" s="807">
        <v>45661714</v>
      </c>
      <c r="Y12" s="807">
        <v>6269811</v>
      </c>
      <c r="Z12" s="807">
        <v>1468475</v>
      </c>
      <c r="AA12" s="807">
        <f t="shared" si="9"/>
        <v>53400</v>
      </c>
      <c r="AB12" s="807">
        <f t="shared" si="10"/>
        <v>7738.2860000000001</v>
      </c>
      <c r="AC12" s="807">
        <f t="shared" si="11"/>
        <v>7738.2860000000001</v>
      </c>
      <c r="AD12" s="807">
        <f t="shared" si="12"/>
        <v>45661.714</v>
      </c>
      <c r="AE12" s="807">
        <f t="shared" si="13"/>
        <v>6269.8109999999997</v>
      </c>
      <c r="AF12" s="807">
        <f t="shared" si="14"/>
        <v>1468.4749999999999</v>
      </c>
    </row>
    <row r="13" spans="1:32" x14ac:dyDescent="0.2">
      <c r="A13" s="862" t="s">
        <v>461</v>
      </c>
      <c r="B13" s="864">
        <v>150800000</v>
      </c>
      <c r="C13" s="864">
        <v>12546721</v>
      </c>
      <c r="D13" s="864">
        <v>12546721</v>
      </c>
      <c r="E13" s="864">
        <v>138253279</v>
      </c>
      <c r="F13" s="864">
        <v>6974628</v>
      </c>
      <c r="G13" s="864">
        <v>5572093</v>
      </c>
      <c r="H13" s="864">
        <f t="shared" si="2"/>
        <v>150800</v>
      </c>
      <c r="I13" s="864">
        <f t="shared" si="3"/>
        <v>12546.721</v>
      </c>
      <c r="J13" s="864">
        <f t="shared" si="4"/>
        <v>12546.721</v>
      </c>
      <c r="K13" s="864">
        <f t="shared" si="5"/>
        <v>138253.27900000001</v>
      </c>
      <c r="L13" s="864">
        <f t="shared" si="6"/>
        <v>6974.6279999999997</v>
      </c>
      <c r="M13" s="864">
        <f t="shared" si="7"/>
        <v>5572.0929999999998</v>
      </c>
      <c r="N13" s="862" t="s">
        <v>282</v>
      </c>
      <c r="P13" s="806" t="s">
        <v>461</v>
      </c>
      <c r="Q13" s="865">
        <v>13194029</v>
      </c>
      <c r="R13" s="865">
        <f t="shared" si="8"/>
        <v>13194.029</v>
      </c>
      <c r="T13" s="806" t="s">
        <v>460</v>
      </c>
      <c r="U13" s="807">
        <v>61400000</v>
      </c>
      <c r="V13" s="807">
        <v>9902509</v>
      </c>
      <c r="W13" s="807">
        <v>9902509</v>
      </c>
      <c r="X13" s="807">
        <v>51497491</v>
      </c>
      <c r="Y13" s="807">
        <v>7908603</v>
      </c>
      <c r="Z13" s="807">
        <v>1993906</v>
      </c>
      <c r="AA13" s="807">
        <f t="shared" si="9"/>
        <v>61400</v>
      </c>
      <c r="AB13" s="807">
        <f t="shared" si="10"/>
        <v>9902.509</v>
      </c>
      <c r="AC13" s="807">
        <f t="shared" si="11"/>
        <v>9902.509</v>
      </c>
      <c r="AD13" s="807">
        <f t="shared" si="12"/>
        <v>51497.491000000002</v>
      </c>
      <c r="AE13" s="807">
        <f t="shared" si="13"/>
        <v>7908.6030000000001</v>
      </c>
      <c r="AF13" s="807">
        <f t="shared" si="14"/>
        <v>1993.9059999999999</v>
      </c>
    </row>
    <row r="14" spans="1:32" x14ac:dyDescent="0.2">
      <c r="A14" s="862" t="s">
        <v>462</v>
      </c>
      <c r="B14" s="864">
        <v>49100000</v>
      </c>
      <c r="C14" s="864">
        <v>0</v>
      </c>
      <c r="D14" s="864">
        <v>0</v>
      </c>
      <c r="E14" s="864">
        <v>49100000</v>
      </c>
      <c r="F14" s="864">
        <v>0</v>
      </c>
      <c r="G14" s="864">
        <v>0</v>
      </c>
      <c r="H14" s="864">
        <f t="shared" si="2"/>
        <v>49100</v>
      </c>
      <c r="I14" s="864">
        <f t="shared" si="3"/>
        <v>0</v>
      </c>
      <c r="J14" s="864">
        <f t="shared" si="4"/>
        <v>0</v>
      </c>
      <c r="K14" s="864">
        <f t="shared" si="5"/>
        <v>49100</v>
      </c>
      <c r="L14" s="864">
        <f t="shared" si="6"/>
        <v>0</v>
      </c>
      <c r="M14" s="864">
        <f t="shared" si="7"/>
        <v>0</v>
      </c>
      <c r="N14" s="862" t="s">
        <v>282</v>
      </c>
      <c r="P14" s="806" t="s">
        <v>462</v>
      </c>
      <c r="Q14" s="865">
        <v>70291</v>
      </c>
      <c r="R14" s="865">
        <f t="shared" si="8"/>
        <v>70.290999999999997</v>
      </c>
      <c r="T14" s="806" t="s">
        <v>461</v>
      </c>
      <c r="U14" s="807">
        <v>150800000</v>
      </c>
      <c r="V14" s="807">
        <v>25740750</v>
      </c>
      <c r="W14" s="807">
        <v>25740750</v>
      </c>
      <c r="X14" s="807">
        <v>125059250</v>
      </c>
      <c r="Y14" s="807">
        <v>19890685</v>
      </c>
      <c r="Z14" s="807">
        <v>5850065</v>
      </c>
      <c r="AA14" s="807">
        <f t="shared" si="9"/>
        <v>150800</v>
      </c>
      <c r="AB14" s="807">
        <f t="shared" si="10"/>
        <v>25740.75</v>
      </c>
      <c r="AC14" s="807">
        <f t="shared" si="11"/>
        <v>25740.75</v>
      </c>
      <c r="AD14" s="807">
        <f t="shared" si="12"/>
        <v>125059.25</v>
      </c>
      <c r="AE14" s="807">
        <f t="shared" si="13"/>
        <v>19890.685000000001</v>
      </c>
      <c r="AF14" s="807">
        <f t="shared" si="14"/>
        <v>5850.0649999999996</v>
      </c>
    </row>
    <row r="15" spans="1:32" x14ac:dyDescent="0.2">
      <c r="A15" s="862" t="s">
        <v>463</v>
      </c>
      <c r="B15" s="864">
        <v>12100000</v>
      </c>
      <c r="C15" s="864">
        <v>1052349</v>
      </c>
      <c r="D15" s="864">
        <v>1052349</v>
      </c>
      <c r="E15" s="864">
        <v>11047651</v>
      </c>
      <c r="F15" s="864">
        <v>819149</v>
      </c>
      <c r="G15" s="864">
        <v>233200</v>
      </c>
      <c r="H15" s="864">
        <f t="shared" si="2"/>
        <v>12100</v>
      </c>
      <c r="I15" s="864">
        <f t="shared" si="3"/>
        <v>1052.3489999999999</v>
      </c>
      <c r="J15" s="864">
        <f t="shared" si="4"/>
        <v>1052.3489999999999</v>
      </c>
      <c r="K15" s="864">
        <f t="shared" si="5"/>
        <v>11047.651</v>
      </c>
      <c r="L15" s="864">
        <f t="shared" si="6"/>
        <v>819.149</v>
      </c>
      <c r="M15" s="864">
        <f t="shared" si="7"/>
        <v>233.2</v>
      </c>
      <c r="N15" s="862" t="s">
        <v>282</v>
      </c>
      <c r="P15" s="806" t="s">
        <v>463</v>
      </c>
      <c r="Q15" s="865">
        <v>1112686</v>
      </c>
      <c r="R15" s="865">
        <f t="shared" si="8"/>
        <v>1112.6859999999999</v>
      </c>
      <c r="T15" s="806" t="s">
        <v>462</v>
      </c>
      <c r="U15" s="807">
        <v>49100000</v>
      </c>
      <c r="V15" s="807">
        <v>70291</v>
      </c>
      <c r="W15" s="807">
        <v>70291</v>
      </c>
      <c r="X15" s="807">
        <v>49029709</v>
      </c>
      <c r="Y15" s="807">
        <v>24144</v>
      </c>
      <c r="Z15" s="807">
        <v>46147</v>
      </c>
      <c r="AA15" s="807">
        <f t="shared" si="9"/>
        <v>49100</v>
      </c>
      <c r="AB15" s="807">
        <f t="shared" si="10"/>
        <v>70.290999999999997</v>
      </c>
      <c r="AC15" s="807">
        <f t="shared" si="11"/>
        <v>70.290999999999997</v>
      </c>
      <c r="AD15" s="807">
        <f t="shared" si="12"/>
        <v>49029.709000000003</v>
      </c>
      <c r="AE15" s="807">
        <f t="shared" si="13"/>
        <v>24.143999999999998</v>
      </c>
      <c r="AF15" s="807">
        <f t="shared" si="14"/>
        <v>46.146999999999998</v>
      </c>
    </row>
    <row r="16" spans="1:32" x14ac:dyDescent="0.2">
      <c r="A16" s="862" t="s">
        <v>295</v>
      </c>
      <c r="B16" s="864">
        <v>15300000</v>
      </c>
      <c r="C16" s="864">
        <v>1261571</v>
      </c>
      <c r="D16" s="864">
        <v>1261571</v>
      </c>
      <c r="E16" s="864">
        <v>14038429</v>
      </c>
      <c r="F16" s="864">
        <v>1031165</v>
      </c>
      <c r="G16" s="864">
        <v>230406</v>
      </c>
      <c r="H16" s="864">
        <f t="shared" si="2"/>
        <v>15300</v>
      </c>
      <c r="I16" s="864">
        <f t="shared" si="3"/>
        <v>1261.5709999999999</v>
      </c>
      <c r="J16" s="864">
        <f t="shared" si="4"/>
        <v>1261.5709999999999</v>
      </c>
      <c r="K16" s="864">
        <f t="shared" si="5"/>
        <v>14038.429</v>
      </c>
      <c r="L16" s="864">
        <f t="shared" si="6"/>
        <v>1031.165</v>
      </c>
      <c r="M16" s="864">
        <f t="shared" si="7"/>
        <v>230.40600000000001</v>
      </c>
      <c r="N16" s="862" t="s">
        <v>282</v>
      </c>
      <c r="P16" s="806" t="s">
        <v>295</v>
      </c>
      <c r="Q16" s="865">
        <v>1056706</v>
      </c>
      <c r="R16" s="865">
        <f t="shared" si="8"/>
        <v>1056.7059999999999</v>
      </c>
      <c r="T16" s="806" t="s">
        <v>463</v>
      </c>
      <c r="U16" s="807">
        <v>12100000</v>
      </c>
      <c r="V16" s="807">
        <v>2165035</v>
      </c>
      <c r="W16" s="807">
        <v>2165035</v>
      </c>
      <c r="X16" s="807">
        <v>9934965</v>
      </c>
      <c r="Y16" s="807">
        <v>1797034</v>
      </c>
      <c r="Z16" s="807">
        <v>368001</v>
      </c>
      <c r="AA16" s="807">
        <f t="shared" si="9"/>
        <v>12100</v>
      </c>
      <c r="AB16" s="807">
        <f t="shared" si="10"/>
        <v>2165.0349999999999</v>
      </c>
      <c r="AC16" s="807">
        <f t="shared" si="11"/>
        <v>2165.0349999999999</v>
      </c>
      <c r="AD16" s="807">
        <f t="shared" si="12"/>
        <v>9934.9650000000001</v>
      </c>
      <c r="AE16" s="807">
        <f t="shared" si="13"/>
        <v>1797.0340000000001</v>
      </c>
      <c r="AF16" s="807">
        <f t="shared" si="14"/>
        <v>368.00099999999998</v>
      </c>
    </row>
    <row r="17" spans="1:32" x14ac:dyDescent="0.2">
      <c r="A17" s="862" t="s">
        <v>464</v>
      </c>
      <c r="B17" s="864">
        <v>1300000</v>
      </c>
      <c r="C17" s="864">
        <v>0</v>
      </c>
      <c r="D17" s="864">
        <v>0</v>
      </c>
      <c r="E17" s="864">
        <v>1300000</v>
      </c>
      <c r="F17" s="864">
        <v>0</v>
      </c>
      <c r="G17" s="864">
        <v>0</v>
      </c>
      <c r="H17" s="864">
        <f t="shared" si="2"/>
        <v>1300</v>
      </c>
      <c r="I17" s="864">
        <f t="shared" si="3"/>
        <v>0</v>
      </c>
      <c r="J17" s="864">
        <f t="shared" si="4"/>
        <v>0</v>
      </c>
      <c r="K17" s="864">
        <f t="shared" si="5"/>
        <v>1300</v>
      </c>
      <c r="L17" s="864">
        <f t="shared" si="6"/>
        <v>0</v>
      </c>
      <c r="M17" s="864">
        <f t="shared" si="7"/>
        <v>0</v>
      </c>
      <c r="N17" s="862" t="s">
        <v>282</v>
      </c>
      <c r="P17" s="806" t="s">
        <v>465</v>
      </c>
      <c r="Q17" s="865">
        <v>1056706</v>
      </c>
      <c r="R17" s="865">
        <f t="shared" si="8"/>
        <v>1056.7059999999999</v>
      </c>
      <c r="T17" s="806" t="s">
        <v>295</v>
      </c>
      <c r="U17" s="807">
        <v>15300000</v>
      </c>
      <c r="V17" s="807">
        <v>2318277</v>
      </c>
      <c r="W17" s="807">
        <v>2318277</v>
      </c>
      <c r="X17" s="807">
        <v>12981723</v>
      </c>
      <c r="Y17" s="807">
        <v>1974486</v>
      </c>
      <c r="Z17" s="807">
        <v>343791</v>
      </c>
      <c r="AA17" s="807">
        <f t="shared" si="9"/>
        <v>15300</v>
      </c>
      <c r="AB17" s="807">
        <f t="shared" si="10"/>
        <v>2318.277</v>
      </c>
      <c r="AC17" s="807">
        <f t="shared" si="11"/>
        <v>2318.277</v>
      </c>
      <c r="AD17" s="807">
        <f t="shared" si="12"/>
        <v>12981.723</v>
      </c>
      <c r="AE17" s="807">
        <f t="shared" si="13"/>
        <v>1974.4860000000001</v>
      </c>
      <c r="AF17" s="807">
        <f t="shared" si="14"/>
        <v>343.791</v>
      </c>
    </row>
    <row r="18" spans="1:32" x14ac:dyDescent="0.2">
      <c r="A18" s="862" t="s">
        <v>465</v>
      </c>
      <c r="B18" s="864">
        <v>14000000</v>
      </c>
      <c r="C18" s="864">
        <v>1261571</v>
      </c>
      <c r="D18" s="864">
        <v>1261571</v>
      </c>
      <c r="E18" s="864">
        <v>12738429</v>
      </c>
      <c r="F18" s="864">
        <v>1031165</v>
      </c>
      <c r="G18" s="864">
        <v>230406</v>
      </c>
      <c r="H18" s="864">
        <f t="shared" si="2"/>
        <v>14000</v>
      </c>
      <c r="I18" s="864">
        <f t="shared" si="3"/>
        <v>1261.5709999999999</v>
      </c>
      <c r="J18" s="864">
        <f t="shared" si="4"/>
        <v>1261.5709999999999</v>
      </c>
      <c r="K18" s="864">
        <f t="shared" si="5"/>
        <v>12738.429</v>
      </c>
      <c r="L18" s="864">
        <f t="shared" si="6"/>
        <v>1031.165</v>
      </c>
      <c r="M18" s="864">
        <f t="shared" si="7"/>
        <v>230.40600000000001</v>
      </c>
      <c r="N18" s="862" t="s">
        <v>282</v>
      </c>
      <c r="P18" s="806" t="s">
        <v>466</v>
      </c>
      <c r="Q18" s="865">
        <v>69680</v>
      </c>
      <c r="R18" s="865">
        <f t="shared" si="8"/>
        <v>69.680000000000007</v>
      </c>
      <c r="T18" s="806" t="s">
        <v>464</v>
      </c>
      <c r="U18" s="807">
        <v>1300000</v>
      </c>
      <c r="V18" s="807">
        <v>0</v>
      </c>
      <c r="W18" s="807">
        <v>0</v>
      </c>
      <c r="X18" s="807">
        <v>1300000</v>
      </c>
      <c r="Y18" s="807">
        <v>0</v>
      </c>
      <c r="Z18" s="807">
        <v>0</v>
      </c>
      <c r="AA18" s="807">
        <f t="shared" si="9"/>
        <v>1300</v>
      </c>
      <c r="AB18" s="807">
        <f t="shared" si="10"/>
        <v>0</v>
      </c>
      <c r="AC18" s="807">
        <f t="shared" si="11"/>
        <v>0</v>
      </c>
      <c r="AD18" s="807">
        <f t="shared" si="12"/>
        <v>1300</v>
      </c>
      <c r="AE18" s="807">
        <f t="shared" si="13"/>
        <v>0</v>
      </c>
      <c r="AF18" s="807">
        <f t="shared" si="14"/>
        <v>0</v>
      </c>
    </row>
    <row r="19" spans="1:32" x14ac:dyDescent="0.2">
      <c r="A19" s="862" t="s">
        <v>466</v>
      </c>
      <c r="B19" s="864">
        <v>45000000</v>
      </c>
      <c r="C19" s="864">
        <v>0</v>
      </c>
      <c r="D19" s="864">
        <v>0</v>
      </c>
      <c r="E19" s="864">
        <v>45000000</v>
      </c>
      <c r="F19" s="864">
        <v>0</v>
      </c>
      <c r="G19" s="864">
        <v>0</v>
      </c>
      <c r="H19" s="864">
        <f t="shared" si="2"/>
        <v>45000</v>
      </c>
      <c r="I19" s="864">
        <f t="shared" si="3"/>
        <v>0</v>
      </c>
      <c r="J19" s="864">
        <f t="shared" si="4"/>
        <v>0</v>
      </c>
      <c r="K19" s="864">
        <f t="shared" si="5"/>
        <v>45000</v>
      </c>
      <c r="L19" s="864">
        <f t="shared" si="6"/>
        <v>0</v>
      </c>
      <c r="M19" s="864">
        <f t="shared" si="7"/>
        <v>0</v>
      </c>
      <c r="N19" s="862" t="s">
        <v>282</v>
      </c>
      <c r="P19" s="806" t="s">
        <v>467</v>
      </c>
      <c r="Q19" s="865">
        <v>35614</v>
      </c>
      <c r="R19" s="865">
        <f t="shared" si="8"/>
        <v>35.613999999999997</v>
      </c>
      <c r="T19" s="806" t="s">
        <v>465</v>
      </c>
      <c r="U19" s="807">
        <v>14000000</v>
      </c>
      <c r="V19" s="807">
        <v>2318277</v>
      </c>
      <c r="W19" s="807">
        <v>2318277</v>
      </c>
      <c r="X19" s="807">
        <v>11681723</v>
      </c>
      <c r="Y19" s="807">
        <v>1974486</v>
      </c>
      <c r="Z19" s="807">
        <v>343791</v>
      </c>
      <c r="AA19" s="807">
        <f t="shared" si="9"/>
        <v>14000</v>
      </c>
      <c r="AB19" s="807">
        <f t="shared" si="10"/>
        <v>2318.277</v>
      </c>
      <c r="AC19" s="807">
        <f t="shared" si="11"/>
        <v>2318.277</v>
      </c>
      <c r="AD19" s="807">
        <f t="shared" si="12"/>
        <v>11681.723</v>
      </c>
      <c r="AE19" s="807">
        <f t="shared" si="13"/>
        <v>1974.4860000000001</v>
      </c>
      <c r="AF19" s="807">
        <f t="shared" si="14"/>
        <v>343.791</v>
      </c>
    </row>
    <row r="20" spans="1:32" x14ac:dyDescent="0.2">
      <c r="A20" s="862" t="s">
        <v>467</v>
      </c>
      <c r="B20" s="864">
        <v>23400000</v>
      </c>
      <c r="C20" s="864">
        <v>0</v>
      </c>
      <c r="D20" s="864">
        <v>0</v>
      </c>
      <c r="E20" s="864">
        <v>23400000</v>
      </c>
      <c r="F20" s="864">
        <v>0</v>
      </c>
      <c r="G20" s="864">
        <v>0</v>
      </c>
      <c r="H20" s="864">
        <f t="shared" si="2"/>
        <v>23400</v>
      </c>
      <c r="I20" s="864">
        <f t="shared" si="3"/>
        <v>0</v>
      </c>
      <c r="J20" s="864">
        <f t="shared" si="4"/>
        <v>0</v>
      </c>
      <c r="K20" s="864">
        <f t="shared" si="5"/>
        <v>23400</v>
      </c>
      <c r="L20" s="864">
        <f t="shared" si="6"/>
        <v>0</v>
      </c>
      <c r="M20" s="864">
        <f t="shared" si="7"/>
        <v>0</v>
      </c>
      <c r="N20" s="862" t="s">
        <v>282</v>
      </c>
      <c r="P20" s="806" t="s">
        <v>296</v>
      </c>
      <c r="Q20" s="865">
        <v>34066</v>
      </c>
      <c r="R20" s="865">
        <f t="shared" si="8"/>
        <v>34.066000000000003</v>
      </c>
      <c r="T20" s="806" t="s">
        <v>466</v>
      </c>
      <c r="U20" s="807">
        <v>45000000</v>
      </c>
      <c r="V20" s="807">
        <v>69680</v>
      </c>
      <c r="W20" s="807">
        <v>69680</v>
      </c>
      <c r="X20" s="807">
        <v>44930320</v>
      </c>
      <c r="Y20" s="807">
        <v>30562</v>
      </c>
      <c r="Z20" s="807">
        <v>39118</v>
      </c>
      <c r="AA20" s="807">
        <f t="shared" si="9"/>
        <v>45000</v>
      </c>
      <c r="AB20" s="807">
        <f t="shared" si="10"/>
        <v>69.680000000000007</v>
      </c>
      <c r="AC20" s="807">
        <f t="shared" si="11"/>
        <v>69.680000000000007</v>
      </c>
      <c r="AD20" s="807">
        <f t="shared" si="12"/>
        <v>44930.32</v>
      </c>
      <c r="AE20" s="807">
        <f t="shared" si="13"/>
        <v>30.562000000000001</v>
      </c>
      <c r="AF20" s="807">
        <f t="shared" si="14"/>
        <v>39.118000000000002</v>
      </c>
    </row>
    <row r="21" spans="1:32" x14ac:dyDescent="0.2">
      <c r="A21" s="862" t="s">
        <v>296</v>
      </c>
      <c r="B21" s="864">
        <v>21600000</v>
      </c>
      <c r="C21" s="864">
        <v>0</v>
      </c>
      <c r="D21" s="864">
        <v>0</v>
      </c>
      <c r="E21" s="864">
        <v>21600000</v>
      </c>
      <c r="F21" s="864">
        <v>0</v>
      </c>
      <c r="G21" s="864">
        <v>0</v>
      </c>
      <c r="H21" s="864">
        <f t="shared" si="2"/>
        <v>21600</v>
      </c>
      <c r="I21" s="864">
        <f t="shared" si="3"/>
        <v>0</v>
      </c>
      <c r="J21" s="864">
        <f t="shared" si="4"/>
        <v>0</v>
      </c>
      <c r="K21" s="864">
        <f t="shared" si="5"/>
        <v>21600</v>
      </c>
      <c r="L21" s="864">
        <f t="shared" si="6"/>
        <v>0</v>
      </c>
      <c r="M21" s="864">
        <f t="shared" si="7"/>
        <v>0</v>
      </c>
      <c r="N21" s="862" t="s">
        <v>282</v>
      </c>
      <c r="P21" s="806" t="s">
        <v>297</v>
      </c>
      <c r="Q21" s="865">
        <v>7172953</v>
      </c>
      <c r="R21" s="865">
        <f t="shared" si="8"/>
        <v>7172.9530000000004</v>
      </c>
      <c r="T21" s="806" t="s">
        <v>467</v>
      </c>
      <c r="U21" s="807">
        <v>23400000</v>
      </c>
      <c r="V21" s="807">
        <v>35614</v>
      </c>
      <c r="W21" s="807">
        <v>35614</v>
      </c>
      <c r="X21" s="807">
        <v>23364386</v>
      </c>
      <c r="Y21" s="807">
        <v>15475</v>
      </c>
      <c r="Z21" s="807">
        <v>20139</v>
      </c>
      <c r="AA21" s="807">
        <f t="shared" si="9"/>
        <v>23400</v>
      </c>
      <c r="AB21" s="807">
        <f t="shared" si="10"/>
        <v>35.613999999999997</v>
      </c>
      <c r="AC21" s="807">
        <f t="shared" si="11"/>
        <v>35.613999999999997</v>
      </c>
      <c r="AD21" s="807">
        <f t="shared" si="12"/>
        <v>23364.385999999999</v>
      </c>
      <c r="AE21" s="807">
        <f t="shared" si="13"/>
        <v>15.475</v>
      </c>
      <c r="AF21" s="807">
        <f t="shared" si="14"/>
        <v>20.138999999999999</v>
      </c>
    </row>
    <row r="22" spans="1:32" x14ac:dyDescent="0.2">
      <c r="A22" s="862" t="s">
        <v>297</v>
      </c>
      <c r="B22" s="864">
        <v>80800000</v>
      </c>
      <c r="C22" s="864">
        <v>7480882</v>
      </c>
      <c r="D22" s="864">
        <v>7480882</v>
      </c>
      <c r="E22" s="864">
        <v>73319118</v>
      </c>
      <c r="F22" s="864">
        <v>4941002</v>
      </c>
      <c r="G22" s="864">
        <v>2539880</v>
      </c>
      <c r="H22" s="864">
        <f t="shared" si="2"/>
        <v>80800</v>
      </c>
      <c r="I22" s="864">
        <f t="shared" si="3"/>
        <v>7480.8819999999996</v>
      </c>
      <c r="J22" s="864">
        <f t="shared" si="4"/>
        <v>7480.8819999999996</v>
      </c>
      <c r="K22" s="864">
        <f t="shared" si="5"/>
        <v>73319.118000000002</v>
      </c>
      <c r="L22" s="864">
        <f t="shared" si="6"/>
        <v>4941.0020000000004</v>
      </c>
      <c r="M22" s="864">
        <f t="shared" si="7"/>
        <v>2539.88</v>
      </c>
      <c r="N22" s="862" t="s">
        <v>282</v>
      </c>
      <c r="P22" s="806" t="s">
        <v>468</v>
      </c>
      <c r="Q22" s="865">
        <v>6519711</v>
      </c>
      <c r="R22" s="865">
        <f t="shared" si="8"/>
        <v>6519.7110000000002</v>
      </c>
      <c r="T22" s="806" t="s">
        <v>296</v>
      </c>
      <c r="U22" s="807">
        <v>21600000</v>
      </c>
      <c r="V22" s="807">
        <v>34066</v>
      </c>
      <c r="W22" s="807">
        <v>34066</v>
      </c>
      <c r="X22" s="807">
        <v>21565934</v>
      </c>
      <c r="Y22" s="807">
        <v>15087</v>
      </c>
      <c r="Z22" s="807">
        <v>18979</v>
      </c>
      <c r="AA22" s="807">
        <f t="shared" si="9"/>
        <v>21600</v>
      </c>
      <c r="AB22" s="807">
        <f t="shared" si="10"/>
        <v>34.066000000000003</v>
      </c>
      <c r="AC22" s="807">
        <f t="shared" si="11"/>
        <v>34.066000000000003</v>
      </c>
      <c r="AD22" s="807">
        <f t="shared" si="12"/>
        <v>21565.934000000001</v>
      </c>
      <c r="AE22" s="807">
        <f t="shared" si="13"/>
        <v>15.087</v>
      </c>
      <c r="AF22" s="807">
        <f t="shared" si="14"/>
        <v>18.978999999999999</v>
      </c>
    </row>
    <row r="23" spans="1:32" x14ac:dyDescent="0.2">
      <c r="A23" s="862" t="s">
        <v>468</v>
      </c>
      <c r="B23" s="864">
        <v>75200000</v>
      </c>
      <c r="C23" s="864">
        <v>6519711</v>
      </c>
      <c r="D23" s="864">
        <v>6519711</v>
      </c>
      <c r="E23" s="864">
        <v>68680289</v>
      </c>
      <c r="F23" s="864">
        <v>3983023</v>
      </c>
      <c r="G23" s="864">
        <v>2536688</v>
      </c>
      <c r="H23" s="864">
        <f t="shared" si="2"/>
        <v>75200</v>
      </c>
      <c r="I23" s="864">
        <f t="shared" si="3"/>
        <v>6519.7110000000002</v>
      </c>
      <c r="J23" s="864">
        <f t="shared" si="4"/>
        <v>6519.7110000000002</v>
      </c>
      <c r="K23" s="864">
        <f t="shared" si="5"/>
        <v>68680.289000000004</v>
      </c>
      <c r="L23" s="864">
        <f t="shared" si="6"/>
        <v>3983.0230000000001</v>
      </c>
      <c r="M23" s="864">
        <f t="shared" si="7"/>
        <v>2536.6880000000001</v>
      </c>
      <c r="N23" s="862" t="s">
        <v>282</v>
      </c>
      <c r="P23" s="806" t="s">
        <v>516</v>
      </c>
      <c r="Q23" s="865">
        <v>653242</v>
      </c>
      <c r="R23" s="865">
        <f t="shared" si="8"/>
        <v>653.24199999999996</v>
      </c>
      <c r="T23" s="806" t="s">
        <v>297</v>
      </c>
      <c r="U23" s="807">
        <v>79873895</v>
      </c>
      <c r="V23" s="807">
        <v>14653835</v>
      </c>
      <c r="W23" s="807">
        <v>14653835</v>
      </c>
      <c r="X23" s="807">
        <v>65220060</v>
      </c>
      <c r="Y23" s="807">
        <v>12011869</v>
      </c>
      <c r="Z23" s="807">
        <v>2641966</v>
      </c>
      <c r="AA23" s="807">
        <f t="shared" si="9"/>
        <v>79873.895000000004</v>
      </c>
      <c r="AB23" s="807">
        <f t="shared" si="10"/>
        <v>14653.834999999999</v>
      </c>
      <c r="AC23" s="807">
        <f t="shared" si="11"/>
        <v>14653.834999999999</v>
      </c>
      <c r="AD23" s="807">
        <f t="shared" si="12"/>
        <v>65220.06</v>
      </c>
      <c r="AE23" s="807">
        <f t="shared" si="13"/>
        <v>12011.869000000001</v>
      </c>
      <c r="AF23" s="807">
        <f t="shared" si="14"/>
        <v>2641.9659999999999</v>
      </c>
    </row>
    <row r="24" spans="1:32" x14ac:dyDescent="0.2">
      <c r="A24" s="862" t="s">
        <v>469</v>
      </c>
      <c r="B24" s="864">
        <v>600000</v>
      </c>
      <c r="C24" s="864">
        <v>37182</v>
      </c>
      <c r="D24" s="864">
        <v>37182</v>
      </c>
      <c r="E24" s="864">
        <v>562818</v>
      </c>
      <c r="F24" s="864">
        <v>33990</v>
      </c>
      <c r="G24" s="864">
        <v>3192</v>
      </c>
      <c r="H24" s="864">
        <f t="shared" si="2"/>
        <v>600</v>
      </c>
      <c r="I24" s="864">
        <f t="shared" si="3"/>
        <v>37.182000000000002</v>
      </c>
      <c r="J24" s="864">
        <f t="shared" si="4"/>
        <v>37.182000000000002</v>
      </c>
      <c r="K24" s="864">
        <f t="shared" si="5"/>
        <v>562.81799999999998</v>
      </c>
      <c r="L24" s="864">
        <f t="shared" si="6"/>
        <v>33.99</v>
      </c>
      <c r="M24" s="864">
        <f t="shared" si="7"/>
        <v>3.1920000000000002</v>
      </c>
      <c r="N24" s="862" t="s">
        <v>282</v>
      </c>
      <c r="P24" s="806" t="s">
        <v>298</v>
      </c>
      <c r="Q24" s="865">
        <v>312244</v>
      </c>
      <c r="R24" s="865">
        <f t="shared" si="8"/>
        <v>312.24400000000003</v>
      </c>
      <c r="T24" s="806" t="s">
        <v>468</v>
      </c>
      <c r="U24" s="807">
        <v>75200000</v>
      </c>
      <c r="V24" s="807">
        <v>13039422</v>
      </c>
      <c r="W24" s="807">
        <v>13039422</v>
      </c>
      <c r="X24" s="807">
        <v>62160578</v>
      </c>
      <c r="Y24" s="807">
        <v>10421666</v>
      </c>
      <c r="Z24" s="807">
        <v>2617756</v>
      </c>
      <c r="AA24" s="807">
        <f t="shared" si="9"/>
        <v>75200</v>
      </c>
      <c r="AB24" s="807">
        <f t="shared" si="10"/>
        <v>13039.422</v>
      </c>
      <c r="AC24" s="807">
        <f t="shared" si="11"/>
        <v>13039.422</v>
      </c>
      <c r="AD24" s="807">
        <f t="shared" si="12"/>
        <v>62160.578000000001</v>
      </c>
      <c r="AE24" s="807">
        <f t="shared" si="13"/>
        <v>10421.665999999999</v>
      </c>
      <c r="AF24" s="807">
        <f t="shared" si="14"/>
        <v>2617.7559999999999</v>
      </c>
    </row>
    <row r="25" spans="1:32" x14ac:dyDescent="0.2">
      <c r="A25" s="862" t="s">
        <v>516</v>
      </c>
      <c r="B25" s="864">
        <v>4000000</v>
      </c>
      <c r="C25" s="864">
        <v>923989</v>
      </c>
      <c r="D25" s="864">
        <v>923989</v>
      </c>
      <c r="E25" s="864">
        <v>3076011</v>
      </c>
      <c r="F25" s="864">
        <v>923989</v>
      </c>
      <c r="G25" s="864">
        <v>0</v>
      </c>
      <c r="H25" s="864">
        <f t="shared" si="2"/>
        <v>4000</v>
      </c>
      <c r="I25" s="864">
        <f t="shared" si="3"/>
        <v>923.98900000000003</v>
      </c>
      <c r="J25" s="864">
        <f t="shared" si="4"/>
        <v>923.98900000000003</v>
      </c>
      <c r="K25" s="864">
        <f t="shared" si="5"/>
        <v>3076.011</v>
      </c>
      <c r="L25" s="864">
        <f t="shared" si="6"/>
        <v>923.98900000000003</v>
      </c>
      <c r="M25" s="864">
        <f t="shared" si="7"/>
        <v>0</v>
      </c>
      <c r="N25" s="862" t="s">
        <v>282</v>
      </c>
      <c r="P25" s="806" t="s">
        <v>299</v>
      </c>
      <c r="Q25" s="865">
        <v>4819</v>
      </c>
      <c r="R25" s="865">
        <f t="shared" si="8"/>
        <v>4.819</v>
      </c>
      <c r="T25" s="806" t="s">
        <v>469</v>
      </c>
      <c r="U25" s="807">
        <v>600000</v>
      </c>
      <c r="V25" s="807">
        <v>37182</v>
      </c>
      <c r="W25" s="807">
        <v>37182</v>
      </c>
      <c r="X25" s="807">
        <v>562818</v>
      </c>
      <c r="Y25" s="807">
        <v>37182</v>
      </c>
      <c r="Z25" s="807">
        <v>0</v>
      </c>
      <c r="AA25" s="807">
        <f t="shared" si="9"/>
        <v>600</v>
      </c>
      <c r="AB25" s="807">
        <f t="shared" si="10"/>
        <v>37.182000000000002</v>
      </c>
      <c r="AC25" s="807">
        <f t="shared" si="11"/>
        <v>37.182000000000002</v>
      </c>
      <c r="AD25" s="807">
        <f t="shared" si="12"/>
        <v>562.81799999999998</v>
      </c>
      <c r="AE25" s="807">
        <f t="shared" si="13"/>
        <v>37.182000000000002</v>
      </c>
      <c r="AF25" s="807">
        <f t="shared" si="14"/>
        <v>0</v>
      </c>
    </row>
    <row r="26" spans="1:32" x14ac:dyDescent="0.2">
      <c r="A26" s="862" t="s">
        <v>470</v>
      </c>
      <c r="B26" s="864">
        <v>1000000</v>
      </c>
      <c r="C26" s="864">
        <v>0</v>
      </c>
      <c r="D26" s="864">
        <v>0</v>
      </c>
      <c r="E26" s="864">
        <v>1000000</v>
      </c>
      <c r="F26" s="864">
        <v>0</v>
      </c>
      <c r="G26" s="864">
        <v>0</v>
      </c>
      <c r="H26" s="864">
        <f t="shared" si="2"/>
        <v>1000</v>
      </c>
      <c r="I26" s="864">
        <f t="shared" si="3"/>
        <v>0</v>
      </c>
      <c r="J26" s="864">
        <f t="shared" si="4"/>
        <v>0</v>
      </c>
      <c r="K26" s="864">
        <f t="shared" si="5"/>
        <v>1000</v>
      </c>
      <c r="L26" s="864">
        <f t="shared" si="6"/>
        <v>0</v>
      </c>
      <c r="M26" s="864">
        <f t="shared" si="7"/>
        <v>0</v>
      </c>
      <c r="N26" s="862" t="s">
        <v>282</v>
      </c>
      <c r="P26" s="806" t="s">
        <v>300</v>
      </c>
      <c r="Q26" s="865">
        <v>307425</v>
      </c>
      <c r="R26" s="865">
        <f t="shared" si="8"/>
        <v>307.42500000000001</v>
      </c>
      <c r="T26" s="806" t="s">
        <v>516</v>
      </c>
      <c r="U26" s="807">
        <v>3073895</v>
      </c>
      <c r="V26" s="807">
        <v>1577231</v>
      </c>
      <c r="W26" s="807">
        <v>1577231</v>
      </c>
      <c r="X26" s="807">
        <v>1496664</v>
      </c>
      <c r="Y26" s="807">
        <v>1553021</v>
      </c>
      <c r="Z26" s="807">
        <v>24210</v>
      </c>
      <c r="AA26" s="807">
        <f t="shared" si="9"/>
        <v>3073.895</v>
      </c>
      <c r="AB26" s="807">
        <f t="shared" si="10"/>
        <v>1577.231</v>
      </c>
      <c r="AC26" s="807">
        <f t="shared" si="11"/>
        <v>1577.231</v>
      </c>
      <c r="AD26" s="807">
        <f t="shared" si="12"/>
        <v>1496.664</v>
      </c>
      <c r="AE26" s="807">
        <f t="shared" si="13"/>
        <v>1553.021</v>
      </c>
      <c r="AF26" s="807">
        <f t="shared" si="14"/>
        <v>24.21</v>
      </c>
    </row>
    <row r="27" spans="1:32" x14ac:dyDescent="0.2">
      <c r="A27" s="862" t="s">
        <v>298</v>
      </c>
      <c r="B27" s="864">
        <v>350000</v>
      </c>
      <c r="C27" s="864">
        <v>0</v>
      </c>
      <c r="D27" s="864">
        <v>0</v>
      </c>
      <c r="E27" s="864">
        <v>350000</v>
      </c>
      <c r="F27" s="864">
        <v>0</v>
      </c>
      <c r="G27" s="864">
        <v>0</v>
      </c>
      <c r="H27" s="864">
        <f t="shared" si="2"/>
        <v>350</v>
      </c>
      <c r="I27" s="864">
        <f t="shared" si="3"/>
        <v>0</v>
      </c>
      <c r="J27" s="864">
        <f t="shared" si="4"/>
        <v>0</v>
      </c>
      <c r="K27" s="864">
        <f t="shared" si="5"/>
        <v>350</v>
      </c>
      <c r="L27" s="864">
        <f t="shared" si="6"/>
        <v>0</v>
      </c>
      <c r="M27" s="864">
        <f t="shared" si="7"/>
        <v>0</v>
      </c>
      <c r="N27" s="862" t="s">
        <v>282</v>
      </c>
      <c r="P27" s="806" t="s">
        <v>301</v>
      </c>
      <c r="Q27" s="865">
        <v>1360010686</v>
      </c>
      <c r="R27" s="865">
        <f t="shared" si="8"/>
        <v>1360010.686</v>
      </c>
      <c r="T27" s="806" t="s">
        <v>470</v>
      </c>
      <c r="U27" s="807">
        <v>1000000</v>
      </c>
      <c r="V27" s="807">
        <v>0</v>
      </c>
      <c r="W27" s="807">
        <v>0</v>
      </c>
      <c r="X27" s="807">
        <v>1000000</v>
      </c>
      <c r="Y27" s="807">
        <v>0</v>
      </c>
      <c r="Z27" s="807">
        <v>0</v>
      </c>
      <c r="AA27" s="807">
        <f t="shared" si="9"/>
        <v>1000</v>
      </c>
      <c r="AB27" s="807">
        <f t="shared" si="10"/>
        <v>0</v>
      </c>
      <c r="AC27" s="807">
        <f t="shared" si="11"/>
        <v>0</v>
      </c>
      <c r="AD27" s="807">
        <f t="shared" si="12"/>
        <v>1000</v>
      </c>
      <c r="AE27" s="807">
        <f t="shared" si="13"/>
        <v>0</v>
      </c>
      <c r="AF27" s="807">
        <f t="shared" si="14"/>
        <v>0</v>
      </c>
    </row>
    <row r="28" spans="1:32" x14ac:dyDescent="0.2">
      <c r="A28" s="862" t="s">
        <v>407</v>
      </c>
      <c r="B28" s="864">
        <v>350000</v>
      </c>
      <c r="C28" s="864">
        <v>0</v>
      </c>
      <c r="D28" s="864">
        <v>0</v>
      </c>
      <c r="E28" s="864">
        <v>350000</v>
      </c>
      <c r="F28" s="864">
        <v>0</v>
      </c>
      <c r="G28" s="864">
        <v>0</v>
      </c>
      <c r="H28" s="864">
        <f t="shared" si="2"/>
        <v>350</v>
      </c>
      <c r="I28" s="864">
        <f t="shared" si="3"/>
        <v>0</v>
      </c>
      <c r="J28" s="864">
        <f t="shared" si="4"/>
        <v>0</v>
      </c>
      <c r="K28" s="864">
        <f t="shared" si="5"/>
        <v>350</v>
      </c>
      <c r="L28" s="864">
        <f t="shared" si="6"/>
        <v>0</v>
      </c>
      <c r="M28" s="864">
        <f t="shared" si="7"/>
        <v>0</v>
      </c>
      <c r="N28" s="862" t="s">
        <v>282</v>
      </c>
      <c r="P28" s="806" t="s">
        <v>302</v>
      </c>
      <c r="Q28" s="865">
        <v>1242704269</v>
      </c>
      <c r="R28" s="865">
        <f t="shared" si="8"/>
        <v>1242704.2690000001</v>
      </c>
      <c r="T28" s="806" t="s">
        <v>298</v>
      </c>
      <c r="U28" s="807">
        <v>662244</v>
      </c>
      <c r="V28" s="807">
        <v>312244</v>
      </c>
      <c r="W28" s="807">
        <v>312244</v>
      </c>
      <c r="X28" s="807">
        <v>350000</v>
      </c>
      <c r="Y28" s="807">
        <v>312244</v>
      </c>
      <c r="Z28" s="807">
        <v>0</v>
      </c>
      <c r="AA28" s="807">
        <f t="shared" si="9"/>
        <v>662.24400000000003</v>
      </c>
      <c r="AB28" s="807">
        <f t="shared" si="10"/>
        <v>312.24400000000003</v>
      </c>
      <c r="AC28" s="807">
        <f t="shared" si="11"/>
        <v>312.24400000000003</v>
      </c>
      <c r="AD28" s="807">
        <f t="shared" si="12"/>
        <v>350</v>
      </c>
      <c r="AE28" s="807">
        <f t="shared" si="13"/>
        <v>312.24400000000003</v>
      </c>
      <c r="AF28" s="807">
        <f t="shared" si="14"/>
        <v>0</v>
      </c>
    </row>
    <row r="29" spans="1:32" x14ac:dyDescent="0.2">
      <c r="A29" s="862" t="s">
        <v>301</v>
      </c>
      <c r="B29" s="864">
        <v>18225778000</v>
      </c>
      <c r="C29" s="864">
        <v>1259708088</v>
      </c>
      <c r="D29" s="864">
        <v>1259708088</v>
      </c>
      <c r="E29" s="864">
        <v>16966069912</v>
      </c>
      <c r="F29" s="864">
        <v>958431921</v>
      </c>
      <c r="G29" s="864">
        <v>301276167</v>
      </c>
      <c r="H29" s="864">
        <f t="shared" si="2"/>
        <v>18225778</v>
      </c>
      <c r="I29" s="864">
        <f t="shared" si="3"/>
        <v>1259708.088</v>
      </c>
      <c r="J29" s="864">
        <f t="shared" si="4"/>
        <v>1259708.088</v>
      </c>
      <c r="K29" s="864">
        <f t="shared" si="5"/>
        <v>16966069.912</v>
      </c>
      <c r="L29" s="864">
        <f t="shared" si="6"/>
        <v>958431.92099999997</v>
      </c>
      <c r="M29" s="864">
        <f t="shared" si="7"/>
        <v>301276.16700000002</v>
      </c>
      <c r="N29" s="862" t="s">
        <v>282</v>
      </c>
      <c r="P29" s="806" t="s">
        <v>303</v>
      </c>
      <c r="Q29" s="865">
        <v>304005240</v>
      </c>
      <c r="R29" s="865">
        <f t="shared" si="8"/>
        <v>304005.24</v>
      </c>
      <c r="T29" s="806" t="s">
        <v>299</v>
      </c>
      <c r="U29" s="807">
        <v>4819</v>
      </c>
      <c r="V29" s="807">
        <v>4819</v>
      </c>
      <c r="W29" s="807">
        <v>4819</v>
      </c>
      <c r="X29" s="807">
        <v>0</v>
      </c>
      <c r="Y29" s="807">
        <v>4819</v>
      </c>
      <c r="Z29" s="807">
        <v>0</v>
      </c>
      <c r="AA29" s="807">
        <f t="shared" si="9"/>
        <v>4.819</v>
      </c>
      <c r="AB29" s="807">
        <f t="shared" si="10"/>
        <v>4.819</v>
      </c>
      <c r="AC29" s="807">
        <f t="shared" si="11"/>
        <v>4.819</v>
      </c>
      <c r="AD29" s="807">
        <f t="shared" si="12"/>
        <v>0</v>
      </c>
      <c r="AE29" s="807">
        <f t="shared" si="13"/>
        <v>4.819</v>
      </c>
      <c r="AF29" s="807">
        <f t="shared" si="14"/>
        <v>0</v>
      </c>
    </row>
    <row r="30" spans="1:32" x14ac:dyDescent="0.2">
      <c r="A30" s="862" t="s">
        <v>302</v>
      </c>
      <c r="B30" s="864">
        <v>15534671000</v>
      </c>
      <c r="C30" s="864">
        <v>1165494520</v>
      </c>
      <c r="D30" s="864">
        <v>1165494520</v>
      </c>
      <c r="E30" s="864">
        <v>14369176480</v>
      </c>
      <c r="F30" s="864">
        <v>899291324</v>
      </c>
      <c r="G30" s="864">
        <v>266203196</v>
      </c>
      <c r="H30" s="864">
        <f t="shared" si="2"/>
        <v>15534671</v>
      </c>
      <c r="I30" s="864">
        <f t="shared" si="3"/>
        <v>1165494.52</v>
      </c>
      <c r="J30" s="864">
        <f t="shared" si="4"/>
        <v>1165494.52</v>
      </c>
      <c r="K30" s="864">
        <f t="shared" si="5"/>
        <v>14369176.48</v>
      </c>
      <c r="L30" s="864">
        <f t="shared" si="6"/>
        <v>899291.32400000002</v>
      </c>
      <c r="M30" s="864">
        <f t="shared" si="7"/>
        <v>266203.196</v>
      </c>
      <c r="N30" s="862" t="s">
        <v>282</v>
      </c>
      <c r="P30" s="806" t="s">
        <v>471</v>
      </c>
      <c r="Q30" s="865">
        <v>14416546</v>
      </c>
      <c r="R30" s="865">
        <f t="shared" si="8"/>
        <v>14416.546</v>
      </c>
      <c r="T30" s="806" t="s">
        <v>407</v>
      </c>
      <c r="U30" s="807">
        <v>350000</v>
      </c>
      <c r="V30" s="807">
        <v>0</v>
      </c>
      <c r="W30" s="807">
        <v>0</v>
      </c>
      <c r="X30" s="807">
        <v>350000</v>
      </c>
      <c r="Y30" s="807">
        <v>0</v>
      </c>
      <c r="Z30" s="807">
        <v>0</v>
      </c>
      <c r="AA30" s="807">
        <f t="shared" si="9"/>
        <v>350</v>
      </c>
      <c r="AB30" s="807">
        <f t="shared" si="10"/>
        <v>0</v>
      </c>
      <c r="AC30" s="807">
        <f t="shared" si="11"/>
        <v>0</v>
      </c>
      <c r="AD30" s="807">
        <f t="shared" si="12"/>
        <v>350</v>
      </c>
      <c r="AE30" s="807">
        <f t="shared" si="13"/>
        <v>0</v>
      </c>
      <c r="AF30" s="807">
        <f t="shared" si="14"/>
        <v>0</v>
      </c>
    </row>
    <row r="31" spans="1:32" x14ac:dyDescent="0.2">
      <c r="A31" s="862" t="s">
        <v>303</v>
      </c>
      <c r="B31" s="864">
        <v>3398000000</v>
      </c>
      <c r="C31" s="864">
        <v>278015848</v>
      </c>
      <c r="D31" s="864">
        <v>278015848</v>
      </c>
      <c r="E31" s="864">
        <v>3119984152</v>
      </c>
      <c r="F31" s="864">
        <v>217354380</v>
      </c>
      <c r="G31" s="864">
        <v>60661468</v>
      </c>
      <c r="H31" s="864">
        <f t="shared" si="2"/>
        <v>3398000</v>
      </c>
      <c r="I31" s="864">
        <f t="shared" si="3"/>
        <v>278015.848</v>
      </c>
      <c r="J31" s="864">
        <f t="shared" si="4"/>
        <v>278015.848</v>
      </c>
      <c r="K31" s="864">
        <f t="shared" si="5"/>
        <v>3119984.1519999998</v>
      </c>
      <c r="L31" s="864">
        <f t="shared" si="6"/>
        <v>217354.38</v>
      </c>
      <c r="M31" s="864">
        <f t="shared" si="7"/>
        <v>60661.468000000001</v>
      </c>
      <c r="N31" s="862" t="s">
        <v>282</v>
      </c>
      <c r="P31" s="806" t="s">
        <v>304</v>
      </c>
      <c r="Q31" s="865">
        <v>209083701</v>
      </c>
      <c r="R31" s="865">
        <f t="shared" si="8"/>
        <v>209083.701</v>
      </c>
      <c r="T31" s="806" t="s">
        <v>300</v>
      </c>
      <c r="U31" s="807">
        <v>307425</v>
      </c>
      <c r="V31" s="807">
        <v>307425</v>
      </c>
      <c r="W31" s="807">
        <v>307425</v>
      </c>
      <c r="X31" s="807">
        <v>0</v>
      </c>
      <c r="Y31" s="807">
        <v>307425</v>
      </c>
      <c r="Z31" s="807">
        <v>0</v>
      </c>
      <c r="AA31" s="807">
        <f t="shared" si="9"/>
        <v>307.42500000000001</v>
      </c>
      <c r="AB31" s="807">
        <f t="shared" si="10"/>
        <v>307.42500000000001</v>
      </c>
      <c r="AC31" s="807">
        <f t="shared" si="11"/>
        <v>307.42500000000001</v>
      </c>
      <c r="AD31" s="807">
        <f t="shared" si="12"/>
        <v>0</v>
      </c>
      <c r="AE31" s="807">
        <f t="shared" si="13"/>
        <v>307.42500000000001</v>
      </c>
      <c r="AF31" s="807">
        <f t="shared" si="14"/>
        <v>0</v>
      </c>
    </row>
    <row r="32" spans="1:32" x14ac:dyDescent="0.2">
      <c r="A32" s="862" t="s">
        <v>471</v>
      </c>
      <c r="B32" s="864">
        <v>160000000</v>
      </c>
      <c r="C32" s="864">
        <v>13532881</v>
      </c>
      <c r="D32" s="864">
        <v>13532881</v>
      </c>
      <c r="E32" s="864">
        <v>146467119</v>
      </c>
      <c r="F32" s="864">
        <v>7303349</v>
      </c>
      <c r="G32" s="864">
        <v>6229532</v>
      </c>
      <c r="H32" s="864">
        <f t="shared" si="2"/>
        <v>160000</v>
      </c>
      <c r="I32" s="864">
        <f t="shared" si="3"/>
        <v>13532.880999999999</v>
      </c>
      <c r="J32" s="864">
        <f t="shared" si="4"/>
        <v>13532.880999999999</v>
      </c>
      <c r="K32" s="864">
        <f t="shared" si="5"/>
        <v>146467.11900000001</v>
      </c>
      <c r="L32" s="864">
        <f t="shared" si="6"/>
        <v>7303.3490000000002</v>
      </c>
      <c r="M32" s="864">
        <f t="shared" si="7"/>
        <v>6229.5320000000002</v>
      </c>
      <c r="N32" s="862" t="s">
        <v>282</v>
      </c>
      <c r="P32" s="806" t="s">
        <v>305</v>
      </c>
      <c r="Q32" s="865">
        <v>27021386</v>
      </c>
      <c r="R32" s="865">
        <f t="shared" si="8"/>
        <v>27021.385999999999</v>
      </c>
      <c r="T32" s="806" t="s">
        <v>301</v>
      </c>
      <c r="U32" s="807">
        <v>18226604105</v>
      </c>
      <c r="V32" s="807">
        <v>2619718774</v>
      </c>
      <c r="W32" s="807">
        <v>2619718774</v>
      </c>
      <c r="X32" s="807">
        <v>15606885331</v>
      </c>
      <c r="Y32" s="807">
        <v>2303799999</v>
      </c>
      <c r="Z32" s="807">
        <v>315918775</v>
      </c>
      <c r="AA32" s="807">
        <f t="shared" si="9"/>
        <v>18226604.105</v>
      </c>
      <c r="AB32" s="807">
        <f t="shared" si="10"/>
        <v>2619718.7740000002</v>
      </c>
      <c r="AC32" s="807">
        <f t="shared" si="11"/>
        <v>2619718.7740000002</v>
      </c>
      <c r="AD32" s="807">
        <f t="shared" si="12"/>
        <v>15606885.331</v>
      </c>
      <c r="AE32" s="807">
        <f t="shared" si="13"/>
        <v>2303799.9989999998</v>
      </c>
      <c r="AF32" s="807">
        <f t="shared" si="14"/>
        <v>315918.77500000002</v>
      </c>
    </row>
    <row r="33" spans="1:32" x14ac:dyDescent="0.2">
      <c r="A33" s="862" t="s">
        <v>304</v>
      </c>
      <c r="B33" s="864">
        <v>2400000000</v>
      </c>
      <c r="C33" s="864">
        <v>198314733</v>
      </c>
      <c r="D33" s="864">
        <v>198314733</v>
      </c>
      <c r="E33" s="864">
        <v>2201685267</v>
      </c>
      <c r="F33" s="864">
        <v>137653265</v>
      </c>
      <c r="G33" s="864">
        <v>60661468</v>
      </c>
      <c r="H33" s="864">
        <f t="shared" si="2"/>
        <v>2400000</v>
      </c>
      <c r="I33" s="864">
        <f t="shared" si="3"/>
        <v>198314.73300000001</v>
      </c>
      <c r="J33" s="864">
        <f t="shared" si="4"/>
        <v>198314.73300000001</v>
      </c>
      <c r="K33" s="864">
        <f t="shared" si="5"/>
        <v>2201685.267</v>
      </c>
      <c r="L33" s="864">
        <f t="shared" si="6"/>
        <v>137653.26500000001</v>
      </c>
      <c r="M33" s="864">
        <f t="shared" si="7"/>
        <v>60661.468000000001</v>
      </c>
      <c r="N33" s="862" t="s">
        <v>282</v>
      </c>
      <c r="P33" s="806" t="s">
        <v>472</v>
      </c>
      <c r="Q33" s="865">
        <v>9782160</v>
      </c>
      <c r="R33" s="865">
        <f t="shared" si="8"/>
        <v>9782.16</v>
      </c>
      <c r="T33" s="806" t="s">
        <v>302</v>
      </c>
      <c r="U33" s="807">
        <v>15562473372</v>
      </c>
      <c r="V33" s="807">
        <v>2408198789</v>
      </c>
      <c r="W33" s="807">
        <v>2408198789</v>
      </c>
      <c r="X33" s="807">
        <v>13154274583</v>
      </c>
      <c r="Y33" s="807">
        <v>2128511245</v>
      </c>
      <c r="Z33" s="807">
        <v>279687544</v>
      </c>
      <c r="AA33" s="807">
        <f t="shared" si="9"/>
        <v>15562473.372</v>
      </c>
      <c r="AB33" s="807">
        <f t="shared" si="10"/>
        <v>2408198.7889999999</v>
      </c>
      <c r="AC33" s="807">
        <f t="shared" si="11"/>
        <v>2408198.7889999999</v>
      </c>
      <c r="AD33" s="807">
        <f t="shared" si="12"/>
        <v>13154274.583000001</v>
      </c>
      <c r="AE33" s="807">
        <f t="shared" si="13"/>
        <v>2128511.2450000001</v>
      </c>
      <c r="AF33" s="807">
        <f t="shared" si="14"/>
        <v>279687.54399999999</v>
      </c>
    </row>
    <row r="34" spans="1:32" x14ac:dyDescent="0.2">
      <c r="A34" s="862" t="s">
        <v>305</v>
      </c>
      <c r="B34" s="864">
        <v>303000000</v>
      </c>
      <c r="C34" s="864">
        <v>26455481</v>
      </c>
      <c r="D34" s="864">
        <v>26455481</v>
      </c>
      <c r="E34" s="864">
        <v>276544519</v>
      </c>
      <c r="F34" s="864">
        <v>13117524</v>
      </c>
      <c r="G34" s="864">
        <v>13337957</v>
      </c>
      <c r="H34" s="864">
        <f t="shared" si="2"/>
        <v>303000</v>
      </c>
      <c r="I34" s="864">
        <f t="shared" si="3"/>
        <v>26455.481</v>
      </c>
      <c r="J34" s="864">
        <f t="shared" si="4"/>
        <v>26455.481</v>
      </c>
      <c r="K34" s="864">
        <f t="shared" si="5"/>
        <v>276544.51899999997</v>
      </c>
      <c r="L34" s="864">
        <f t="shared" si="6"/>
        <v>13117.523999999999</v>
      </c>
      <c r="M34" s="864">
        <f t="shared" si="7"/>
        <v>13337.957</v>
      </c>
      <c r="N34" s="862" t="s">
        <v>282</v>
      </c>
      <c r="P34" s="806" t="s">
        <v>473</v>
      </c>
      <c r="Q34" s="865">
        <v>200609163</v>
      </c>
      <c r="R34" s="865">
        <f t="shared" si="8"/>
        <v>200609.163</v>
      </c>
      <c r="T34" s="806" t="s">
        <v>303</v>
      </c>
      <c r="U34" s="807">
        <v>3425802372</v>
      </c>
      <c r="V34" s="807">
        <v>582021088</v>
      </c>
      <c r="W34" s="807">
        <v>582021088</v>
      </c>
      <c r="X34" s="807">
        <v>2843781284</v>
      </c>
      <c r="Y34" s="807">
        <v>518481528</v>
      </c>
      <c r="Z34" s="807">
        <v>63539560</v>
      </c>
      <c r="AA34" s="807">
        <f t="shared" si="9"/>
        <v>3425802.372</v>
      </c>
      <c r="AB34" s="807">
        <f t="shared" si="10"/>
        <v>582021.08799999999</v>
      </c>
      <c r="AC34" s="807">
        <f t="shared" si="11"/>
        <v>582021.08799999999</v>
      </c>
      <c r="AD34" s="807">
        <f t="shared" si="12"/>
        <v>2843781.284</v>
      </c>
      <c r="AE34" s="807">
        <f t="shared" si="13"/>
        <v>518481.52799999999</v>
      </c>
      <c r="AF34" s="807">
        <f t="shared" si="14"/>
        <v>63539.56</v>
      </c>
    </row>
    <row r="35" spans="1:32" x14ac:dyDescent="0.2">
      <c r="A35" s="862" t="s">
        <v>472</v>
      </c>
      <c r="B35" s="864">
        <v>130000000</v>
      </c>
      <c r="C35" s="864">
        <v>9172175</v>
      </c>
      <c r="D35" s="864">
        <v>9172175</v>
      </c>
      <c r="E35" s="864">
        <v>120827825</v>
      </c>
      <c r="F35" s="864">
        <v>5309256</v>
      </c>
      <c r="G35" s="864">
        <v>3862919</v>
      </c>
      <c r="H35" s="864">
        <f t="shared" si="2"/>
        <v>130000</v>
      </c>
      <c r="I35" s="864">
        <f t="shared" si="3"/>
        <v>9172.1749999999993</v>
      </c>
      <c r="J35" s="864">
        <f t="shared" si="4"/>
        <v>9172.1749999999993</v>
      </c>
      <c r="K35" s="864">
        <f t="shared" si="5"/>
        <v>120827.825</v>
      </c>
      <c r="L35" s="864">
        <f t="shared" si="6"/>
        <v>5309.2560000000003</v>
      </c>
      <c r="M35" s="864">
        <f t="shared" si="7"/>
        <v>3862.9189999999999</v>
      </c>
      <c r="N35" s="862" t="s">
        <v>282</v>
      </c>
      <c r="P35" s="806" t="s">
        <v>474</v>
      </c>
      <c r="Q35" s="865">
        <v>474113557</v>
      </c>
      <c r="R35" s="865">
        <f t="shared" si="8"/>
        <v>474113.55699999997</v>
      </c>
      <c r="T35" s="806" t="s">
        <v>471</v>
      </c>
      <c r="U35" s="807">
        <v>160000000</v>
      </c>
      <c r="V35" s="807">
        <v>27949427</v>
      </c>
      <c r="W35" s="807">
        <v>27949427</v>
      </c>
      <c r="X35" s="807">
        <v>132050573</v>
      </c>
      <c r="Y35" s="807">
        <v>21466825</v>
      </c>
      <c r="Z35" s="807">
        <v>6482602</v>
      </c>
      <c r="AA35" s="807">
        <f t="shared" si="9"/>
        <v>160000</v>
      </c>
      <c r="AB35" s="807">
        <f t="shared" si="10"/>
        <v>27949.427</v>
      </c>
      <c r="AC35" s="807">
        <f t="shared" si="11"/>
        <v>27949.427</v>
      </c>
      <c r="AD35" s="807">
        <f t="shared" si="12"/>
        <v>132050.573</v>
      </c>
      <c r="AE35" s="807">
        <f t="shared" si="13"/>
        <v>21466.825000000001</v>
      </c>
      <c r="AF35" s="807">
        <f t="shared" si="14"/>
        <v>6482.6019999999999</v>
      </c>
    </row>
    <row r="36" spans="1:32" x14ac:dyDescent="0.2">
      <c r="A36" s="862" t="s">
        <v>473</v>
      </c>
      <c r="B36" s="864">
        <v>2700000000</v>
      </c>
      <c r="C36" s="864">
        <v>189452857</v>
      </c>
      <c r="D36" s="864">
        <v>189452857</v>
      </c>
      <c r="E36" s="864">
        <v>2510547143</v>
      </c>
      <c r="F36" s="864">
        <v>128791389</v>
      </c>
      <c r="G36" s="864">
        <v>60661468</v>
      </c>
      <c r="H36" s="864">
        <f t="shared" si="2"/>
        <v>2700000</v>
      </c>
      <c r="I36" s="864">
        <f t="shared" si="3"/>
        <v>189452.85699999999</v>
      </c>
      <c r="J36" s="864">
        <f t="shared" si="4"/>
        <v>189452.85699999999</v>
      </c>
      <c r="K36" s="864">
        <f t="shared" si="5"/>
        <v>2510547.1430000002</v>
      </c>
      <c r="L36" s="864">
        <f t="shared" si="6"/>
        <v>128791.389</v>
      </c>
      <c r="M36" s="864">
        <f t="shared" si="7"/>
        <v>60661.468000000001</v>
      </c>
      <c r="N36" s="862" t="s">
        <v>282</v>
      </c>
      <c r="P36" s="806" t="s">
        <v>475</v>
      </c>
      <c r="Q36" s="865">
        <v>2801613</v>
      </c>
      <c r="R36" s="865">
        <f t="shared" si="8"/>
        <v>2801.6129999999998</v>
      </c>
      <c r="T36" s="806" t="s">
        <v>304</v>
      </c>
      <c r="U36" s="807">
        <v>2400000000</v>
      </c>
      <c r="V36" s="807">
        <v>407398434</v>
      </c>
      <c r="W36" s="807">
        <v>407398434</v>
      </c>
      <c r="X36" s="807">
        <v>1992601566</v>
      </c>
      <c r="Y36" s="807">
        <v>343589207</v>
      </c>
      <c r="Z36" s="807">
        <v>63809227</v>
      </c>
      <c r="AA36" s="807">
        <f t="shared" si="9"/>
        <v>2400000</v>
      </c>
      <c r="AB36" s="807">
        <f t="shared" si="10"/>
        <v>407398.43400000001</v>
      </c>
      <c r="AC36" s="807">
        <f t="shared" si="11"/>
        <v>407398.43400000001</v>
      </c>
      <c r="AD36" s="807">
        <f t="shared" si="12"/>
        <v>1992601.5660000001</v>
      </c>
      <c r="AE36" s="807">
        <f t="shared" si="13"/>
        <v>343589.20699999999</v>
      </c>
      <c r="AF36" s="807">
        <f t="shared" si="14"/>
        <v>63809.226999999999</v>
      </c>
    </row>
    <row r="37" spans="1:32" x14ac:dyDescent="0.2">
      <c r="A37" s="862" t="s">
        <v>474</v>
      </c>
      <c r="B37" s="864">
        <v>4681271000</v>
      </c>
      <c r="C37" s="864">
        <v>449817051</v>
      </c>
      <c r="D37" s="864">
        <v>449817051</v>
      </c>
      <c r="E37" s="864">
        <v>4231453949</v>
      </c>
      <c r="F37" s="864">
        <v>389155583</v>
      </c>
      <c r="G37" s="864">
        <v>60661468</v>
      </c>
      <c r="H37" s="864">
        <f t="shared" si="2"/>
        <v>4681271</v>
      </c>
      <c r="I37" s="864">
        <f t="shared" si="3"/>
        <v>449817.05099999998</v>
      </c>
      <c r="J37" s="864">
        <f t="shared" si="4"/>
        <v>449817.05099999998</v>
      </c>
      <c r="K37" s="864">
        <f t="shared" si="5"/>
        <v>4231453.949</v>
      </c>
      <c r="L37" s="864">
        <f t="shared" si="6"/>
        <v>389155.58299999998</v>
      </c>
      <c r="M37" s="864">
        <f t="shared" si="7"/>
        <v>60661.468000000001</v>
      </c>
      <c r="N37" s="862" t="s">
        <v>282</v>
      </c>
      <c r="P37" s="806" t="s">
        <v>476</v>
      </c>
      <c r="Q37" s="865">
        <v>93399</v>
      </c>
      <c r="R37" s="865">
        <f t="shared" si="8"/>
        <v>93.399000000000001</v>
      </c>
      <c r="T37" s="806" t="s">
        <v>305</v>
      </c>
      <c r="U37" s="807">
        <v>303000000</v>
      </c>
      <c r="V37" s="807">
        <v>53476867</v>
      </c>
      <c r="W37" s="807">
        <v>53476867</v>
      </c>
      <c r="X37" s="807">
        <v>249523133</v>
      </c>
      <c r="Y37" s="807">
        <v>40582198</v>
      </c>
      <c r="Z37" s="807">
        <v>12894669</v>
      </c>
      <c r="AA37" s="807">
        <f t="shared" si="9"/>
        <v>303000</v>
      </c>
      <c r="AB37" s="807">
        <f t="shared" si="10"/>
        <v>53476.866999999998</v>
      </c>
      <c r="AC37" s="807">
        <f t="shared" si="11"/>
        <v>53476.866999999998</v>
      </c>
      <c r="AD37" s="807">
        <f t="shared" si="12"/>
        <v>249523.133</v>
      </c>
      <c r="AE37" s="807">
        <f t="shared" si="13"/>
        <v>40582.197999999997</v>
      </c>
      <c r="AF37" s="807">
        <f t="shared" si="14"/>
        <v>12894.669</v>
      </c>
    </row>
    <row r="38" spans="1:32" x14ac:dyDescent="0.2">
      <c r="A38" s="862" t="s">
        <v>475</v>
      </c>
      <c r="B38" s="864">
        <v>1700000000</v>
      </c>
      <c r="C38" s="864">
        <v>0</v>
      </c>
      <c r="D38" s="864">
        <v>0</v>
      </c>
      <c r="E38" s="864">
        <v>1700000000</v>
      </c>
      <c r="F38" s="864">
        <v>0</v>
      </c>
      <c r="G38" s="864">
        <v>0</v>
      </c>
      <c r="H38" s="864">
        <f t="shared" si="2"/>
        <v>1700000</v>
      </c>
      <c r="I38" s="864">
        <f t="shared" si="3"/>
        <v>0</v>
      </c>
      <c r="J38" s="864">
        <f t="shared" si="4"/>
        <v>0</v>
      </c>
      <c r="K38" s="864">
        <f t="shared" si="5"/>
        <v>1700000</v>
      </c>
      <c r="L38" s="864">
        <f t="shared" si="6"/>
        <v>0</v>
      </c>
      <c r="M38" s="864">
        <f t="shared" si="7"/>
        <v>0</v>
      </c>
      <c r="N38" s="862" t="s">
        <v>282</v>
      </c>
      <c r="P38" s="806" t="s">
        <v>477</v>
      </c>
      <c r="Q38" s="865">
        <v>777504</v>
      </c>
      <c r="R38" s="865">
        <f t="shared" si="8"/>
        <v>777.50400000000002</v>
      </c>
      <c r="T38" s="806" t="s">
        <v>472</v>
      </c>
      <c r="U38" s="807">
        <v>130000000</v>
      </c>
      <c r="V38" s="807">
        <v>18954335</v>
      </c>
      <c r="W38" s="807">
        <v>18954335</v>
      </c>
      <c r="X38" s="807">
        <v>111045665</v>
      </c>
      <c r="Y38" s="807">
        <v>14630875</v>
      </c>
      <c r="Z38" s="807">
        <v>4323460</v>
      </c>
      <c r="AA38" s="807">
        <f t="shared" si="9"/>
        <v>130000</v>
      </c>
      <c r="AB38" s="807">
        <f t="shared" si="10"/>
        <v>18954.334999999999</v>
      </c>
      <c r="AC38" s="807">
        <f t="shared" si="11"/>
        <v>18954.334999999999</v>
      </c>
      <c r="AD38" s="807">
        <f t="shared" si="12"/>
        <v>111045.66499999999</v>
      </c>
      <c r="AE38" s="807">
        <f t="shared" si="13"/>
        <v>14630.875</v>
      </c>
      <c r="AF38" s="807">
        <f t="shared" si="14"/>
        <v>4323.46</v>
      </c>
    </row>
    <row r="39" spans="1:32" x14ac:dyDescent="0.2">
      <c r="A39" s="862" t="s">
        <v>476</v>
      </c>
      <c r="B39" s="864">
        <v>53600000</v>
      </c>
      <c r="C39" s="864">
        <v>0</v>
      </c>
      <c r="D39" s="864">
        <v>0</v>
      </c>
      <c r="E39" s="864">
        <v>53600000</v>
      </c>
      <c r="F39" s="864">
        <v>0</v>
      </c>
      <c r="G39" s="864">
        <v>0</v>
      </c>
      <c r="H39" s="864">
        <f t="shared" si="2"/>
        <v>53600</v>
      </c>
      <c r="I39" s="864">
        <f t="shared" si="3"/>
        <v>0</v>
      </c>
      <c r="J39" s="864">
        <f t="shared" si="4"/>
        <v>0</v>
      </c>
      <c r="K39" s="864">
        <f t="shared" si="5"/>
        <v>53600</v>
      </c>
      <c r="L39" s="864">
        <f t="shared" si="6"/>
        <v>0</v>
      </c>
      <c r="M39" s="864">
        <f t="shared" si="7"/>
        <v>0</v>
      </c>
      <c r="N39" s="862" t="s">
        <v>282</v>
      </c>
      <c r="P39" s="806" t="s">
        <v>306</v>
      </c>
      <c r="Q39" s="865">
        <v>45107859</v>
      </c>
      <c r="R39" s="865">
        <f t="shared" si="8"/>
        <v>45107.858999999997</v>
      </c>
      <c r="T39" s="806" t="s">
        <v>473</v>
      </c>
      <c r="U39" s="807">
        <v>2700000000</v>
      </c>
      <c r="V39" s="807">
        <v>390062020</v>
      </c>
      <c r="W39" s="807">
        <v>390062020</v>
      </c>
      <c r="X39" s="807">
        <v>2309937980</v>
      </c>
      <c r="Y39" s="807">
        <v>326252793</v>
      </c>
      <c r="Z39" s="807">
        <v>63809227</v>
      </c>
      <c r="AA39" s="807">
        <f t="shared" si="9"/>
        <v>2700000</v>
      </c>
      <c r="AB39" s="807">
        <f t="shared" si="10"/>
        <v>390062.02</v>
      </c>
      <c r="AC39" s="807">
        <f t="shared" si="11"/>
        <v>390062.02</v>
      </c>
      <c r="AD39" s="807">
        <f t="shared" si="12"/>
        <v>2309937.98</v>
      </c>
      <c r="AE39" s="807">
        <f t="shared" si="13"/>
        <v>326252.79300000001</v>
      </c>
      <c r="AF39" s="807">
        <f t="shared" si="14"/>
        <v>63809.226999999999</v>
      </c>
    </row>
    <row r="40" spans="1:32" x14ac:dyDescent="0.2">
      <c r="A40" s="862" t="s">
        <v>477</v>
      </c>
      <c r="B40" s="864">
        <v>8800000</v>
      </c>
      <c r="C40" s="864">
        <v>733494</v>
      </c>
      <c r="D40" s="864">
        <v>733494</v>
      </c>
      <c r="E40" s="864">
        <v>8066506</v>
      </c>
      <c r="F40" s="864">
        <v>606578</v>
      </c>
      <c r="G40" s="864">
        <v>126916</v>
      </c>
      <c r="H40" s="864">
        <f t="shared" si="2"/>
        <v>8800</v>
      </c>
      <c r="I40" s="864">
        <f t="shared" si="3"/>
        <v>733.49400000000003</v>
      </c>
      <c r="J40" s="864">
        <f t="shared" si="4"/>
        <v>733.49400000000003</v>
      </c>
      <c r="K40" s="864">
        <f t="shared" si="5"/>
        <v>8066.5060000000003</v>
      </c>
      <c r="L40" s="864">
        <f t="shared" si="6"/>
        <v>606.57799999999997</v>
      </c>
      <c r="M40" s="864">
        <f t="shared" si="7"/>
        <v>126.916</v>
      </c>
      <c r="N40" s="862" t="s">
        <v>282</v>
      </c>
      <c r="P40" s="806" t="s">
        <v>479</v>
      </c>
      <c r="Q40" s="865">
        <v>45107859</v>
      </c>
      <c r="R40" s="865">
        <f t="shared" si="8"/>
        <v>45107.858999999997</v>
      </c>
      <c r="T40" s="806" t="s">
        <v>474</v>
      </c>
      <c r="U40" s="807">
        <v>4681271000</v>
      </c>
      <c r="V40" s="807">
        <v>923930608</v>
      </c>
      <c r="W40" s="807">
        <v>923930608</v>
      </c>
      <c r="X40" s="807">
        <v>3757340392</v>
      </c>
      <c r="Y40" s="807">
        <v>860121374</v>
      </c>
      <c r="Z40" s="807">
        <v>63809234</v>
      </c>
      <c r="AA40" s="807">
        <f t="shared" si="9"/>
        <v>4681271</v>
      </c>
      <c r="AB40" s="807">
        <f t="shared" si="10"/>
        <v>923930.60800000001</v>
      </c>
      <c r="AC40" s="807">
        <f t="shared" si="11"/>
        <v>923930.60800000001</v>
      </c>
      <c r="AD40" s="807">
        <f t="shared" si="12"/>
        <v>3757340.392</v>
      </c>
      <c r="AE40" s="807">
        <f t="shared" si="13"/>
        <v>860121.37399999995</v>
      </c>
      <c r="AF40" s="807">
        <f t="shared" si="14"/>
        <v>63809.233999999997</v>
      </c>
    </row>
    <row r="41" spans="1:32" x14ac:dyDescent="0.2">
      <c r="A41" s="862" t="s">
        <v>306</v>
      </c>
      <c r="B41" s="864">
        <v>693700000</v>
      </c>
      <c r="C41" s="864">
        <v>59412256</v>
      </c>
      <c r="D41" s="864">
        <v>59412256</v>
      </c>
      <c r="E41" s="864">
        <v>634287744</v>
      </c>
      <c r="F41" s="864">
        <v>37664815</v>
      </c>
      <c r="G41" s="864">
        <v>21747441</v>
      </c>
      <c r="H41" s="864">
        <f t="shared" si="2"/>
        <v>693700</v>
      </c>
      <c r="I41" s="864">
        <f t="shared" si="3"/>
        <v>59412.256000000001</v>
      </c>
      <c r="J41" s="864">
        <f t="shared" si="4"/>
        <v>59412.256000000001</v>
      </c>
      <c r="K41" s="864">
        <f t="shared" si="5"/>
        <v>634287.74399999995</v>
      </c>
      <c r="L41" s="864">
        <f t="shared" si="6"/>
        <v>37664.815000000002</v>
      </c>
      <c r="M41" s="864">
        <f t="shared" si="7"/>
        <v>21747.440999999999</v>
      </c>
      <c r="N41" s="862" t="s">
        <v>282</v>
      </c>
      <c r="P41" s="806" t="s">
        <v>480</v>
      </c>
      <c r="Q41" s="865">
        <v>2737990</v>
      </c>
      <c r="R41" s="865">
        <f t="shared" si="8"/>
        <v>2737.99</v>
      </c>
      <c r="T41" s="806" t="s">
        <v>475</v>
      </c>
      <c r="U41" s="807">
        <v>1700000000</v>
      </c>
      <c r="V41" s="807">
        <v>2801613</v>
      </c>
      <c r="W41" s="807">
        <v>2801613</v>
      </c>
      <c r="X41" s="807">
        <v>1697198387</v>
      </c>
      <c r="Y41" s="807">
        <v>2078814</v>
      </c>
      <c r="Z41" s="807">
        <v>722799</v>
      </c>
      <c r="AA41" s="807">
        <f t="shared" si="9"/>
        <v>1700000</v>
      </c>
      <c r="AB41" s="807">
        <f t="shared" si="10"/>
        <v>2801.6129999999998</v>
      </c>
      <c r="AC41" s="807">
        <f t="shared" si="11"/>
        <v>2801.6129999999998</v>
      </c>
      <c r="AD41" s="807">
        <f t="shared" si="12"/>
        <v>1697198.3870000001</v>
      </c>
      <c r="AE41" s="807">
        <f t="shared" si="13"/>
        <v>2078.8139999999999</v>
      </c>
      <c r="AF41" s="807">
        <f t="shared" si="14"/>
        <v>722.79899999999998</v>
      </c>
    </row>
    <row r="42" spans="1:32" x14ac:dyDescent="0.2">
      <c r="A42" s="862" t="s">
        <v>478</v>
      </c>
      <c r="B42" s="864">
        <v>57700000</v>
      </c>
      <c r="C42" s="864">
        <v>0</v>
      </c>
      <c r="D42" s="864">
        <v>0</v>
      </c>
      <c r="E42" s="864">
        <v>57700000</v>
      </c>
      <c r="F42" s="864">
        <v>0</v>
      </c>
      <c r="G42" s="864">
        <v>0</v>
      </c>
      <c r="H42" s="864">
        <f t="shared" si="2"/>
        <v>57700</v>
      </c>
      <c r="I42" s="864">
        <f t="shared" si="3"/>
        <v>0</v>
      </c>
      <c r="J42" s="864">
        <f t="shared" si="4"/>
        <v>0</v>
      </c>
      <c r="K42" s="864">
        <f t="shared" si="5"/>
        <v>57700</v>
      </c>
      <c r="L42" s="864">
        <f t="shared" si="6"/>
        <v>0</v>
      </c>
      <c r="M42" s="864">
        <f t="shared" si="7"/>
        <v>0</v>
      </c>
      <c r="N42" s="862" t="s">
        <v>282</v>
      </c>
      <c r="P42" s="806" t="s">
        <v>481</v>
      </c>
      <c r="Q42" s="865">
        <v>1419422</v>
      </c>
      <c r="R42" s="865">
        <f t="shared" si="8"/>
        <v>1419.422</v>
      </c>
      <c r="T42" s="806" t="s">
        <v>476</v>
      </c>
      <c r="U42" s="807">
        <v>53600000</v>
      </c>
      <c r="V42" s="807">
        <v>93399</v>
      </c>
      <c r="W42" s="807">
        <v>93399</v>
      </c>
      <c r="X42" s="807">
        <v>53506601</v>
      </c>
      <c r="Y42" s="807">
        <v>29921</v>
      </c>
      <c r="Z42" s="807">
        <v>63478</v>
      </c>
      <c r="AA42" s="807">
        <f t="shared" si="9"/>
        <v>53600</v>
      </c>
      <c r="AB42" s="807">
        <f t="shared" si="10"/>
        <v>93.399000000000001</v>
      </c>
      <c r="AC42" s="807">
        <f t="shared" si="11"/>
        <v>93.399000000000001</v>
      </c>
      <c r="AD42" s="807">
        <f t="shared" si="12"/>
        <v>53506.601000000002</v>
      </c>
      <c r="AE42" s="807">
        <f t="shared" si="13"/>
        <v>29.920999999999999</v>
      </c>
      <c r="AF42" s="807">
        <f t="shared" si="14"/>
        <v>63.478000000000002</v>
      </c>
    </row>
    <row r="43" spans="1:32" x14ac:dyDescent="0.2">
      <c r="A43" s="862" t="s">
        <v>479</v>
      </c>
      <c r="B43" s="864">
        <v>636000000</v>
      </c>
      <c r="C43" s="864">
        <v>59412256</v>
      </c>
      <c r="D43" s="864">
        <v>59412256</v>
      </c>
      <c r="E43" s="864">
        <v>576587744</v>
      </c>
      <c r="F43" s="864">
        <v>37664815</v>
      </c>
      <c r="G43" s="864">
        <v>21747441</v>
      </c>
      <c r="H43" s="864">
        <f t="shared" si="2"/>
        <v>636000</v>
      </c>
      <c r="I43" s="864">
        <f t="shared" si="3"/>
        <v>59412.256000000001</v>
      </c>
      <c r="J43" s="864">
        <f t="shared" si="4"/>
        <v>59412.256000000001</v>
      </c>
      <c r="K43" s="864">
        <f t="shared" si="5"/>
        <v>576587.74399999995</v>
      </c>
      <c r="L43" s="864">
        <f t="shared" si="6"/>
        <v>37664.815000000002</v>
      </c>
      <c r="M43" s="864">
        <f t="shared" si="7"/>
        <v>21747.440999999999</v>
      </c>
      <c r="N43" s="862" t="s">
        <v>282</v>
      </c>
      <c r="P43" s="806" t="s">
        <v>307</v>
      </c>
      <c r="Q43" s="865">
        <v>1318568</v>
      </c>
      <c r="R43" s="865">
        <f t="shared" si="8"/>
        <v>1318.568</v>
      </c>
      <c r="T43" s="806" t="s">
        <v>477</v>
      </c>
      <c r="U43" s="807">
        <v>8800000</v>
      </c>
      <c r="V43" s="807">
        <v>1510998</v>
      </c>
      <c r="W43" s="807">
        <v>1510998</v>
      </c>
      <c r="X43" s="807">
        <v>7289002</v>
      </c>
      <c r="Y43" s="807">
        <v>1277710</v>
      </c>
      <c r="Z43" s="807">
        <v>233288</v>
      </c>
      <c r="AA43" s="807">
        <f t="shared" si="9"/>
        <v>8800</v>
      </c>
      <c r="AB43" s="807">
        <f t="shared" si="10"/>
        <v>1510.998</v>
      </c>
      <c r="AC43" s="807">
        <f t="shared" si="11"/>
        <v>1510.998</v>
      </c>
      <c r="AD43" s="807">
        <f t="shared" si="12"/>
        <v>7289.0020000000004</v>
      </c>
      <c r="AE43" s="807">
        <f t="shared" si="13"/>
        <v>1277.71</v>
      </c>
      <c r="AF43" s="807">
        <f t="shared" si="14"/>
        <v>233.28800000000001</v>
      </c>
    </row>
    <row r="44" spans="1:32" x14ac:dyDescent="0.2">
      <c r="A44" s="862" t="s">
        <v>480</v>
      </c>
      <c r="B44" s="864">
        <v>1646900000</v>
      </c>
      <c r="C44" s="864">
        <v>0</v>
      </c>
      <c r="D44" s="864">
        <v>0</v>
      </c>
      <c r="E44" s="864">
        <v>1646900000</v>
      </c>
      <c r="F44" s="864">
        <v>0</v>
      </c>
      <c r="G44" s="864">
        <v>0</v>
      </c>
      <c r="H44" s="864">
        <f t="shared" si="2"/>
        <v>1646900</v>
      </c>
      <c r="I44" s="864">
        <f t="shared" si="3"/>
        <v>0</v>
      </c>
      <c r="J44" s="864">
        <f t="shared" si="4"/>
        <v>0</v>
      </c>
      <c r="K44" s="864">
        <f t="shared" si="5"/>
        <v>1646900</v>
      </c>
      <c r="L44" s="864">
        <f t="shared" si="6"/>
        <v>0</v>
      </c>
      <c r="M44" s="864">
        <f t="shared" si="7"/>
        <v>0</v>
      </c>
      <c r="N44" s="862" t="s">
        <v>282</v>
      </c>
      <c r="P44" s="806" t="s">
        <v>308</v>
      </c>
      <c r="Q44" s="865">
        <v>35562787</v>
      </c>
      <c r="R44" s="865">
        <f t="shared" si="8"/>
        <v>35562.786999999997</v>
      </c>
      <c r="T44" s="806" t="s">
        <v>306</v>
      </c>
      <c r="U44" s="807">
        <v>693700000</v>
      </c>
      <c r="V44" s="807">
        <v>104520115</v>
      </c>
      <c r="W44" s="807">
        <v>104520115</v>
      </c>
      <c r="X44" s="807">
        <v>589179885</v>
      </c>
      <c r="Y44" s="807">
        <v>82543427</v>
      </c>
      <c r="Z44" s="807">
        <v>21976688</v>
      </c>
      <c r="AA44" s="807">
        <f t="shared" si="9"/>
        <v>693700</v>
      </c>
      <c r="AB44" s="807">
        <f t="shared" si="10"/>
        <v>104520.11500000001</v>
      </c>
      <c r="AC44" s="807">
        <f t="shared" si="11"/>
        <v>104520.11500000001</v>
      </c>
      <c r="AD44" s="807">
        <f t="shared" si="12"/>
        <v>589179.88500000001</v>
      </c>
      <c r="AE44" s="807">
        <f t="shared" si="13"/>
        <v>82543.426999999996</v>
      </c>
      <c r="AF44" s="807">
        <f t="shared" si="14"/>
        <v>21976.687999999998</v>
      </c>
    </row>
    <row r="45" spans="1:32" x14ac:dyDescent="0.2">
      <c r="A45" s="862" t="s">
        <v>481</v>
      </c>
      <c r="B45" s="864">
        <v>842500000</v>
      </c>
      <c r="C45" s="864">
        <v>0</v>
      </c>
      <c r="D45" s="864">
        <v>0</v>
      </c>
      <c r="E45" s="864">
        <v>842500000</v>
      </c>
      <c r="F45" s="864">
        <v>0</v>
      </c>
      <c r="G45" s="864">
        <v>0</v>
      </c>
      <c r="H45" s="864">
        <f t="shared" si="2"/>
        <v>842500</v>
      </c>
      <c r="I45" s="864">
        <f t="shared" si="3"/>
        <v>0</v>
      </c>
      <c r="J45" s="864">
        <f t="shared" si="4"/>
        <v>0</v>
      </c>
      <c r="K45" s="864">
        <f t="shared" si="5"/>
        <v>842500</v>
      </c>
      <c r="L45" s="864">
        <f t="shared" si="6"/>
        <v>0</v>
      </c>
      <c r="M45" s="864">
        <f t="shared" si="7"/>
        <v>0</v>
      </c>
      <c r="N45" s="862" t="s">
        <v>282</v>
      </c>
      <c r="P45" s="806" t="s">
        <v>482</v>
      </c>
      <c r="Q45" s="865">
        <v>20426775</v>
      </c>
      <c r="R45" s="865">
        <f t="shared" si="8"/>
        <v>20426.775000000001</v>
      </c>
      <c r="T45" s="806" t="s">
        <v>478</v>
      </c>
      <c r="U45" s="807">
        <v>57700000</v>
      </c>
      <c r="V45" s="807">
        <v>0</v>
      </c>
      <c r="W45" s="807">
        <v>0</v>
      </c>
      <c r="X45" s="807">
        <v>57700000</v>
      </c>
      <c r="Y45" s="807">
        <v>0</v>
      </c>
      <c r="Z45" s="807">
        <v>0</v>
      </c>
      <c r="AA45" s="807">
        <f t="shared" si="9"/>
        <v>57700</v>
      </c>
      <c r="AB45" s="807">
        <f t="shared" si="10"/>
        <v>0</v>
      </c>
      <c r="AC45" s="807">
        <f t="shared" si="11"/>
        <v>0</v>
      </c>
      <c r="AD45" s="807">
        <f t="shared" si="12"/>
        <v>57700</v>
      </c>
      <c r="AE45" s="807">
        <f t="shared" si="13"/>
        <v>0</v>
      </c>
      <c r="AF45" s="807">
        <f t="shared" si="14"/>
        <v>0</v>
      </c>
    </row>
    <row r="46" spans="1:32" x14ac:dyDescent="0.2">
      <c r="A46" s="862" t="s">
        <v>307</v>
      </c>
      <c r="B46" s="864">
        <v>804400000</v>
      </c>
      <c r="C46" s="864">
        <v>0</v>
      </c>
      <c r="D46" s="864">
        <v>0</v>
      </c>
      <c r="E46" s="864">
        <v>804400000</v>
      </c>
      <c r="F46" s="864">
        <v>0</v>
      </c>
      <c r="G46" s="864">
        <v>0</v>
      </c>
      <c r="H46" s="864">
        <f t="shared" si="2"/>
        <v>804400</v>
      </c>
      <c r="I46" s="864">
        <f t="shared" si="3"/>
        <v>0</v>
      </c>
      <c r="J46" s="864">
        <f t="shared" si="4"/>
        <v>0</v>
      </c>
      <c r="K46" s="864">
        <f t="shared" si="5"/>
        <v>804400</v>
      </c>
      <c r="L46" s="864">
        <f t="shared" si="6"/>
        <v>0</v>
      </c>
      <c r="M46" s="864">
        <f t="shared" si="7"/>
        <v>0</v>
      </c>
      <c r="N46" s="862" t="s">
        <v>282</v>
      </c>
      <c r="P46" s="806" t="s">
        <v>483</v>
      </c>
      <c r="Q46" s="865">
        <v>9854412</v>
      </c>
      <c r="R46" s="865">
        <f t="shared" si="8"/>
        <v>9854.4120000000003</v>
      </c>
      <c r="T46" s="806" t="s">
        <v>479</v>
      </c>
      <c r="U46" s="807">
        <v>636000000</v>
      </c>
      <c r="V46" s="807">
        <v>104520115</v>
      </c>
      <c r="W46" s="807">
        <v>104520115</v>
      </c>
      <c r="X46" s="807">
        <v>531479885</v>
      </c>
      <c r="Y46" s="807">
        <v>82543427</v>
      </c>
      <c r="Z46" s="807">
        <v>21976688</v>
      </c>
      <c r="AA46" s="807">
        <f t="shared" si="9"/>
        <v>636000</v>
      </c>
      <c r="AB46" s="807">
        <f t="shared" si="10"/>
        <v>104520.11500000001</v>
      </c>
      <c r="AC46" s="807">
        <f t="shared" si="11"/>
        <v>104520.11500000001</v>
      </c>
      <c r="AD46" s="807">
        <f t="shared" si="12"/>
        <v>531479.88500000001</v>
      </c>
      <c r="AE46" s="807">
        <f t="shared" si="13"/>
        <v>82543.426999999996</v>
      </c>
      <c r="AF46" s="807">
        <f t="shared" si="14"/>
        <v>21976.687999999998</v>
      </c>
    </row>
    <row r="47" spans="1:32" x14ac:dyDescent="0.2">
      <c r="A47" s="862" t="s">
        <v>308</v>
      </c>
      <c r="B47" s="864">
        <v>332207000</v>
      </c>
      <c r="C47" s="864">
        <v>34801312</v>
      </c>
      <c r="D47" s="864">
        <v>34801312</v>
      </c>
      <c r="E47" s="864">
        <v>297405688</v>
      </c>
      <c r="F47" s="864">
        <v>21475782</v>
      </c>
      <c r="G47" s="864">
        <v>13325530</v>
      </c>
      <c r="H47" s="864">
        <f t="shared" si="2"/>
        <v>332207</v>
      </c>
      <c r="I47" s="864">
        <f t="shared" si="3"/>
        <v>34801.311999999998</v>
      </c>
      <c r="J47" s="864">
        <f t="shared" si="4"/>
        <v>34801.311999999998</v>
      </c>
      <c r="K47" s="864">
        <f t="shared" si="5"/>
        <v>297405.68800000002</v>
      </c>
      <c r="L47" s="864">
        <f t="shared" si="6"/>
        <v>21475.781999999999</v>
      </c>
      <c r="M47" s="864">
        <f t="shared" si="7"/>
        <v>13325.53</v>
      </c>
      <c r="N47" s="862" t="s">
        <v>282</v>
      </c>
      <c r="P47" s="806" t="s">
        <v>517</v>
      </c>
      <c r="Q47" s="865">
        <v>5281600</v>
      </c>
      <c r="R47" s="865">
        <f t="shared" si="8"/>
        <v>5281.6</v>
      </c>
      <c r="T47" s="806" t="s">
        <v>480</v>
      </c>
      <c r="U47" s="807">
        <v>1646900000</v>
      </c>
      <c r="V47" s="807">
        <v>2737990</v>
      </c>
      <c r="W47" s="807">
        <v>2737990</v>
      </c>
      <c r="X47" s="807">
        <v>1644162010</v>
      </c>
      <c r="Y47" s="807">
        <v>1292393</v>
      </c>
      <c r="Z47" s="807">
        <v>1445597</v>
      </c>
      <c r="AA47" s="807">
        <f t="shared" si="9"/>
        <v>1646900</v>
      </c>
      <c r="AB47" s="807">
        <f t="shared" si="10"/>
        <v>2737.99</v>
      </c>
      <c r="AC47" s="807">
        <f t="shared" si="11"/>
        <v>2737.99</v>
      </c>
      <c r="AD47" s="807">
        <f t="shared" si="12"/>
        <v>1644162.01</v>
      </c>
      <c r="AE47" s="807">
        <f t="shared" si="13"/>
        <v>1292.393</v>
      </c>
      <c r="AF47" s="807">
        <f t="shared" si="14"/>
        <v>1445.597</v>
      </c>
    </row>
    <row r="48" spans="1:32" x14ac:dyDescent="0.2">
      <c r="A48" s="862" t="s">
        <v>482</v>
      </c>
      <c r="B48" s="864">
        <v>212962000</v>
      </c>
      <c r="C48" s="864">
        <v>20377697</v>
      </c>
      <c r="D48" s="864">
        <v>20377697</v>
      </c>
      <c r="E48" s="864">
        <v>192584303</v>
      </c>
      <c r="F48" s="864">
        <v>10078632</v>
      </c>
      <c r="G48" s="864">
        <v>10299065</v>
      </c>
      <c r="H48" s="864">
        <f t="shared" si="2"/>
        <v>212962</v>
      </c>
      <c r="I48" s="864">
        <f t="shared" si="3"/>
        <v>20377.697</v>
      </c>
      <c r="J48" s="864">
        <f t="shared" si="4"/>
        <v>20377.697</v>
      </c>
      <c r="K48" s="864">
        <f t="shared" si="5"/>
        <v>192584.30300000001</v>
      </c>
      <c r="L48" s="864">
        <f t="shared" si="6"/>
        <v>10078.632</v>
      </c>
      <c r="M48" s="864">
        <f t="shared" si="7"/>
        <v>10299.065000000001</v>
      </c>
      <c r="N48" s="862" t="s">
        <v>282</v>
      </c>
      <c r="P48" s="806" t="s">
        <v>309</v>
      </c>
      <c r="Q48" s="865">
        <v>33897781</v>
      </c>
      <c r="R48" s="865">
        <f t="shared" si="8"/>
        <v>33897.781000000003</v>
      </c>
      <c r="T48" s="806" t="s">
        <v>481</v>
      </c>
      <c r="U48" s="807">
        <v>842500000</v>
      </c>
      <c r="V48" s="807">
        <v>1419422</v>
      </c>
      <c r="W48" s="807">
        <v>1419422</v>
      </c>
      <c r="X48" s="807">
        <v>841080578</v>
      </c>
      <c r="Y48" s="807">
        <v>696623</v>
      </c>
      <c r="Z48" s="807">
        <v>722799</v>
      </c>
      <c r="AA48" s="807">
        <f t="shared" si="9"/>
        <v>842500</v>
      </c>
      <c r="AB48" s="807">
        <f t="shared" si="10"/>
        <v>1419.422</v>
      </c>
      <c r="AC48" s="807">
        <f t="shared" si="11"/>
        <v>1419.422</v>
      </c>
      <c r="AD48" s="807">
        <f t="shared" si="12"/>
        <v>841080.57799999998</v>
      </c>
      <c r="AE48" s="807">
        <f t="shared" si="13"/>
        <v>696.62300000000005</v>
      </c>
      <c r="AF48" s="807">
        <f t="shared" si="14"/>
        <v>722.79899999999998</v>
      </c>
    </row>
    <row r="49" spans="1:32" x14ac:dyDescent="0.2">
      <c r="A49" s="862" t="s">
        <v>483</v>
      </c>
      <c r="B49" s="864">
        <v>50816000</v>
      </c>
      <c r="C49" s="864">
        <v>7781276</v>
      </c>
      <c r="D49" s="864">
        <v>7781276</v>
      </c>
      <c r="E49" s="864">
        <v>43034724</v>
      </c>
      <c r="F49" s="864">
        <v>4754811</v>
      </c>
      <c r="G49" s="864">
        <v>3026465</v>
      </c>
      <c r="H49" s="864">
        <f t="shared" si="2"/>
        <v>50816</v>
      </c>
      <c r="I49" s="864">
        <f t="shared" si="3"/>
        <v>7781.2759999999998</v>
      </c>
      <c r="J49" s="864">
        <f t="shared" si="4"/>
        <v>7781.2759999999998</v>
      </c>
      <c r="K49" s="864">
        <f t="shared" si="5"/>
        <v>43034.724000000002</v>
      </c>
      <c r="L49" s="864">
        <f t="shared" si="6"/>
        <v>4754.8109999999997</v>
      </c>
      <c r="M49" s="864">
        <f t="shared" si="7"/>
        <v>3026.4650000000001</v>
      </c>
      <c r="N49" s="862" t="s">
        <v>282</v>
      </c>
      <c r="P49" s="806" t="s">
        <v>310</v>
      </c>
      <c r="Q49" s="865">
        <v>1127013</v>
      </c>
      <c r="R49" s="865">
        <f t="shared" si="8"/>
        <v>1127.0129999999999</v>
      </c>
      <c r="T49" s="806" t="s">
        <v>307</v>
      </c>
      <c r="U49" s="807">
        <v>804400000</v>
      </c>
      <c r="V49" s="807">
        <v>1318568</v>
      </c>
      <c r="W49" s="807">
        <v>1318568</v>
      </c>
      <c r="X49" s="807">
        <v>803081432</v>
      </c>
      <c r="Y49" s="807">
        <v>595770</v>
      </c>
      <c r="Z49" s="807">
        <v>722798</v>
      </c>
      <c r="AA49" s="807">
        <f t="shared" si="9"/>
        <v>804400</v>
      </c>
      <c r="AB49" s="807">
        <f t="shared" si="10"/>
        <v>1318.568</v>
      </c>
      <c r="AC49" s="807">
        <f t="shared" si="11"/>
        <v>1318.568</v>
      </c>
      <c r="AD49" s="807">
        <f t="shared" si="12"/>
        <v>803081.43200000003</v>
      </c>
      <c r="AE49" s="807">
        <f t="shared" si="13"/>
        <v>595.77</v>
      </c>
      <c r="AF49" s="807">
        <f t="shared" si="14"/>
        <v>722.798</v>
      </c>
    </row>
    <row r="50" spans="1:32" x14ac:dyDescent="0.2">
      <c r="A50" s="862" t="s">
        <v>517</v>
      </c>
      <c r="B50" s="864">
        <v>67179000</v>
      </c>
      <c r="C50" s="864">
        <v>6642339</v>
      </c>
      <c r="D50" s="864">
        <v>6642339</v>
      </c>
      <c r="E50" s="864">
        <v>60536661</v>
      </c>
      <c r="F50" s="864">
        <v>6642339</v>
      </c>
      <c r="G50" s="864">
        <v>0</v>
      </c>
      <c r="H50" s="864">
        <f t="shared" si="2"/>
        <v>67179</v>
      </c>
      <c r="I50" s="864">
        <f t="shared" si="3"/>
        <v>6642.3389999999999</v>
      </c>
      <c r="J50" s="864">
        <f t="shared" si="4"/>
        <v>6642.3389999999999</v>
      </c>
      <c r="K50" s="864">
        <f t="shared" si="5"/>
        <v>60536.661</v>
      </c>
      <c r="L50" s="864">
        <f t="shared" si="6"/>
        <v>6642.3389999999999</v>
      </c>
      <c r="M50" s="864">
        <f t="shared" si="7"/>
        <v>0</v>
      </c>
      <c r="N50" s="862" t="s">
        <v>282</v>
      </c>
      <c r="P50" s="806" t="s">
        <v>311</v>
      </c>
      <c r="Q50" s="865">
        <v>32770768</v>
      </c>
      <c r="R50" s="865">
        <f t="shared" si="8"/>
        <v>32770.767999999996</v>
      </c>
      <c r="T50" s="806" t="s">
        <v>308</v>
      </c>
      <c r="U50" s="807">
        <v>271332952</v>
      </c>
      <c r="V50" s="807">
        <v>70364099</v>
      </c>
      <c r="W50" s="807">
        <v>70364099</v>
      </c>
      <c r="X50" s="807">
        <v>200968853</v>
      </c>
      <c r="Y50" s="807">
        <v>57555153</v>
      </c>
      <c r="Z50" s="807">
        <v>12808946</v>
      </c>
      <c r="AA50" s="807">
        <f t="shared" si="9"/>
        <v>271332.95199999999</v>
      </c>
      <c r="AB50" s="807">
        <f t="shared" si="10"/>
        <v>70364.099000000002</v>
      </c>
      <c r="AC50" s="807">
        <f t="shared" si="11"/>
        <v>70364.099000000002</v>
      </c>
      <c r="AD50" s="807">
        <f t="shared" si="12"/>
        <v>200968.853</v>
      </c>
      <c r="AE50" s="807">
        <f t="shared" si="13"/>
        <v>57555.152999999998</v>
      </c>
      <c r="AF50" s="807">
        <f t="shared" si="14"/>
        <v>12808.946</v>
      </c>
    </row>
    <row r="51" spans="1:32" x14ac:dyDescent="0.2">
      <c r="A51" s="862" t="s">
        <v>708</v>
      </c>
      <c r="B51" s="864">
        <v>1250000</v>
      </c>
      <c r="C51" s="864">
        <v>0</v>
      </c>
      <c r="D51" s="864">
        <v>0</v>
      </c>
      <c r="E51" s="864">
        <v>1250000</v>
      </c>
      <c r="F51" s="864">
        <v>0</v>
      </c>
      <c r="G51" s="864">
        <v>0</v>
      </c>
      <c r="H51" s="864">
        <f t="shared" si="2"/>
        <v>1250</v>
      </c>
      <c r="I51" s="864">
        <f t="shared" si="3"/>
        <v>0</v>
      </c>
      <c r="J51" s="864">
        <f t="shared" si="4"/>
        <v>0</v>
      </c>
      <c r="K51" s="864">
        <f t="shared" si="5"/>
        <v>1250</v>
      </c>
      <c r="L51" s="864">
        <f t="shared" si="6"/>
        <v>0</v>
      </c>
      <c r="M51" s="864">
        <f t="shared" si="7"/>
        <v>0</v>
      </c>
      <c r="N51" s="862" t="s">
        <v>282</v>
      </c>
      <c r="P51" s="806" t="s">
        <v>312</v>
      </c>
      <c r="Q51" s="865">
        <v>88137361</v>
      </c>
      <c r="R51" s="865">
        <f t="shared" si="8"/>
        <v>88137.361000000004</v>
      </c>
      <c r="T51" s="806" t="s">
        <v>482</v>
      </c>
      <c r="U51" s="807">
        <v>152962000</v>
      </c>
      <c r="V51" s="807">
        <v>40804472</v>
      </c>
      <c r="W51" s="807">
        <v>40804472</v>
      </c>
      <c r="X51" s="807">
        <v>112157528</v>
      </c>
      <c r="Y51" s="807">
        <v>31409615</v>
      </c>
      <c r="Z51" s="807">
        <v>9394857</v>
      </c>
      <c r="AA51" s="807">
        <f t="shared" si="9"/>
        <v>152962</v>
      </c>
      <c r="AB51" s="807">
        <f t="shared" si="10"/>
        <v>40804.472000000002</v>
      </c>
      <c r="AC51" s="807">
        <f t="shared" si="11"/>
        <v>40804.472000000002</v>
      </c>
      <c r="AD51" s="807">
        <f t="shared" si="12"/>
        <v>112157.52800000001</v>
      </c>
      <c r="AE51" s="807">
        <f t="shared" si="13"/>
        <v>31409.615000000002</v>
      </c>
      <c r="AF51" s="807">
        <f t="shared" si="14"/>
        <v>9394.857</v>
      </c>
    </row>
    <row r="52" spans="1:32" x14ac:dyDescent="0.2">
      <c r="A52" s="862" t="s">
        <v>309</v>
      </c>
      <c r="B52" s="864">
        <v>18300000</v>
      </c>
      <c r="C52" s="864">
        <v>0</v>
      </c>
      <c r="D52" s="864">
        <v>0</v>
      </c>
      <c r="E52" s="864">
        <v>18300000</v>
      </c>
      <c r="F52" s="864">
        <v>0</v>
      </c>
      <c r="G52" s="864">
        <v>0</v>
      </c>
      <c r="H52" s="864">
        <f t="shared" si="2"/>
        <v>18300</v>
      </c>
      <c r="I52" s="864">
        <f t="shared" si="3"/>
        <v>0</v>
      </c>
      <c r="J52" s="864">
        <f t="shared" si="4"/>
        <v>0</v>
      </c>
      <c r="K52" s="864">
        <f t="shared" si="5"/>
        <v>18300</v>
      </c>
      <c r="L52" s="864">
        <f t="shared" si="6"/>
        <v>0</v>
      </c>
      <c r="M52" s="864">
        <f t="shared" si="7"/>
        <v>0</v>
      </c>
      <c r="N52" s="862" t="s">
        <v>282</v>
      </c>
      <c r="P52" s="806" t="s">
        <v>484</v>
      </c>
      <c r="Q52" s="865">
        <v>83827630</v>
      </c>
      <c r="R52" s="865">
        <f t="shared" si="8"/>
        <v>83827.63</v>
      </c>
      <c r="T52" s="806" t="s">
        <v>483</v>
      </c>
      <c r="U52" s="807">
        <v>50816000</v>
      </c>
      <c r="V52" s="807">
        <v>17635688</v>
      </c>
      <c r="W52" s="807">
        <v>17635688</v>
      </c>
      <c r="X52" s="807">
        <v>33180312</v>
      </c>
      <c r="Y52" s="807">
        <v>14551650</v>
      </c>
      <c r="Z52" s="807">
        <v>3084038</v>
      </c>
      <c r="AA52" s="807">
        <f t="shared" si="9"/>
        <v>50816</v>
      </c>
      <c r="AB52" s="807">
        <f t="shared" si="10"/>
        <v>17635.687999999998</v>
      </c>
      <c r="AC52" s="807">
        <f t="shared" si="11"/>
        <v>17635.687999999998</v>
      </c>
      <c r="AD52" s="807">
        <f t="shared" si="12"/>
        <v>33180.311999999998</v>
      </c>
      <c r="AE52" s="807">
        <f t="shared" si="13"/>
        <v>14551.65</v>
      </c>
      <c r="AF52" s="807">
        <f t="shared" si="14"/>
        <v>3084.038</v>
      </c>
    </row>
    <row r="53" spans="1:32" x14ac:dyDescent="0.2">
      <c r="A53" s="862" t="s">
        <v>408</v>
      </c>
      <c r="B53" s="864">
        <v>18300000</v>
      </c>
      <c r="C53" s="864">
        <v>0</v>
      </c>
      <c r="D53" s="864">
        <v>0</v>
      </c>
      <c r="E53" s="864">
        <v>18300000</v>
      </c>
      <c r="F53" s="864">
        <v>0</v>
      </c>
      <c r="G53" s="864">
        <v>0</v>
      </c>
      <c r="H53" s="864">
        <f t="shared" si="2"/>
        <v>18300</v>
      </c>
      <c r="I53" s="864">
        <f t="shared" si="3"/>
        <v>0</v>
      </c>
      <c r="J53" s="864">
        <f t="shared" si="4"/>
        <v>0</v>
      </c>
      <c r="K53" s="864">
        <f t="shared" si="5"/>
        <v>18300</v>
      </c>
      <c r="L53" s="864">
        <f t="shared" si="6"/>
        <v>0</v>
      </c>
      <c r="M53" s="864">
        <f t="shared" si="7"/>
        <v>0</v>
      </c>
      <c r="N53" s="862" t="s">
        <v>282</v>
      </c>
      <c r="P53" s="806" t="s">
        <v>485</v>
      </c>
      <c r="Q53" s="865">
        <v>83548777</v>
      </c>
      <c r="R53" s="865">
        <f t="shared" si="8"/>
        <v>83548.777000000002</v>
      </c>
      <c r="T53" s="806" t="s">
        <v>517</v>
      </c>
      <c r="U53" s="807">
        <v>66304952</v>
      </c>
      <c r="V53" s="807">
        <v>11923939</v>
      </c>
      <c r="W53" s="807">
        <v>11923939</v>
      </c>
      <c r="X53" s="807">
        <v>54381013</v>
      </c>
      <c r="Y53" s="807">
        <v>11593888</v>
      </c>
      <c r="Z53" s="807">
        <v>330051</v>
      </c>
      <c r="AA53" s="807">
        <f t="shared" si="9"/>
        <v>66304.952000000005</v>
      </c>
      <c r="AB53" s="807">
        <f t="shared" si="10"/>
        <v>11923.939</v>
      </c>
      <c r="AC53" s="807">
        <f t="shared" si="11"/>
        <v>11923.939</v>
      </c>
      <c r="AD53" s="807">
        <f t="shared" si="12"/>
        <v>54381.012999999999</v>
      </c>
      <c r="AE53" s="807">
        <f t="shared" si="13"/>
        <v>11593.888000000001</v>
      </c>
      <c r="AF53" s="807">
        <f t="shared" si="14"/>
        <v>330.05099999999999</v>
      </c>
    </row>
    <row r="54" spans="1:32" x14ac:dyDescent="0.2">
      <c r="A54" s="862" t="s">
        <v>312</v>
      </c>
      <c r="B54" s="864">
        <v>1007917000</v>
      </c>
      <c r="C54" s="864">
        <v>80195023</v>
      </c>
      <c r="D54" s="864">
        <v>80195023</v>
      </c>
      <c r="E54" s="864">
        <v>927721977</v>
      </c>
      <c r="F54" s="864">
        <v>67749814</v>
      </c>
      <c r="G54" s="864">
        <v>12445209</v>
      </c>
      <c r="H54" s="864">
        <f t="shared" si="2"/>
        <v>1007917</v>
      </c>
      <c r="I54" s="864">
        <f t="shared" si="3"/>
        <v>80195.023000000001</v>
      </c>
      <c r="J54" s="864">
        <f t="shared" si="4"/>
        <v>80195.023000000001</v>
      </c>
      <c r="K54" s="864">
        <f t="shared" si="5"/>
        <v>927721.97699999996</v>
      </c>
      <c r="L54" s="864">
        <f t="shared" si="6"/>
        <v>67749.813999999998</v>
      </c>
      <c r="M54" s="864">
        <f t="shared" si="7"/>
        <v>12445.209000000001</v>
      </c>
      <c r="N54" s="862" t="s">
        <v>282</v>
      </c>
      <c r="P54" s="806" t="s">
        <v>486</v>
      </c>
      <c r="Q54" s="865">
        <v>278853</v>
      </c>
      <c r="R54" s="865">
        <f t="shared" si="8"/>
        <v>278.85300000000001</v>
      </c>
      <c r="T54" s="806" t="s">
        <v>708</v>
      </c>
      <c r="U54" s="807">
        <v>1250000</v>
      </c>
      <c r="V54" s="807">
        <v>0</v>
      </c>
      <c r="W54" s="807">
        <v>0</v>
      </c>
      <c r="X54" s="807">
        <v>1250000</v>
      </c>
      <c r="Y54" s="807">
        <v>0</v>
      </c>
      <c r="Z54" s="807">
        <v>0</v>
      </c>
      <c r="AA54" s="807">
        <f t="shared" si="9"/>
        <v>1250</v>
      </c>
      <c r="AB54" s="807">
        <f t="shared" si="10"/>
        <v>0</v>
      </c>
      <c r="AC54" s="807">
        <f t="shared" si="11"/>
        <v>0</v>
      </c>
      <c r="AD54" s="807">
        <f t="shared" si="12"/>
        <v>1250</v>
      </c>
      <c r="AE54" s="807">
        <f t="shared" si="13"/>
        <v>0</v>
      </c>
      <c r="AF54" s="807">
        <f t="shared" si="14"/>
        <v>0</v>
      </c>
    </row>
    <row r="55" spans="1:32" x14ac:dyDescent="0.2">
      <c r="A55" s="862" t="s">
        <v>484</v>
      </c>
      <c r="B55" s="864">
        <v>990617000</v>
      </c>
      <c r="C55" s="864">
        <v>78392331</v>
      </c>
      <c r="D55" s="864">
        <v>78392331</v>
      </c>
      <c r="E55" s="864">
        <v>912224669</v>
      </c>
      <c r="F55" s="864">
        <v>66442351</v>
      </c>
      <c r="G55" s="864">
        <v>11949980</v>
      </c>
      <c r="H55" s="864">
        <f t="shared" si="2"/>
        <v>990617</v>
      </c>
      <c r="I55" s="864">
        <f t="shared" si="3"/>
        <v>78392.331000000006</v>
      </c>
      <c r="J55" s="864">
        <f t="shared" si="4"/>
        <v>78392.331000000006</v>
      </c>
      <c r="K55" s="864">
        <f t="shared" si="5"/>
        <v>912224.66899999999</v>
      </c>
      <c r="L55" s="864">
        <f t="shared" si="6"/>
        <v>66442.350999999995</v>
      </c>
      <c r="M55" s="864">
        <f t="shared" si="7"/>
        <v>11949.98</v>
      </c>
      <c r="N55" s="862" t="s">
        <v>282</v>
      </c>
      <c r="P55" s="806" t="s">
        <v>313</v>
      </c>
      <c r="Q55" s="865">
        <v>4309731</v>
      </c>
      <c r="R55" s="865">
        <f t="shared" si="8"/>
        <v>4309.7309999999998</v>
      </c>
      <c r="T55" s="806" t="s">
        <v>309</v>
      </c>
      <c r="U55" s="807">
        <v>52197781</v>
      </c>
      <c r="V55" s="807">
        <v>33897781</v>
      </c>
      <c r="W55" s="807">
        <v>33897781</v>
      </c>
      <c r="X55" s="807">
        <v>18300000</v>
      </c>
      <c r="Y55" s="807">
        <v>33897781</v>
      </c>
      <c r="Z55" s="807">
        <v>0</v>
      </c>
      <c r="AA55" s="807">
        <f t="shared" si="9"/>
        <v>52197.781000000003</v>
      </c>
      <c r="AB55" s="807">
        <f t="shared" si="10"/>
        <v>33897.781000000003</v>
      </c>
      <c r="AC55" s="807">
        <f t="shared" si="11"/>
        <v>33897.781000000003</v>
      </c>
      <c r="AD55" s="807">
        <f t="shared" si="12"/>
        <v>18300</v>
      </c>
      <c r="AE55" s="807">
        <f t="shared" si="13"/>
        <v>33897.781000000003</v>
      </c>
      <c r="AF55" s="807">
        <f t="shared" si="14"/>
        <v>0</v>
      </c>
    </row>
    <row r="56" spans="1:32" x14ac:dyDescent="0.2">
      <c r="A56" s="862" t="s">
        <v>485</v>
      </c>
      <c r="B56" s="864">
        <v>982417000</v>
      </c>
      <c r="C56" s="864">
        <v>78360522</v>
      </c>
      <c r="D56" s="864">
        <v>78360522</v>
      </c>
      <c r="E56" s="864">
        <v>904056478</v>
      </c>
      <c r="F56" s="864">
        <v>66410542</v>
      </c>
      <c r="G56" s="864">
        <v>11949980</v>
      </c>
      <c r="H56" s="864">
        <f t="shared" si="2"/>
        <v>982417</v>
      </c>
      <c r="I56" s="864">
        <f t="shared" si="3"/>
        <v>78360.521999999997</v>
      </c>
      <c r="J56" s="864">
        <f t="shared" si="4"/>
        <v>78360.521999999997</v>
      </c>
      <c r="K56" s="864">
        <f t="shared" si="5"/>
        <v>904056.478</v>
      </c>
      <c r="L56" s="864">
        <f t="shared" si="6"/>
        <v>66410.542000000001</v>
      </c>
      <c r="M56" s="864">
        <f t="shared" si="7"/>
        <v>11949.98</v>
      </c>
      <c r="N56" s="862" t="s">
        <v>282</v>
      </c>
      <c r="P56" s="806" t="s">
        <v>314</v>
      </c>
      <c r="Q56" s="865">
        <v>269606103</v>
      </c>
      <c r="R56" s="865">
        <f t="shared" si="8"/>
        <v>269606.103</v>
      </c>
      <c r="T56" s="806" t="s">
        <v>310</v>
      </c>
      <c r="U56" s="807">
        <v>1127013</v>
      </c>
      <c r="V56" s="807">
        <v>1127013</v>
      </c>
      <c r="W56" s="807">
        <v>1127013</v>
      </c>
      <c r="X56" s="807">
        <v>0</v>
      </c>
      <c r="Y56" s="807">
        <v>1127013</v>
      </c>
      <c r="Z56" s="807">
        <v>0</v>
      </c>
      <c r="AA56" s="807">
        <f t="shared" si="9"/>
        <v>1127.0129999999999</v>
      </c>
      <c r="AB56" s="807">
        <f t="shared" si="10"/>
        <v>1127.0129999999999</v>
      </c>
      <c r="AC56" s="807">
        <f t="shared" si="11"/>
        <v>1127.0129999999999</v>
      </c>
      <c r="AD56" s="807">
        <f t="shared" si="12"/>
        <v>0</v>
      </c>
      <c r="AE56" s="807">
        <f t="shared" si="13"/>
        <v>1127.0129999999999</v>
      </c>
      <c r="AF56" s="807">
        <f t="shared" si="14"/>
        <v>0</v>
      </c>
    </row>
    <row r="57" spans="1:32" x14ac:dyDescent="0.2">
      <c r="A57" s="862" t="s">
        <v>486</v>
      </c>
      <c r="B57" s="864">
        <v>8200000</v>
      </c>
      <c r="C57" s="864">
        <v>31809</v>
      </c>
      <c r="D57" s="864">
        <v>31809</v>
      </c>
      <c r="E57" s="864">
        <v>8168191</v>
      </c>
      <c r="F57" s="864">
        <v>31809</v>
      </c>
      <c r="G57" s="864">
        <v>0</v>
      </c>
      <c r="H57" s="864">
        <f t="shared" si="2"/>
        <v>8200</v>
      </c>
      <c r="I57" s="864">
        <f t="shared" si="3"/>
        <v>31.809000000000001</v>
      </c>
      <c r="J57" s="864">
        <f t="shared" si="4"/>
        <v>31.809000000000001</v>
      </c>
      <c r="K57" s="864">
        <f t="shared" si="5"/>
        <v>8168.1909999999998</v>
      </c>
      <c r="L57" s="864">
        <f t="shared" si="6"/>
        <v>31.809000000000001</v>
      </c>
      <c r="M57" s="864">
        <f t="shared" si="7"/>
        <v>0</v>
      </c>
      <c r="N57" s="862" t="s">
        <v>282</v>
      </c>
      <c r="P57" s="806" t="s">
        <v>315</v>
      </c>
      <c r="Q57" s="865">
        <v>8235216</v>
      </c>
      <c r="R57" s="865">
        <f t="shared" si="8"/>
        <v>8235.2160000000003</v>
      </c>
      <c r="T57" s="806" t="s">
        <v>408</v>
      </c>
      <c r="U57" s="807">
        <v>18300000</v>
      </c>
      <c r="V57" s="807">
        <v>0</v>
      </c>
      <c r="W57" s="807">
        <v>0</v>
      </c>
      <c r="X57" s="807">
        <v>18300000</v>
      </c>
      <c r="Y57" s="807">
        <v>0</v>
      </c>
      <c r="Z57" s="807">
        <v>0</v>
      </c>
      <c r="AA57" s="807">
        <f t="shared" si="9"/>
        <v>18300</v>
      </c>
      <c r="AB57" s="807">
        <f t="shared" si="10"/>
        <v>0</v>
      </c>
      <c r="AC57" s="807">
        <f t="shared" si="11"/>
        <v>0</v>
      </c>
      <c r="AD57" s="807">
        <f t="shared" si="12"/>
        <v>18300</v>
      </c>
      <c r="AE57" s="807">
        <f t="shared" si="13"/>
        <v>0</v>
      </c>
      <c r="AF57" s="807">
        <f t="shared" si="14"/>
        <v>0</v>
      </c>
    </row>
    <row r="58" spans="1:32" x14ac:dyDescent="0.2">
      <c r="A58" s="862" t="s">
        <v>313</v>
      </c>
      <c r="B58" s="864">
        <v>17300000</v>
      </c>
      <c r="C58" s="864">
        <v>1802692</v>
      </c>
      <c r="D58" s="864">
        <v>1802692</v>
      </c>
      <c r="E58" s="864">
        <v>15497308</v>
      </c>
      <c r="F58" s="864">
        <v>1307463</v>
      </c>
      <c r="G58" s="864">
        <v>495229</v>
      </c>
      <c r="H58" s="864">
        <f t="shared" si="2"/>
        <v>17300</v>
      </c>
      <c r="I58" s="864">
        <f t="shared" si="3"/>
        <v>1802.692</v>
      </c>
      <c r="J58" s="864">
        <f t="shared" si="4"/>
        <v>1802.692</v>
      </c>
      <c r="K58" s="864">
        <f t="shared" si="5"/>
        <v>15497.308000000001</v>
      </c>
      <c r="L58" s="864">
        <f t="shared" si="6"/>
        <v>1307.463</v>
      </c>
      <c r="M58" s="864">
        <f t="shared" si="7"/>
        <v>495.22899999999998</v>
      </c>
      <c r="N58" s="862" t="s">
        <v>282</v>
      </c>
      <c r="P58" s="806" t="s">
        <v>487</v>
      </c>
      <c r="Q58" s="865">
        <v>7003392</v>
      </c>
      <c r="R58" s="865">
        <f t="shared" si="8"/>
        <v>7003.3919999999998</v>
      </c>
      <c r="T58" s="806" t="s">
        <v>311</v>
      </c>
      <c r="U58" s="807">
        <v>32770768</v>
      </c>
      <c r="V58" s="807">
        <v>32770768</v>
      </c>
      <c r="W58" s="807">
        <v>32770768</v>
      </c>
      <c r="X58" s="807">
        <v>0</v>
      </c>
      <c r="Y58" s="807">
        <v>32770768</v>
      </c>
      <c r="Z58" s="807">
        <v>0</v>
      </c>
      <c r="AA58" s="807">
        <f t="shared" si="9"/>
        <v>32770.767999999996</v>
      </c>
      <c r="AB58" s="807">
        <f t="shared" si="10"/>
        <v>32770.767999999996</v>
      </c>
      <c r="AC58" s="807">
        <f t="shared" si="11"/>
        <v>32770.767999999996</v>
      </c>
      <c r="AD58" s="807">
        <f t="shared" si="12"/>
        <v>0</v>
      </c>
      <c r="AE58" s="807">
        <f t="shared" si="13"/>
        <v>32770.767999999996</v>
      </c>
      <c r="AF58" s="807">
        <f t="shared" si="14"/>
        <v>0</v>
      </c>
    </row>
    <row r="59" spans="1:32" x14ac:dyDescent="0.2">
      <c r="A59" s="862" t="s">
        <v>314</v>
      </c>
      <c r="B59" s="864">
        <v>2207123000</v>
      </c>
      <c r="C59" s="864">
        <v>57464191</v>
      </c>
      <c r="D59" s="864">
        <v>1404866291</v>
      </c>
      <c r="E59" s="864">
        <v>802256709</v>
      </c>
      <c r="F59" s="864">
        <v>21082160</v>
      </c>
      <c r="G59" s="864">
        <v>36382031</v>
      </c>
      <c r="H59" s="864">
        <f t="shared" si="2"/>
        <v>2207123</v>
      </c>
      <c r="I59" s="864">
        <f t="shared" si="3"/>
        <v>57464.190999999999</v>
      </c>
      <c r="J59" s="864">
        <f t="shared" si="4"/>
        <v>1404866.291</v>
      </c>
      <c r="K59" s="864">
        <f t="shared" si="5"/>
        <v>802256.70900000003</v>
      </c>
      <c r="L59" s="864">
        <f t="shared" si="6"/>
        <v>21082.16</v>
      </c>
      <c r="M59" s="864">
        <f t="shared" si="7"/>
        <v>36382.031000000003</v>
      </c>
      <c r="N59" s="862" t="s">
        <v>282</v>
      </c>
      <c r="P59" s="806" t="s">
        <v>316</v>
      </c>
      <c r="Q59" s="865">
        <v>1231824</v>
      </c>
      <c r="R59" s="865">
        <f t="shared" si="8"/>
        <v>1231.8240000000001</v>
      </c>
      <c r="T59" s="806" t="s">
        <v>312</v>
      </c>
      <c r="U59" s="807">
        <v>1007717000</v>
      </c>
      <c r="V59" s="807">
        <v>168332384</v>
      </c>
      <c r="W59" s="807">
        <v>168332384</v>
      </c>
      <c r="X59" s="807">
        <v>839384616</v>
      </c>
      <c r="Y59" s="807">
        <v>153920520</v>
      </c>
      <c r="Z59" s="807">
        <v>14411864</v>
      </c>
      <c r="AA59" s="807">
        <f t="shared" si="9"/>
        <v>1007717</v>
      </c>
      <c r="AB59" s="807">
        <f t="shared" si="10"/>
        <v>168332.38399999999</v>
      </c>
      <c r="AC59" s="807">
        <f t="shared" si="11"/>
        <v>168332.38399999999</v>
      </c>
      <c r="AD59" s="807">
        <f t="shared" si="12"/>
        <v>839384.61600000004</v>
      </c>
      <c r="AE59" s="807">
        <f t="shared" si="13"/>
        <v>153920.51999999999</v>
      </c>
      <c r="AF59" s="807">
        <f t="shared" si="14"/>
        <v>14411.864</v>
      </c>
    </row>
    <row r="60" spans="1:32" x14ac:dyDescent="0.2">
      <c r="A60" s="862" t="s">
        <v>315</v>
      </c>
      <c r="B60" s="864">
        <v>31536090</v>
      </c>
      <c r="C60" s="864">
        <v>326090</v>
      </c>
      <c r="D60" s="864">
        <v>326090</v>
      </c>
      <c r="E60" s="864">
        <v>31210000</v>
      </c>
      <c r="F60" s="864">
        <v>326090</v>
      </c>
      <c r="G60" s="864">
        <v>0</v>
      </c>
      <c r="H60" s="864">
        <f t="shared" si="2"/>
        <v>31536.09</v>
      </c>
      <c r="I60" s="864">
        <f t="shared" si="3"/>
        <v>326.08999999999997</v>
      </c>
      <c r="J60" s="864">
        <f t="shared" si="4"/>
        <v>326.08999999999997</v>
      </c>
      <c r="K60" s="864">
        <f t="shared" si="5"/>
        <v>31210</v>
      </c>
      <c r="L60" s="864">
        <f t="shared" si="6"/>
        <v>326.08999999999997</v>
      </c>
      <c r="M60" s="864">
        <f t="shared" si="7"/>
        <v>0</v>
      </c>
      <c r="N60" s="862" t="s">
        <v>282</v>
      </c>
      <c r="P60" s="806" t="s">
        <v>317</v>
      </c>
      <c r="Q60" s="865">
        <v>2799945</v>
      </c>
      <c r="R60" s="865">
        <f t="shared" si="8"/>
        <v>2799.9450000000002</v>
      </c>
      <c r="T60" s="806" t="s">
        <v>484</v>
      </c>
      <c r="U60" s="807">
        <v>990417000</v>
      </c>
      <c r="V60" s="807">
        <v>162219961</v>
      </c>
      <c r="W60" s="807">
        <v>162219961</v>
      </c>
      <c r="X60" s="807">
        <v>828197039</v>
      </c>
      <c r="Y60" s="807">
        <v>149463490</v>
      </c>
      <c r="Z60" s="807">
        <v>12756471</v>
      </c>
      <c r="AA60" s="807">
        <f t="shared" si="9"/>
        <v>990417</v>
      </c>
      <c r="AB60" s="807">
        <f t="shared" si="10"/>
        <v>162219.96100000001</v>
      </c>
      <c r="AC60" s="807">
        <f t="shared" si="11"/>
        <v>162219.96100000001</v>
      </c>
      <c r="AD60" s="807">
        <f t="shared" si="12"/>
        <v>828197.03899999999</v>
      </c>
      <c r="AE60" s="807">
        <f t="shared" si="13"/>
        <v>149463.49</v>
      </c>
      <c r="AF60" s="807">
        <f t="shared" si="14"/>
        <v>12756.471</v>
      </c>
    </row>
    <row r="61" spans="1:32" x14ac:dyDescent="0.2">
      <c r="A61" s="862" t="s">
        <v>487</v>
      </c>
      <c r="B61" s="864">
        <v>27850000</v>
      </c>
      <c r="C61" s="864">
        <v>0</v>
      </c>
      <c r="D61" s="864">
        <v>0</v>
      </c>
      <c r="E61" s="864">
        <v>27850000</v>
      </c>
      <c r="F61" s="864">
        <v>0</v>
      </c>
      <c r="G61" s="864">
        <v>0</v>
      </c>
      <c r="H61" s="864">
        <f t="shared" si="2"/>
        <v>27850</v>
      </c>
      <c r="I61" s="864">
        <f t="shared" si="3"/>
        <v>0</v>
      </c>
      <c r="J61" s="864">
        <f t="shared" si="4"/>
        <v>0</v>
      </c>
      <c r="K61" s="864">
        <f t="shared" si="5"/>
        <v>27850</v>
      </c>
      <c r="L61" s="864">
        <f t="shared" si="6"/>
        <v>0</v>
      </c>
      <c r="M61" s="864">
        <f t="shared" si="7"/>
        <v>0</v>
      </c>
      <c r="N61" s="862" t="s">
        <v>282</v>
      </c>
      <c r="P61" s="806" t="s">
        <v>493</v>
      </c>
      <c r="Q61" s="865">
        <v>1212134</v>
      </c>
      <c r="R61" s="865">
        <f t="shared" si="8"/>
        <v>1212.134</v>
      </c>
      <c r="T61" s="806" t="s">
        <v>485</v>
      </c>
      <c r="U61" s="807">
        <v>982418791</v>
      </c>
      <c r="V61" s="807">
        <v>161909299</v>
      </c>
      <c r="W61" s="807">
        <v>161909299</v>
      </c>
      <c r="X61" s="807">
        <v>820509492</v>
      </c>
      <c r="Y61" s="807">
        <v>149161303</v>
      </c>
      <c r="Z61" s="807">
        <v>12747996</v>
      </c>
      <c r="AA61" s="807">
        <f t="shared" si="9"/>
        <v>982418.79099999997</v>
      </c>
      <c r="AB61" s="807">
        <f t="shared" si="10"/>
        <v>161909.299</v>
      </c>
      <c r="AC61" s="807">
        <f t="shared" si="11"/>
        <v>161909.299</v>
      </c>
      <c r="AD61" s="807">
        <f t="shared" si="12"/>
        <v>820509.49199999997</v>
      </c>
      <c r="AE61" s="807">
        <f t="shared" si="13"/>
        <v>149161.30300000001</v>
      </c>
      <c r="AF61" s="807">
        <f t="shared" si="14"/>
        <v>12747.995999999999</v>
      </c>
    </row>
    <row r="62" spans="1:32" x14ac:dyDescent="0.2">
      <c r="A62" s="862" t="s">
        <v>316</v>
      </c>
      <c r="B62" s="864">
        <v>3686090</v>
      </c>
      <c r="C62" s="864">
        <v>326090</v>
      </c>
      <c r="D62" s="864">
        <v>326090</v>
      </c>
      <c r="E62" s="864">
        <v>3360000</v>
      </c>
      <c r="F62" s="864">
        <v>326090</v>
      </c>
      <c r="G62" s="864">
        <v>0</v>
      </c>
      <c r="H62" s="864">
        <f t="shared" si="2"/>
        <v>3686.09</v>
      </c>
      <c r="I62" s="864">
        <f t="shared" si="3"/>
        <v>326.08999999999997</v>
      </c>
      <c r="J62" s="864">
        <f t="shared" si="4"/>
        <v>326.08999999999997</v>
      </c>
      <c r="K62" s="864">
        <f t="shared" si="5"/>
        <v>3360</v>
      </c>
      <c r="L62" s="864">
        <f t="shared" si="6"/>
        <v>326.08999999999997</v>
      </c>
      <c r="M62" s="864">
        <f t="shared" si="7"/>
        <v>0</v>
      </c>
      <c r="N62" s="862" t="s">
        <v>282</v>
      </c>
      <c r="P62" s="806" t="s">
        <v>321</v>
      </c>
      <c r="Q62" s="865">
        <v>1587811</v>
      </c>
      <c r="R62" s="865">
        <f t="shared" si="8"/>
        <v>1587.8109999999999</v>
      </c>
      <c r="T62" s="806" t="s">
        <v>486</v>
      </c>
      <c r="U62" s="807">
        <v>7998209</v>
      </c>
      <c r="V62" s="807">
        <v>310662</v>
      </c>
      <c r="W62" s="807">
        <v>310662</v>
      </c>
      <c r="X62" s="807">
        <v>7687547</v>
      </c>
      <c r="Y62" s="807">
        <v>302187</v>
      </c>
      <c r="Z62" s="807">
        <v>8475</v>
      </c>
      <c r="AA62" s="807">
        <f t="shared" si="9"/>
        <v>7998.2089999999998</v>
      </c>
      <c r="AB62" s="807">
        <f t="shared" si="10"/>
        <v>310.66199999999998</v>
      </c>
      <c r="AC62" s="807">
        <f t="shared" si="11"/>
        <v>310.66199999999998</v>
      </c>
      <c r="AD62" s="807">
        <f t="shared" si="12"/>
        <v>7687.5469999999996</v>
      </c>
      <c r="AE62" s="807">
        <f t="shared" si="13"/>
        <v>302.18700000000001</v>
      </c>
      <c r="AF62" s="807">
        <f t="shared" si="14"/>
        <v>8.4749999999999996</v>
      </c>
    </row>
    <row r="63" spans="1:32" x14ac:dyDescent="0.2">
      <c r="A63" s="862" t="s">
        <v>425</v>
      </c>
      <c r="B63" s="864">
        <v>50000000</v>
      </c>
      <c r="C63" s="864">
        <v>0</v>
      </c>
      <c r="D63" s="864">
        <v>0</v>
      </c>
      <c r="E63" s="864">
        <v>50000000</v>
      </c>
      <c r="F63" s="864">
        <v>0</v>
      </c>
      <c r="G63" s="864">
        <v>0</v>
      </c>
      <c r="H63" s="864">
        <f t="shared" si="2"/>
        <v>50000</v>
      </c>
      <c r="I63" s="864">
        <f t="shared" si="3"/>
        <v>0</v>
      </c>
      <c r="J63" s="864">
        <f t="shared" si="4"/>
        <v>0</v>
      </c>
      <c r="K63" s="864">
        <f t="shared" si="5"/>
        <v>50000</v>
      </c>
      <c r="L63" s="864">
        <f t="shared" si="6"/>
        <v>0</v>
      </c>
      <c r="M63" s="864">
        <f t="shared" si="7"/>
        <v>0</v>
      </c>
      <c r="N63" s="862" t="s">
        <v>282</v>
      </c>
      <c r="P63" s="806" t="s">
        <v>323</v>
      </c>
      <c r="Q63" s="865">
        <v>12622680</v>
      </c>
      <c r="R63" s="865">
        <f t="shared" si="8"/>
        <v>12622.68</v>
      </c>
      <c r="T63" s="806" t="s">
        <v>313</v>
      </c>
      <c r="U63" s="807">
        <v>17300000</v>
      </c>
      <c r="V63" s="807">
        <v>6112423</v>
      </c>
      <c r="W63" s="807">
        <v>6112423</v>
      </c>
      <c r="X63" s="807">
        <v>11187577</v>
      </c>
      <c r="Y63" s="807">
        <v>4457030</v>
      </c>
      <c r="Z63" s="807">
        <v>1655393</v>
      </c>
      <c r="AA63" s="807">
        <f t="shared" si="9"/>
        <v>17300</v>
      </c>
      <c r="AB63" s="807">
        <f t="shared" si="10"/>
        <v>6112.4229999999998</v>
      </c>
      <c r="AC63" s="807">
        <f t="shared" si="11"/>
        <v>6112.4229999999998</v>
      </c>
      <c r="AD63" s="807">
        <f t="shared" si="12"/>
        <v>11187.576999999999</v>
      </c>
      <c r="AE63" s="807">
        <f t="shared" si="13"/>
        <v>4457.03</v>
      </c>
      <c r="AF63" s="807">
        <f t="shared" si="14"/>
        <v>1655.393</v>
      </c>
    </row>
    <row r="64" spans="1:32" x14ac:dyDescent="0.2">
      <c r="A64" s="862" t="s">
        <v>426</v>
      </c>
      <c r="B64" s="864">
        <v>50000000</v>
      </c>
      <c r="C64" s="864">
        <v>0</v>
      </c>
      <c r="D64" s="864">
        <v>0</v>
      </c>
      <c r="E64" s="864">
        <v>50000000</v>
      </c>
      <c r="F64" s="864">
        <v>0</v>
      </c>
      <c r="G64" s="864">
        <v>0</v>
      </c>
      <c r="H64" s="864">
        <f t="shared" si="2"/>
        <v>50000</v>
      </c>
      <c r="I64" s="864">
        <f t="shared" si="3"/>
        <v>0</v>
      </c>
      <c r="J64" s="864">
        <f t="shared" si="4"/>
        <v>0</v>
      </c>
      <c r="K64" s="864">
        <f t="shared" si="5"/>
        <v>50000</v>
      </c>
      <c r="L64" s="864">
        <f t="shared" si="6"/>
        <v>0</v>
      </c>
      <c r="M64" s="864">
        <f t="shared" si="7"/>
        <v>0</v>
      </c>
      <c r="N64" s="862" t="s">
        <v>282</v>
      </c>
      <c r="P64" s="806" t="s">
        <v>324</v>
      </c>
      <c r="Q64" s="865">
        <v>1404820</v>
      </c>
      <c r="R64" s="865">
        <f t="shared" si="8"/>
        <v>1404.82</v>
      </c>
      <c r="T64" s="806" t="s">
        <v>314</v>
      </c>
      <c r="U64" s="807">
        <v>2207123000</v>
      </c>
      <c r="V64" s="807">
        <v>327070294</v>
      </c>
      <c r="W64" s="807">
        <v>1811072058</v>
      </c>
      <c r="X64" s="807">
        <v>396050942</v>
      </c>
      <c r="Y64" s="807">
        <v>99090806</v>
      </c>
      <c r="Z64" s="807">
        <v>227979488</v>
      </c>
      <c r="AA64" s="807">
        <f t="shared" si="9"/>
        <v>2207123</v>
      </c>
      <c r="AB64" s="807">
        <f t="shared" si="10"/>
        <v>327070.29399999999</v>
      </c>
      <c r="AC64" s="807">
        <f t="shared" si="11"/>
        <v>1811072.058</v>
      </c>
      <c r="AD64" s="807">
        <f t="shared" si="12"/>
        <v>396050.94199999998</v>
      </c>
      <c r="AE64" s="807">
        <f t="shared" si="13"/>
        <v>99090.805999999997</v>
      </c>
      <c r="AF64" s="807">
        <f t="shared" si="14"/>
        <v>227979.48800000001</v>
      </c>
    </row>
    <row r="65" spans="1:32" x14ac:dyDescent="0.2">
      <c r="A65" s="862" t="s">
        <v>317</v>
      </c>
      <c r="B65" s="864">
        <v>71231136</v>
      </c>
      <c r="C65" s="864">
        <v>325620</v>
      </c>
      <c r="D65" s="864">
        <v>1650566</v>
      </c>
      <c r="E65" s="864">
        <v>69580570</v>
      </c>
      <c r="F65" s="864">
        <v>235620</v>
      </c>
      <c r="G65" s="864">
        <v>90000</v>
      </c>
      <c r="H65" s="864">
        <f t="shared" si="2"/>
        <v>71231.135999999999</v>
      </c>
      <c r="I65" s="864">
        <f t="shared" si="3"/>
        <v>325.62</v>
      </c>
      <c r="J65" s="864">
        <f t="shared" si="4"/>
        <v>1650.566</v>
      </c>
      <c r="K65" s="864">
        <f t="shared" si="5"/>
        <v>69580.570000000007</v>
      </c>
      <c r="L65" s="864">
        <f t="shared" si="6"/>
        <v>235.62</v>
      </c>
      <c r="M65" s="864">
        <f t="shared" si="7"/>
        <v>90</v>
      </c>
      <c r="N65" s="862" t="s">
        <v>282</v>
      </c>
      <c r="P65" s="806" t="s">
        <v>325</v>
      </c>
      <c r="Q65" s="865">
        <v>1664793</v>
      </c>
      <c r="R65" s="865">
        <f t="shared" si="8"/>
        <v>1664.7929999999999</v>
      </c>
      <c r="T65" s="806" t="s">
        <v>315</v>
      </c>
      <c r="U65" s="807">
        <v>11534805</v>
      </c>
      <c r="V65" s="807">
        <v>8561306</v>
      </c>
      <c r="W65" s="807">
        <v>8561306</v>
      </c>
      <c r="X65" s="807">
        <v>2973499</v>
      </c>
      <c r="Y65" s="807">
        <v>326090</v>
      </c>
      <c r="Z65" s="807">
        <v>8235216</v>
      </c>
      <c r="AA65" s="807">
        <f t="shared" si="9"/>
        <v>11534.805</v>
      </c>
      <c r="AB65" s="807">
        <f t="shared" si="10"/>
        <v>8561.3060000000005</v>
      </c>
      <c r="AC65" s="807">
        <f t="shared" si="11"/>
        <v>8561.3060000000005</v>
      </c>
      <c r="AD65" s="807">
        <f t="shared" si="12"/>
        <v>2973.4989999999998</v>
      </c>
      <c r="AE65" s="807">
        <f t="shared" si="13"/>
        <v>326.08999999999997</v>
      </c>
      <c r="AF65" s="807">
        <f t="shared" si="14"/>
        <v>8235.2160000000003</v>
      </c>
    </row>
    <row r="66" spans="1:32" x14ac:dyDescent="0.2">
      <c r="A66" s="862" t="s">
        <v>318</v>
      </c>
      <c r="B66" s="864">
        <v>12000000</v>
      </c>
      <c r="C66" s="864">
        <v>0</v>
      </c>
      <c r="D66" s="864">
        <v>0</v>
      </c>
      <c r="E66" s="864">
        <v>12000000</v>
      </c>
      <c r="F66" s="864">
        <v>0</v>
      </c>
      <c r="G66" s="864">
        <v>0</v>
      </c>
      <c r="H66" s="864">
        <f t="shared" si="2"/>
        <v>12000</v>
      </c>
      <c r="I66" s="864">
        <f t="shared" si="3"/>
        <v>0</v>
      </c>
      <c r="J66" s="864">
        <f t="shared" si="4"/>
        <v>0</v>
      </c>
      <c r="K66" s="864">
        <f t="shared" si="5"/>
        <v>12000</v>
      </c>
      <c r="L66" s="864">
        <f t="shared" si="6"/>
        <v>0</v>
      </c>
      <c r="M66" s="864">
        <f t="shared" si="7"/>
        <v>0</v>
      </c>
      <c r="N66" s="862" t="s">
        <v>282</v>
      </c>
      <c r="P66" s="806" t="s">
        <v>326</v>
      </c>
      <c r="Q66" s="865">
        <v>79950</v>
      </c>
      <c r="R66" s="865">
        <f t="shared" si="8"/>
        <v>79.95</v>
      </c>
      <c r="T66" s="806" t="s">
        <v>487</v>
      </c>
      <c r="U66" s="807">
        <v>7848715</v>
      </c>
      <c r="V66" s="807">
        <v>7003392</v>
      </c>
      <c r="W66" s="807">
        <v>7003392</v>
      </c>
      <c r="X66" s="807">
        <v>845323</v>
      </c>
      <c r="Y66" s="807">
        <v>0</v>
      </c>
      <c r="Z66" s="807">
        <v>7003392</v>
      </c>
      <c r="AA66" s="807">
        <f t="shared" si="9"/>
        <v>7848.7150000000001</v>
      </c>
      <c r="AB66" s="807">
        <f t="shared" si="10"/>
        <v>7003.3919999999998</v>
      </c>
      <c r="AC66" s="807">
        <f t="shared" si="11"/>
        <v>7003.3919999999998</v>
      </c>
      <c r="AD66" s="807">
        <f t="shared" si="12"/>
        <v>845.32299999999998</v>
      </c>
      <c r="AE66" s="807">
        <f t="shared" si="13"/>
        <v>0</v>
      </c>
      <c r="AF66" s="807">
        <f t="shared" si="14"/>
        <v>7003.3919999999998</v>
      </c>
    </row>
    <row r="67" spans="1:32" x14ac:dyDescent="0.2">
      <c r="A67" s="862" t="s">
        <v>320</v>
      </c>
      <c r="B67" s="864">
        <v>18000000</v>
      </c>
      <c r="C67" s="864">
        <v>0</v>
      </c>
      <c r="D67" s="864">
        <v>0</v>
      </c>
      <c r="E67" s="864">
        <v>18000000</v>
      </c>
      <c r="F67" s="864">
        <v>0</v>
      </c>
      <c r="G67" s="864">
        <v>0</v>
      </c>
      <c r="H67" s="864">
        <f t="shared" si="2"/>
        <v>18000</v>
      </c>
      <c r="I67" s="864">
        <f t="shared" si="3"/>
        <v>0</v>
      </c>
      <c r="J67" s="864">
        <f t="shared" si="4"/>
        <v>0</v>
      </c>
      <c r="K67" s="864">
        <f t="shared" si="5"/>
        <v>18000</v>
      </c>
      <c r="L67" s="864">
        <f t="shared" si="6"/>
        <v>0</v>
      </c>
      <c r="M67" s="864">
        <f t="shared" si="7"/>
        <v>0</v>
      </c>
      <c r="N67" s="862" t="s">
        <v>282</v>
      </c>
      <c r="P67" s="806" t="s">
        <v>327</v>
      </c>
      <c r="Q67" s="865">
        <v>1931351</v>
      </c>
      <c r="R67" s="865">
        <f t="shared" si="8"/>
        <v>1931.3510000000001</v>
      </c>
      <c r="T67" s="806" t="s">
        <v>316</v>
      </c>
      <c r="U67" s="807">
        <v>3686090</v>
      </c>
      <c r="V67" s="807">
        <v>1557914</v>
      </c>
      <c r="W67" s="807">
        <v>1557914</v>
      </c>
      <c r="X67" s="807">
        <v>2128176</v>
      </c>
      <c r="Y67" s="807">
        <v>326090</v>
      </c>
      <c r="Z67" s="807">
        <v>1231824</v>
      </c>
      <c r="AA67" s="807">
        <f t="shared" si="9"/>
        <v>3686.09</v>
      </c>
      <c r="AB67" s="807">
        <f t="shared" si="10"/>
        <v>1557.914</v>
      </c>
      <c r="AC67" s="807">
        <f t="shared" si="11"/>
        <v>1557.914</v>
      </c>
      <c r="AD67" s="807">
        <f t="shared" si="12"/>
        <v>2128.1759999999999</v>
      </c>
      <c r="AE67" s="807">
        <f t="shared" si="13"/>
        <v>326.08999999999997</v>
      </c>
      <c r="AF67" s="807">
        <f t="shared" si="14"/>
        <v>1231.8240000000001</v>
      </c>
    </row>
    <row r="68" spans="1:32" x14ac:dyDescent="0.2">
      <c r="A68" s="862" t="s">
        <v>490</v>
      </c>
      <c r="B68" s="864">
        <v>15000000</v>
      </c>
      <c r="C68" s="864">
        <v>0</v>
      </c>
      <c r="D68" s="864">
        <v>0</v>
      </c>
      <c r="E68" s="864">
        <v>15000000</v>
      </c>
      <c r="F68" s="864">
        <v>0</v>
      </c>
      <c r="G68" s="864">
        <v>0</v>
      </c>
      <c r="H68" s="864">
        <f t="shared" ref="H68:H127" si="15">+B68/$L$1*$M$1</f>
        <v>15000</v>
      </c>
      <c r="I68" s="864">
        <f t="shared" ref="I68:I127" si="16">+C68/$L$1*$M$1</f>
        <v>0</v>
      </c>
      <c r="J68" s="864">
        <f t="shared" ref="J68:J127" si="17">+D68/$L$1*$M$1</f>
        <v>0</v>
      </c>
      <c r="K68" s="864">
        <f t="shared" ref="K68:K127" si="18">+E68/$L$1*$M$1</f>
        <v>15000</v>
      </c>
      <c r="L68" s="864">
        <f t="shared" ref="L68:L127" si="19">+F68/$L$1*$M$1</f>
        <v>0</v>
      </c>
      <c r="M68" s="864">
        <f t="shared" ref="M68:M127" si="20">+G68/$L$1*$M$1</f>
        <v>0</v>
      </c>
      <c r="N68" s="862" t="s">
        <v>282</v>
      </c>
      <c r="P68" s="806" t="s">
        <v>329</v>
      </c>
      <c r="Q68" s="865">
        <v>75100</v>
      </c>
      <c r="R68" s="865">
        <f t="shared" ref="R68:R96" si="21">+Q68/$R$1*$S$1</f>
        <v>75.099999999999994</v>
      </c>
      <c r="T68" s="806" t="s">
        <v>425</v>
      </c>
      <c r="U68" s="807">
        <v>4280384</v>
      </c>
      <c r="V68" s="807">
        <v>0</v>
      </c>
      <c r="W68" s="807">
        <v>0</v>
      </c>
      <c r="X68" s="807">
        <v>4280384</v>
      </c>
      <c r="Y68" s="807">
        <v>0</v>
      </c>
      <c r="Z68" s="807">
        <v>0</v>
      </c>
      <c r="AA68" s="807">
        <f t="shared" ref="AA68:AA129" si="22">+U68/$AA$1*$AB$1</f>
        <v>4280.384</v>
      </c>
      <c r="AB68" s="807">
        <f t="shared" ref="AB68:AB129" si="23">+V68/$AA$1*$AB$1</f>
        <v>0</v>
      </c>
      <c r="AC68" s="807">
        <f t="shared" ref="AC68:AC129" si="24">+W68/$AA$1*$AB$1</f>
        <v>0</v>
      </c>
      <c r="AD68" s="807">
        <f t="shared" ref="AD68:AD129" si="25">+X68/$AA$1*$AB$1</f>
        <v>4280.384</v>
      </c>
      <c r="AE68" s="807">
        <f t="shared" ref="AE68:AE129" si="26">+Y68/$AA$1*$AB$1</f>
        <v>0</v>
      </c>
      <c r="AF68" s="807">
        <f t="shared" ref="AF68:AF129" si="27">+Z68/$AA$1*$AB$1</f>
        <v>0</v>
      </c>
    </row>
    <row r="69" spans="1:32" x14ac:dyDescent="0.2">
      <c r="A69" s="862" t="s">
        <v>491</v>
      </c>
      <c r="B69" s="864">
        <v>7500000</v>
      </c>
      <c r="C69" s="864">
        <v>0</v>
      </c>
      <c r="D69" s="864">
        <v>0</v>
      </c>
      <c r="E69" s="864">
        <v>7500000</v>
      </c>
      <c r="F69" s="864">
        <v>0</v>
      </c>
      <c r="G69" s="864">
        <v>0</v>
      </c>
      <c r="H69" s="864">
        <f t="shared" si="15"/>
        <v>7500</v>
      </c>
      <c r="I69" s="864">
        <f t="shared" si="16"/>
        <v>0</v>
      </c>
      <c r="J69" s="864">
        <f t="shared" si="17"/>
        <v>0</v>
      </c>
      <c r="K69" s="864">
        <f t="shared" si="18"/>
        <v>7500</v>
      </c>
      <c r="L69" s="864">
        <f t="shared" si="19"/>
        <v>0</v>
      </c>
      <c r="M69" s="864">
        <f t="shared" si="20"/>
        <v>0</v>
      </c>
      <c r="N69" s="862" t="s">
        <v>282</v>
      </c>
      <c r="P69" s="806" t="s">
        <v>494</v>
      </c>
      <c r="Q69" s="865">
        <v>7466666</v>
      </c>
      <c r="R69" s="865">
        <f t="shared" si="21"/>
        <v>7466.6660000000002</v>
      </c>
      <c r="T69" s="806" t="s">
        <v>426</v>
      </c>
      <c r="U69" s="807">
        <v>4280384</v>
      </c>
      <c r="V69" s="807">
        <v>0</v>
      </c>
      <c r="W69" s="807">
        <v>0</v>
      </c>
      <c r="X69" s="807">
        <v>4280384</v>
      </c>
      <c r="Y69" s="807">
        <v>0</v>
      </c>
      <c r="Z69" s="807">
        <v>0</v>
      </c>
      <c r="AA69" s="807">
        <f t="shared" si="22"/>
        <v>4280.384</v>
      </c>
      <c r="AB69" s="807">
        <f t="shared" si="23"/>
        <v>0</v>
      </c>
      <c r="AC69" s="807">
        <f t="shared" si="24"/>
        <v>0</v>
      </c>
      <c r="AD69" s="807">
        <f t="shared" si="25"/>
        <v>4280.384</v>
      </c>
      <c r="AE69" s="807">
        <f t="shared" si="26"/>
        <v>0</v>
      </c>
      <c r="AF69" s="807">
        <f t="shared" si="27"/>
        <v>0</v>
      </c>
    </row>
    <row r="70" spans="1:32" x14ac:dyDescent="0.2">
      <c r="A70" s="862" t="s">
        <v>492</v>
      </c>
      <c r="B70" s="864">
        <v>6000000</v>
      </c>
      <c r="C70" s="864">
        <v>90000</v>
      </c>
      <c r="D70" s="864">
        <v>90000</v>
      </c>
      <c r="E70" s="864">
        <v>5910000</v>
      </c>
      <c r="F70" s="864">
        <v>0</v>
      </c>
      <c r="G70" s="864">
        <v>90000</v>
      </c>
      <c r="H70" s="864">
        <f t="shared" si="15"/>
        <v>6000</v>
      </c>
      <c r="I70" s="864">
        <f t="shared" si="16"/>
        <v>90</v>
      </c>
      <c r="J70" s="864">
        <f t="shared" si="17"/>
        <v>90</v>
      </c>
      <c r="K70" s="864">
        <f t="shared" si="18"/>
        <v>5910</v>
      </c>
      <c r="L70" s="864">
        <f t="shared" si="19"/>
        <v>0</v>
      </c>
      <c r="M70" s="864">
        <f t="shared" si="20"/>
        <v>90</v>
      </c>
      <c r="N70" s="862" t="s">
        <v>282</v>
      </c>
      <c r="P70" s="806" t="s">
        <v>331</v>
      </c>
      <c r="Q70" s="865">
        <v>1412675</v>
      </c>
      <c r="R70" s="865">
        <f t="shared" si="21"/>
        <v>1412.675</v>
      </c>
      <c r="T70" s="806" t="s">
        <v>317</v>
      </c>
      <c r="U70" s="807">
        <v>58506640</v>
      </c>
      <c r="V70" s="807">
        <v>3125565</v>
      </c>
      <c r="W70" s="807">
        <v>5258045</v>
      </c>
      <c r="X70" s="807">
        <v>53248595</v>
      </c>
      <c r="Y70" s="807">
        <v>464535</v>
      </c>
      <c r="Z70" s="807">
        <v>2661030</v>
      </c>
      <c r="AA70" s="807">
        <f t="shared" si="22"/>
        <v>58506.64</v>
      </c>
      <c r="AB70" s="807">
        <f t="shared" si="23"/>
        <v>3125.5650000000001</v>
      </c>
      <c r="AC70" s="807">
        <f t="shared" si="24"/>
        <v>5258.0450000000001</v>
      </c>
      <c r="AD70" s="807">
        <f t="shared" si="25"/>
        <v>53248.595000000001</v>
      </c>
      <c r="AE70" s="807">
        <f t="shared" si="26"/>
        <v>464.53500000000003</v>
      </c>
      <c r="AF70" s="807">
        <f t="shared" si="27"/>
        <v>2661.03</v>
      </c>
    </row>
    <row r="71" spans="1:32" x14ac:dyDescent="0.2">
      <c r="A71" s="862" t="s">
        <v>493</v>
      </c>
      <c r="B71" s="864">
        <v>3000000</v>
      </c>
      <c r="C71" s="864">
        <v>235620</v>
      </c>
      <c r="D71" s="864">
        <v>829430</v>
      </c>
      <c r="E71" s="864">
        <v>2170570</v>
      </c>
      <c r="F71" s="864">
        <v>235620</v>
      </c>
      <c r="G71" s="864">
        <v>0</v>
      </c>
      <c r="H71" s="864">
        <f t="shared" si="15"/>
        <v>3000</v>
      </c>
      <c r="I71" s="864">
        <f t="shared" si="16"/>
        <v>235.62</v>
      </c>
      <c r="J71" s="864">
        <f t="shared" si="17"/>
        <v>829.43</v>
      </c>
      <c r="K71" s="864">
        <f t="shared" si="18"/>
        <v>2170.5700000000002</v>
      </c>
      <c r="L71" s="864">
        <f t="shared" si="19"/>
        <v>235.62</v>
      </c>
      <c r="M71" s="864">
        <f t="shared" si="20"/>
        <v>0</v>
      </c>
      <c r="N71" s="862" t="s">
        <v>282</v>
      </c>
      <c r="P71" s="806" t="s">
        <v>496</v>
      </c>
      <c r="Q71" s="865">
        <v>1412675</v>
      </c>
      <c r="R71" s="865">
        <f t="shared" si="21"/>
        <v>1412.675</v>
      </c>
      <c r="T71" s="806" t="s">
        <v>318</v>
      </c>
      <c r="U71" s="807">
        <v>5000000</v>
      </c>
      <c r="V71" s="807">
        <v>0</v>
      </c>
      <c r="W71" s="807">
        <v>0</v>
      </c>
      <c r="X71" s="807">
        <v>5000000</v>
      </c>
      <c r="Y71" s="807">
        <v>0</v>
      </c>
      <c r="Z71" s="807">
        <v>0</v>
      </c>
      <c r="AA71" s="807">
        <f t="shared" si="22"/>
        <v>5000</v>
      </c>
      <c r="AB71" s="807">
        <f t="shared" si="23"/>
        <v>0</v>
      </c>
      <c r="AC71" s="807">
        <f t="shared" si="24"/>
        <v>0</v>
      </c>
      <c r="AD71" s="807">
        <f t="shared" si="25"/>
        <v>5000</v>
      </c>
      <c r="AE71" s="807">
        <f t="shared" si="26"/>
        <v>0</v>
      </c>
      <c r="AF71" s="807">
        <f t="shared" si="27"/>
        <v>0</v>
      </c>
    </row>
    <row r="72" spans="1:32" x14ac:dyDescent="0.2">
      <c r="A72" s="862" t="s">
        <v>321</v>
      </c>
      <c r="B72" s="864">
        <v>9731136</v>
      </c>
      <c r="C72" s="864">
        <v>0</v>
      </c>
      <c r="D72" s="864">
        <v>731136</v>
      </c>
      <c r="E72" s="864">
        <v>9000000</v>
      </c>
      <c r="F72" s="864">
        <v>0</v>
      </c>
      <c r="G72" s="864">
        <v>0</v>
      </c>
      <c r="H72" s="864">
        <f t="shared" si="15"/>
        <v>9731.1360000000004</v>
      </c>
      <c r="I72" s="864">
        <f t="shared" si="16"/>
        <v>0</v>
      </c>
      <c r="J72" s="864">
        <f t="shared" si="17"/>
        <v>731.13599999999997</v>
      </c>
      <c r="K72" s="864">
        <f t="shared" si="18"/>
        <v>9000</v>
      </c>
      <c r="L72" s="864">
        <f t="shared" si="19"/>
        <v>0</v>
      </c>
      <c r="M72" s="864">
        <f t="shared" si="20"/>
        <v>0</v>
      </c>
      <c r="N72" s="862" t="s">
        <v>282</v>
      </c>
      <c r="P72" s="806" t="s">
        <v>333</v>
      </c>
      <c r="Q72" s="865">
        <v>3327700</v>
      </c>
      <c r="R72" s="865">
        <f t="shared" si="21"/>
        <v>3327.7</v>
      </c>
      <c r="T72" s="806" t="s">
        <v>320</v>
      </c>
      <c r="U72" s="807">
        <v>13360737</v>
      </c>
      <c r="V72" s="807">
        <v>0</v>
      </c>
      <c r="W72" s="807">
        <v>0</v>
      </c>
      <c r="X72" s="807">
        <v>13360737</v>
      </c>
      <c r="Y72" s="807">
        <v>0</v>
      </c>
      <c r="Z72" s="807">
        <v>0</v>
      </c>
      <c r="AA72" s="807">
        <f t="shared" si="22"/>
        <v>13360.736999999999</v>
      </c>
      <c r="AB72" s="807">
        <f t="shared" si="23"/>
        <v>0</v>
      </c>
      <c r="AC72" s="807">
        <f t="shared" si="24"/>
        <v>0</v>
      </c>
      <c r="AD72" s="807">
        <f t="shared" si="25"/>
        <v>13360.736999999999</v>
      </c>
      <c r="AE72" s="807">
        <f t="shared" si="26"/>
        <v>0</v>
      </c>
      <c r="AF72" s="807">
        <f t="shared" si="27"/>
        <v>0</v>
      </c>
    </row>
    <row r="73" spans="1:32" x14ac:dyDescent="0.2">
      <c r="A73" s="862" t="s">
        <v>323</v>
      </c>
      <c r="B73" s="864">
        <v>182723000</v>
      </c>
      <c r="C73" s="864">
        <v>1824323</v>
      </c>
      <c r="D73" s="864">
        <v>79550418</v>
      </c>
      <c r="E73" s="864">
        <v>103172582</v>
      </c>
      <c r="F73" s="864">
        <v>695567</v>
      </c>
      <c r="G73" s="864">
        <v>1128756</v>
      </c>
      <c r="H73" s="864">
        <f t="shared" si="15"/>
        <v>182723</v>
      </c>
      <c r="I73" s="864">
        <f t="shared" si="16"/>
        <v>1824.3230000000001</v>
      </c>
      <c r="J73" s="864">
        <f t="shared" si="17"/>
        <v>79550.418000000005</v>
      </c>
      <c r="K73" s="864">
        <f t="shared" si="18"/>
        <v>103172.58199999999</v>
      </c>
      <c r="L73" s="864">
        <f t="shared" si="19"/>
        <v>695.56700000000001</v>
      </c>
      <c r="M73" s="864">
        <f t="shared" si="20"/>
        <v>1128.7560000000001</v>
      </c>
      <c r="N73" s="862" t="s">
        <v>282</v>
      </c>
      <c r="P73" s="806" t="s">
        <v>334</v>
      </c>
      <c r="Q73" s="865">
        <v>3327700</v>
      </c>
      <c r="R73" s="865">
        <f t="shared" si="21"/>
        <v>3327.7</v>
      </c>
      <c r="T73" s="806" t="s">
        <v>490</v>
      </c>
      <c r="U73" s="807">
        <v>17600000</v>
      </c>
      <c r="V73" s="807">
        <v>0</v>
      </c>
      <c r="W73" s="807">
        <v>1382780</v>
      </c>
      <c r="X73" s="807">
        <v>16217220</v>
      </c>
      <c r="Y73" s="807">
        <v>0</v>
      </c>
      <c r="Z73" s="807">
        <v>0</v>
      </c>
      <c r="AA73" s="807">
        <f t="shared" si="22"/>
        <v>17600</v>
      </c>
      <c r="AB73" s="807">
        <f t="shared" si="23"/>
        <v>0</v>
      </c>
      <c r="AC73" s="807">
        <f t="shared" si="24"/>
        <v>1382.78</v>
      </c>
      <c r="AD73" s="807">
        <f t="shared" si="25"/>
        <v>16217.22</v>
      </c>
      <c r="AE73" s="807">
        <f t="shared" si="26"/>
        <v>0</v>
      </c>
      <c r="AF73" s="807">
        <f t="shared" si="27"/>
        <v>0</v>
      </c>
    </row>
    <row r="74" spans="1:32" x14ac:dyDescent="0.2">
      <c r="A74" s="862" t="s">
        <v>324</v>
      </c>
      <c r="B74" s="864">
        <v>17300000</v>
      </c>
      <c r="C74" s="864">
        <v>762116</v>
      </c>
      <c r="D74" s="864">
        <v>17300000</v>
      </c>
      <c r="E74" s="864">
        <v>0</v>
      </c>
      <c r="F74" s="864">
        <v>644100</v>
      </c>
      <c r="G74" s="864">
        <v>118016</v>
      </c>
      <c r="H74" s="864">
        <f t="shared" si="15"/>
        <v>17300</v>
      </c>
      <c r="I74" s="864">
        <f t="shared" si="16"/>
        <v>762.11599999999999</v>
      </c>
      <c r="J74" s="864">
        <f t="shared" si="17"/>
        <v>17300</v>
      </c>
      <c r="K74" s="864">
        <f t="shared" si="18"/>
        <v>0</v>
      </c>
      <c r="L74" s="864">
        <f t="shared" si="19"/>
        <v>644.1</v>
      </c>
      <c r="M74" s="864">
        <f t="shared" si="20"/>
        <v>118.01600000000001</v>
      </c>
      <c r="N74" s="862" t="s">
        <v>282</v>
      </c>
      <c r="P74" s="806" t="s">
        <v>336</v>
      </c>
      <c r="Q74" s="865">
        <v>24435180</v>
      </c>
      <c r="R74" s="865">
        <f t="shared" si="21"/>
        <v>24435.18</v>
      </c>
      <c r="T74" s="806" t="s">
        <v>491</v>
      </c>
      <c r="U74" s="807">
        <v>2549600</v>
      </c>
      <c r="V74" s="807">
        <v>0</v>
      </c>
      <c r="W74" s="807">
        <v>0</v>
      </c>
      <c r="X74" s="807">
        <v>2549600</v>
      </c>
      <c r="Y74" s="807">
        <v>0</v>
      </c>
      <c r="Z74" s="807">
        <v>0</v>
      </c>
      <c r="AA74" s="807">
        <f t="shared" si="22"/>
        <v>2549.6</v>
      </c>
      <c r="AB74" s="807">
        <f t="shared" si="23"/>
        <v>0</v>
      </c>
      <c r="AC74" s="807">
        <f t="shared" si="24"/>
        <v>0</v>
      </c>
      <c r="AD74" s="807">
        <f t="shared" si="25"/>
        <v>2549.6</v>
      </c>
      <c r="AE74" s="807">
        <f t="shared" si="26"/>
        <v>0</v>
      </c>
      <c r="AF74" s="807">
        <f t="shared" si="27"/>
        <v>0</v>
      </c>
    </row>
    <row r="75" spans="1:32" x14ac:dyDescent="0.2">
      <c r="A75" s="862" t="s">
        <v>325</v>
      </c>
      <c r="B75" s="864">
        <v>18850000</v>
      </c>
      <c r="C75" s="864">
        <v>1062207</v>
      </c>
      <c r="D75" s="864">
        <v>15550018</v>
      </c>
      <c r="E75" s="864">
        <v>3299982</v>
      </c>
      <c r="F75" s="864">
        <v>51467</v>
      </c>
      <c r="G75" s="864">
        <v>1010740</v>
      </c>
      <c r="H75" s="864">
        <f t="shared" si="15"/>
        <v>18850</v>
      </c>
      <c r="I75" s="864">
        <f t="shared" si="16"/>
        <v>1062.2070000000001</v>
      </c>
      <c r="J75" s="864">
        <f t="shared" si="17"/>
        <v>15550.018</v>
      </c>
      <c r="K75" s="864">
        <f t="shared" si="18"/>
        <v>3299.982</v>
      </c>
      <c r="L75" s="864">
        <f t="shared" si="19"/>
        <v>51.466999999999999</v>
      </c>
      <c r="M75" s="864">
        <f t="shared" si="20"/>
        <v>1010.74</v>
      </c>
      <c r="N75" s="862" t="s">
        <v>282</v>
      </c>
      <c r="P75" s="806" t="s">
        <v>337</v>
      </c>
      <c r="Q75" s="865">
        <v>11051193</v>
      </c>
      <c r="R75" s="865">
        <f t="shared" si="21"/>
        <v>11051.192999999999</v>
      </c>
      <c r="T75" s="806" t="s">
        <v>492</v>
      </c>
      <c r="U75" s="807">
        <v>6000000</v>
      </c>
      <c r="V75" s="807">
        <v>90000</v>
      </c>
      <c r="W75" s="807">
        <v>90000</v>
      </c>
      <c r="X75" s="807">
        <v>5910000</v>
      </c>
      <c r="Y75" s="807">
        <v>90000</v>
      </c>
      <c r="Z75" s="807">
        <v>0</v>
      </c>
      <c r="AA75" s="807">
        <f t="shared" si="22"/>
        <v>6000</v>
      </c>
      <c r="AB75" s="807">
        <f t="shared" si="23"/>
        <v>90</v>
      </c>
      <c r="AC75" s="807">
        <f t="shared" si="24"/>
        <v>90</v>
      </c>
      <c r="AD75" s="807">
        <f t="shared" si="25"/>
        <v>5910</v>
      </c>
      <c r="AE75" s="807">
        <f t="shared" si="26"/>
        <v>90</v>
      </c>
      <c r="AF75" s="807">
        <f t="shared" si="27"/>
        <v>0</v>
      </c>
    </row>
    <row r="76" spans="1:32" x14ac:dyDescent="0.2">
      <c r="A76" s="862" t="s">
        <v>326</v>
      </c>
      <c r="B76" s="864">
        <v>2500000</v>
      </c>
      <c r="C76" s="864">
        <v>0</v>
      </c>
      <c r="D76" s="864">
        <v>1600000</v>
      </c>
      <c r="E76" s="864">
        <v>900000</v>
      </c>
      <c r="F76" s="864">
        <v>0</v>
      </c>
      <c r="G76" s="864">
        <v>0</v>
      </c>
      <c r="H76" s="864">
        <f t="shared" si="15"/>
        <v>2500</v>
      </c>
      <c r="I76" s="864">
        <f t="shared" si="16"/>
        <v>0</v>
      </c>
      <c r="J76" s="864">
        <f t="shared" si="17"/>
        <v>1600</v>
      </c>
      <c r="K76" s="864">
        <f t="shared" si="18"/>
        <v>900</v>
      </c>
      <c r="L76" s="864">
        <f t="shared" si="19"/>
        <v>0</v>
      </c>
      <c r="M76" s="864">
        <f t="shared" si="20"/>
        <v>0</v>
      </c>
      <c r="N76" s="862" t="s">
        <v>282</v>
      </c>
      <c r="P76" s="806" t="s">
        <v>500</v>
      </c>
      <c r="Q76" s="865">
        <v>9461628</v>
      </c>
      <c r="R76" s="865">
        <f t="shared" si="21"/>
        <v>9461.6280000000006</v>
      </c>
      <c r="T76" s="806" t="s">
        <v>493</v>
      </c>
      <c r="U76" s="807">
        <v>3000000</v>
      </c>
      <c r="V76" s="807">
        <v>1447754</v>
      </c>
      <c r="W76" s="807">
        <v>1447754</v>
      </c>
      <c r="X76" s="807">
        <v>1552246</v>
      </c>
      <c r="Y76" s="807">
        <v>235620</v>
      </c>
      <c r="Z76" s="807">
        <v>1212134</v>
      </c>
      <c r="AA76" s="807">
        <f t="shared" si="22"/>
        <v>3000</v>
      </c>
      <c r="AB76" s="807">
        <f t="shared" si="23"/>
        <v>1447.7539999999999</v>
      </c>
      <c r="AC76" s="807">
        <f t="shared" si="24"/>
        <v>1447.7539999999999</v>
      </c>
      <c r="AD76" s="807">
        <f t="shared" si="25"/>
        <v>1552.2460000000001</v>
      </c>
      <c r="AE76" s="807">
        <f t="shared" si="26"/>
        <v>235.62</v>
      </c>
      <c r="AF76" s="807">
        <f t="shared" si="27"/>
        <v>1212.134</v>
      </c>
    </row>
    <row r="77" spans="1:32" x14ac:dyDescent="0.2">
      <c r="A77" s="862" t="s">
        <v>327</v>
      </c>
      <c r="B77" s="864">
        <v>18000000</v>
      </c>
      <c r="C77" s="864">
        <v>0</v>
      </c>
      <c r="D77" s="864">
        <v>0</v>
      </c>
      <c r="E77" s="864">
        <v>18000000</v>
      </c>
      <c r="F77" s="864">
        <v>0</v>
      </c>
      <c r="G77" s="864">
        <v>0</v>
      </c>
      <c r="H77" s="864">
        <f t="shared" si="15"/>
        <v>18000</v>
      </c>
      <c r="I77" s="864">
        <f t="shared" si="16"/>
        <v>0</v>
      </c>
      <c r="J77" s="864">
        <f t="shared" si="17"/>
        <v>0</v>
      </c>
      <c r="K77" s="864">
        <f t="shared" si="18"/>
        <v>18000</v>
      </c>
      <c r="L77" s="864">
        <f t="shared" si="19"/>
        <v>0</v>
      </c>
      <c r="M77" s="864">
        <f t="shared" si="20"/>
        <v>0</v>
      </c>
      <c r="N77" s="862" t="s">
        <v>282</v>
      </c>
      <c r="P77" s="806" t="s">
        <v>501</v>
      </c>
      <c r="Q77" s="865">
        <v>2814168</v>
      </c>
      <c r="R77" s="865">
        <f t="shared" si="21"/>
        <v>2814.1680000000001</v>
      </c>
      <c r="T77" s="806" t="s">
        <v>321</v>
      </c>
      <c r="U77" s="807">
        <v>10996303</v>
      </c>
      <c r="V77" s="807">
        <v>1587811</v>
      </c>
      <c r="W77" s="807">
        <v>2337511</v>
      </c>
      <c r="X77" s="807">
        <v>8658792</v>
      </c>
      <c r="Y77" s="807">
        <v>138915</v>
      </c>
      <c r="Z77" s="807">
        <v>1448896</v>
      </c>
      <c r="AA77" s="807">
        <f t="shared" si="22"/>
        <v>10996.303</v>
      </c>
      <c r="AB77" s="807">
        <f t="shared" si="23"/>
        <v>1587.8109999999999</v>
      </c>
      <c r="AC77" s="807">
        <f t="shared" si="24"/>
        <v>2337.511</v>
      </c>
      <c r="AD77" s="807">
        <f t="shared" si="25"/>
        <v>8658.7919999999995</v>
      </c>
      <c r="AE77" s="807">
        <f t="shared" si="26"/>
        <v>138.91499999999999</v>
      </c>
      <c r="AF77" s="807">
        <f t="shared" si="27"/>
        <v>1448.896</v>
      </c>
    </row>
    <row r="78" spans="1:32" x14ac:dyDescent="0.2">
      <c r="A78" s="862" t="s">
        <v>328</v>
      </c>
      <c r="B78" s="864">
        <v>73500000</v>
      </c>
      <c r="C78" s="864">
        <v>0</v>
      </c>
      <c r="D78" s="864">
        <v>0</v>
      </c>
      <c r="E78" s="864">
        <v>73500000</v>
      </c>
      <c r="F78" s="864">
        <v>0</v>
      </c>
      <c r="G78" s="864">
        <v>0</v>
      </c>
      <c r="H78" s="864">
        <f t="shared" si="15"/>
        <v>73500</v>
      </c>
      <c r="I78" s="864">
        <f t="shared" si="16"/>
        <v>0</v>
      </c>
      <c r="J78" s="864">
        <f t="shared" si="17"/>
        <v>0</v>
      </c>
      <c r="K78" s="864">
        <f t="shared" si="18"/>
        <v>73500</v>
      </c>
      <c r="L78" s="864">
        <f t="shared" si="19"/>
        <v>0</v>
      </c>
      <c r="M78" s="864">
        <f t="shared" si="20"/>
        <v>0</v>
      </c>
      <c r="N78" s="862" t="s">
        <v>282</v>
      </c>
      <c r="P78" s="806" t="s">
        <v>502</v>
      </c>
      <c r="Q78" s="865">
        <v>96810</v>
      </c>
      <c r="R78" s="865">
        <f t="shared" si="21"/>
        <v>96.81</v>
      </c>
      <c r="T78" s="806" t="s">
        <v>323</v>
      </c>
      <c r="U78" s="807">
        <v>118376666</v>
      </c>
      <c r="V78" s="807">
        <v>14447003</v>
      </c>
      <c r="W78" s="807">
        <v>97703988</v>
      </c>
      <c r="X78" s="807">
        <v>20672678</v>
      </c>
      <c r="Y78" s="807">
        <v>3670680</v>
      </c>
      <c r="Z78" s="807">
        <v>10776323</v>
      </c>
      <c r="AA78" s="807">
        <f t="shared" si="22"/>
        <v>118376.666</v>
      </c>
      <c r="AB78" s="807">
        <f t="shared" si="23"/>
        <v>14447.003000000001</v>
      </c>
      <c r="AC78" s="807">
        <f t="shared" si="24"/>
        <v>97703.987999999998</v>
      </c>
      <c r="AD78" s="807">
        <f t="shared" si="25"/>
        <v>20672.678</v>
      </c>
      <c r="AE78" s="807">
        <f t="shared" si="26"/>
        <v>3670.68</v>
      </c>
      <c r="AF78" s="807">
        <f t="shared" si="27"/>
        <v>10776.323</v>
      </c>
    </row>
    <row r="79" spans="1:32" x14ac:dyDescent="0.2">
      <c r="A79" s="862" t="s">
        <v>329</v>
      </c>
      <c r="B79" s="864">
        <v>1000000</v>
      </c>
      <c r="C79" s="864">
        <v>0</v>
      </c>
      <c r="D79" s="864">
        <v>300400</v>
      </c>
      <c r="E79" s="864">
        <v>699600</v>
      </c>
      <c r="F79" s="864">
        <v>0</v>
      </c>
      <c r="G79" s="864">
        <v>0</v>
      </c>
      <c r="H79" s="864">
        <f t="shared" si="15"/>
        <v>1000</v>
      </c>
      <c r="I79" s="864">
        <f t="shared" si="16"/>
        <v>0</v>
      </c>
      <c r="J79" s="864">
        <f t="shared" si="17"/>
        <v>300.39999999999998</v>
      </c>
      <c r="K79" s="864">
        <f t="shared" si="18"/>
        <v>699.6</v>
      </c>
      <c r="L79" s="864">
        <f t="shared" si="19"/>
        <v>0</v>
      </c>
      <c r="M79" s="864">
        <f t="shared" si="20"/>
        <v>0</v>
      </c>
      <c r="N79" s="862" t="s">
        <v>282</v>
      </c>
      <c r="P79" s="806" t="s">
        <v>338</v>
      </c>
      <c r="Q79" s="865">
        <v>1011381</v>
      </c>
      <c r="R79" s="865">
        <f t="shared" si="21"/>
        <v>1011.381</v>
      </c>
      <c r="T79" s="806" t="s">
        <v>324</v>
      </c>
      <c r="U79" s="807">
        <v>17300000</v>
      </c>
      <c r="V79" s="807">
        <v>2166936</v>
      </c>
      <c r="W79" s="807">
        <v>17300000</v>
      </c>
      <c r="X79" s="807">
        <v>0</v>
      </c>
      <c r="Y79" s="807">
        <v>2019636</v>
      </c>
      <c r="Z79" s="807">
        <v>147300</v>
      </c>
      <c r="AA79" s="807">
        <f t="shared" si="22"/>
        <v>17300</v>
      </c>
      <c r="AB79" s="807">
        <f t="shared" si="23"/>
        <v>2166.9360000000001</v>
      </c>
      <c r="AC79" s="807">
        <f t="shared" si="24"/>
        <v>17300</v>
      </c>
      <c r="AD79" s="807">
        <f t="shared" si="25"/>
        <v>0</v>
      </c>
      <c r="AE79" s="807">
        <f t="shared" si="26"/>
        <v>2019.636</v>
      </c>
      <c r="AF79" s="807">
        <f t="shared" si="27"/>
        <v>147.30000000000001</v>
      </c>
    </row>
    <row r="80" spans="1:32" x14ac:dyDescent="0.2">
      <c r="A80" s="862" t="s">
        <v>330</v>
      </c>
      <c r="B80" s="864">
        <v>6773000</v>
      </c>
      <c r="C80" s="864">
        <v>0</v>
      </c>
      <c r="D80" s="864">
        <v>0</v>
      </c>
      <c r="E80" s="864">
        <v>6773000</v>
      </c>
      <c r="F80" s="864">
        <v>0</v>
      </c>
      <c r="G80" s="864">
        <v>0</v>
      </c>
      <c r="H80" s="864">
        <f t="shared" si="15"/>
        <v>6773</v>
      </c>
      <c r="I80" s="864">
        <f t="shared" si="16"/>
        <v>0</v>
      </c>
      <c r="J80" s="864">
        <f t="shared" si="17"/>
        <v>0</v>
      </c>
      <c r="K80" s="864">
        <f t="shared" si="18"/>
        <v>6773</v>
      </c>
      <c r="L80" s="864">
        <f t="shared" si="19"/>
        <v>0</v>
      </c>
      <c r="M80" s="864">
        <f t="shared" si="20"/>
        <v>0</v>
      </c>
      <c r="N80" s="862" t="s">
        <v>282</v>
      </c>
      <c r="P80" s="806" t="s">
        <v>339</v>
      </c>
      <c r="Q80" s="865">
        <v>24347079</v>
      </c>
      <c r="R80" s="865">
        <f t="shared" si="21"/>
        <v>24347.079000000002</v>
      </c>
      <c r="T80" s="806" t="s">
        <v>325</v>
      </c>
      <c r="U80" s="807">
        <v>18850000</v>
      </c>
      <c r="V80" s="807">
        <v>2727000</v>
      </c>
      <c r="W80" s="807">
        <v>15550018</v>
      </c>
      <c r="X80" s="807">
        <v>3299982</v>
      </c>
      <c r="Y80" s="807">
        <v>1417524</v>
      </c>
      <c r="Z80" s="807">
        <v>1309476</v>
      </c>
      <c r="AA80" s="807">
        <f t="shared" si="22"/>
        <v>18850</v>
      </c>
      <c r="AB80" s="807">
        <f t="shared" si="23"/>
        <v>2727</v>
      </c>
      <c r="AC80" s="807">
        <f t="shared" si="24"/>
        <v>15550.018</v>
      </c>
      <c r="AD80" s="807">
        <f t="shared" si="25"/>
        <v>3299.982</v>
      </c>
      <c r="AE80" s="807">
        <f t="shared" si="26"/>
        <v>1417.5239999999999</v>
      </c>
      <c r="AF80" s="807">
        <f t="shared" si="27"/>
        <v>1309.4760000000001</v>
      </c>
    </row>
    <row r="81" spans="1:32" x14ac:dyDescent="0.2">
      <c r="A81" s="862" t="s">
        <v>494</v>
      </c>
      <c r="B81" s="864">
        <v>44800000</v>
      </c>
      <c r="C81" s="864">
        <v>0</v>
      </c>
      <c r="D81" s="864">
        <v>44800000</v>
      </c>
      <c r="E81" s="864">
        <v>0</v>
      </c>
      <c r="F81" s="864">
        <v>0</v>
      </c>
      <c r="G81" s="864">
        <v>0</v>
      </c>
      <c r="H81" s="864">
        <f t="shared" si="15"/>
        <v>44800</v>
      </c>
      <c r="I81" s="864">
        <f t="shared" si="16"/>
        <v>0</v>
      </c>
      <c r="J81" s="864">
        <f t="shared" si="17"/>
        <v>44800</v>
      </c>
      <c r="K81" s="864">
        <f t="shared" si="18"/>
        <v>0</v>
      </c>
      <c r="L81" s="864">
        <f t="shared" si="19"/>
        <v>0</v>
      </c>
      <c r="M81" s="864">
        <f t="shared" si="20"/>
        <v>0</v>
      </c>
      <c r="N81" s="862" t="s">
        <v>282</v>
      </c>
      <c r="P81" s="806" t="s">
        <v>340</v>
      </c>
      <c r="Q81" s="865">
        <v>19666555</v>
      </c>
      <c r="R81" s="865">
        <f t="shared" si="21"/>
        <v>19666.555</v>
      </c>
      <c r="T81" s="806" t="s">
        <v>326</v>
      </c>
      <c r="U81" s="807">
        <v>2500000</v>
      </c>
      <c r="V81" s="807">
        <v>79950</v>
      </c>
      <c r="W81" s="807">
        <v>1600000</v>
      </c>
      <c r="X81" s="807">
        <v>900000</v>
      </c>
      <c r="Y81" s="807">
        <v>79950</v>
      </c>
      <c r="Z81" s="807">
        <v>0</v>
      </c>
      <c r="AA81" s="807">
        <f t="shared" si="22"/>
        <v>2500</v>
      </c>
      <c r="AB81" s="807">
        <f t="shared" si="23"/>
        <v>79.95</v>
      </c>
      <c r="AC81" s="807">
        <f t="shared" si="24"/>
        <v>1600</v>
      </c>
      <c r="AD81" s="807">
        <f t="shared" si="25"/>
        <v>900</v>
      </c>
      <c r="AE81" s="807">
        <f t="shared" si="26"/>
        <v>79.95</v>
      </c>
      <c r="AF81" s="807">
        <f t="shared" si="27"/>
        <v>0</v>
      </c>
    </row>
    <row r="82" spans="1:32" x14ac:dyDescent="0.2">
      <c r="A82" s="862" t="s">
        <v>331</v>
      </c>
      <c r="B82" s="864">
        <v>26201150</v>
      </c>
      <c r="C82" s="864">
        <v>101150</v>
      </c>
      <c r="D82" s="864">
        <v>1088493</v>
      </c>
      <c r="E82" s="864">
        <v>25112657</v>
      </c>
      <c r="F82" s="864">
        <v>101150</v>
      </c>
      <c r="G82" s="864">
        <v>0</v>
      </c>
      <c r="H82" s="864">
        <f t="shared" si="15"/>
        <v>26201.15</v>
      </c>
      <c r="I82" s="864">
        <f t="shared" si="16"/>
        <v>101.15</v>
      </c>
      <c r="J82" s="864">
        <f t="shared" si="17"/>
        <v>1088.4929999999999</v>
      </c>
      <c r="K82" s="864">
        <f t="shared" si="18"/>
        <v>25112.656999999999</v>
      </c>
      <c r="L82" s="864">
        <f t="shared" si="19"/>
        <v>101.15</v>
      </c>
      <c r="M82" s="864">
        <f t="shared" si="20"/>
        <v>0</v>
      </c>
      <c r="N82" s="862" t="s">
        <v>282</v>
      </c>
      <c r="P82" s="806" t="s">
        <v>504</v>
      </c>
      <c r="Q82" s="865">
        <v>2291666</v>
      </c>
      <c r="R82" s="865">
        <f t="shared" si="21"/>
        <v>2291.6660000000002</v>
      </c>
      <c r="T82" s="806" t="s">
        <v>327</v>
      </c>
      <c r="U82" s="807">
        <v>18153570</v>
      </c>
      <c r="V82" s="807">
        <v>1931351</v>
      </c>
      <c r="W82" s="807">
        <v>18153570</v>
      </c>
      <c r="X82" s="807">
        <v>0</v>
      </c>
      <c r="Y82" s="807">
        <v>153570</v>
      </c>
      <c r="Z82" s="807">
        <v>1777781</v>
      </c>
      <c r="AA82" s="807">
        <f t="shared" si="22"/>
        <v>18153.57</v>
      </c>
      <c r="AB82" s="807">
        <f t="shared" si="23"/>
        <v>1931.3510000000001</v>
      </c>
      <c r="AC82" s="807">
        <f t="shared" si="24"/>
        <v>18153.57</v>
      </c>
      <c r="AD82" s="807">
        <f t="shared" si="25"/>
        <v>0</v>
      </c>
      <c r="AE82" s="807">
        <f t="shared" si="26"/>
        <v>153.57</v>
      </c>
      <c r="AF82" s="807">
        <f t="shared" si="27"/>
        <v>1777.7809999999999</v>
      </c>
    </row>
    <row r="83" spans="1:32" x14ac:dyDescent="0.2">
      <c r="A83" s="862" t="s">
        <v>495</v>
      </c>
      <c r="B83" s="864">
        <v>101150</v>
      </c>
      <c r="C83" s="864">
        <v>101150</v>
      </c>
      <c r="D83" s="864">
        <v>101150</v>
      </c>
      <c r="E83" s="864">
        <v>0</v>
      </c>
      <c r="F83" s="864">
        <v>101150</v>
      </c>
      <c r="G83" s="864">
        <v>0</v>
      </c>
      <c r="H83" s="864">
        <f t="shared" si="15"/>
        <v>101.15</v>
      </c>
      <c r="I83" s="864">
        <f t="shared" si="16"/>
        <v>101.15</v>
      </c>
      <c r="J83" s="864">
        <f t="shared" si="17"/>
        <v>101.15</v>
      </c>
      <c r="K83" s="864">
        <f t="shared" si="18"/>
        <v>0</v>
      </c>
      <c r="L83" s="864">
        <f t="shared" si="19"/>
        <v>101.15</v>
      </c>
      <c r="M83" s="864">
        <f t="shared" si="20"/>
        <v>0</v>
      </c>
      <c r="N83" s="862" t="s">
        <v>282</v>
      </c>
      <c r="P83" s="806" t="s">
        <v>419</v>
      </c>
      <c r="Q83" s="865">
        <v>2388858</v>
      </c>
      <c r="R83" s="865">
        <f t="shared" si="21"/>
        <v>2388.8580000000002</v>
      </c>
      <c r="T83" s="806" t="s">
        <v>328</v>
      </c>
      <c r="U83" s="807">
        <v>9000096</v>
      </c>
      <c r="V83" s="807">
        <v>0</v>
      </c>
      <c r="W83" s="807">
        <v>0</v>
      </c>
      <c r="X83" s="807">
        <v>9000096</v>
      </c>
      <c r="Y83" s="807">
        <v>0</v>
      </c>
      <c r="Z83" s="807">
        <v>0</v>
      </c>
      <c r="AA83" s="807">
        <f t="shared" si="22"/>
        <v>9000.0959999999995</v>
      </c>
      <c r="AB83" s="807">
        <f t="shared" si="23"/>
        <v>0</v>
      </c>
      <c r="AC83" s="807">
        <f t="shared" si="24"/>
        <v>0</v>
      </c>
      <c r="AD83" s="807">
        <f t="shared" si="25"/>
        <v>9000.0959999999995</v>
      </c>
      <c r="AE83" s="807">
        <f t="shared" si="26"/>
        <v>0</v>
      </c>
      <c r="AF83" s="807">
        <f t="shared" si="27"/>
        <v>0</v>
      </c>
    </row>
    <row r="84" spans="1:32" x14ac:dyDescent="0.2">
      <c r="A84" s="862" t="s">
        <v>496</v>
      </c>
      <c r="B84" s="864">
        <v>17350000</v>
      </c>
      <c r="C84" s="864">
        <v>0</v>
      </c>
      <c r="D84" s="864">
        <v>987343</v>
      </c>
      <c r="E84" s="864">
        <v>16362657</v>
      </c>
      <c r="F84" s="864">
        <v>0</v>
      </c>
      <c r="G84" s="864">
        <v>0</v>
      </c>
      <c r="H84" s="864">
        <f t="shared" si="15"/>
        <v>17350</v>
      </c>
      <c r="I84" s="864">
        <f t="shared" si="16"/>
        <v>0</v>
      </c>
      <c r="J84" s="864">
        <f t="shared" si="17"/>
        <v>987.34299999999996</v>
      </c>
      <c r="K84" s="864">
        <f t="shared" si="18"/>
        <v>16362.656999999999</v>
      </c>
      <c r="L84" s="864">
        <f t="shared" si="19"/>
        <v>0</v>
      </c>
      <c r="M84" s="864">
        <f t="shared" si="20"/>
        <v>0</v>
      </c>
      <c r="N84" s="862" t="s">
        <v>282</v>
      </c>
      <c r="P84" s="806" t="s">
        <v>505</v>
      </c>
      <c r="Q84" s="865">
        <v>124219</v>
      </c>
      <c r="R84" s="865">
        <f t="shared" si="21"/>
        <v>124.21899999999999</v>
      </c>
      <c r="T84" s="806" t="s">
        <v>329</v>
      </c>
      <c r="U84" s="807">
        <v>1000000</v>
      </c>
      <c r="V84" s="807">
        <v>75100</v>
      </c>
      <c r="W84" s="807">
        <v>300400</v>
      </c>
      <c r="X84" s="807">
        <v>699600</v>
      </c>
      <c r="Y84" s="807">
        <v>0</v>
      </c>
      <c r="Z84" s="807">
        <v>75100</v>
      </c>
      <c r="AA84" s="807">
        <f t="shared" si="22"/>
        <v>1000</v>
      </c>
      <c r="AB84" s="807">
        <f t="shared" si="23"/>
        <v>75.099999999999994</v>
      </c>
      <c r="AC84" s="807">
        <f t="shared" si="24"/>
        <v>300.39999999999998</v>
      </c>
      <c r="AD84" s="807">
        <f t="shared" si="25"/>
        <v>699.6</v>
      </c>
      <c r="AE84" s="807">
        <f t="shared" si="26"/>
        <v>0</v>
      </c>
      <c r="AF84" s="807">
        <f t="shared" si="27"/>
        <v>75.099999999999994</v>
      </c>
    </row>
    <row r="85" spans="1:32" x14ac:dyDescent="0.2">
      <c r="A85" s="862" t="s">
        <v>499</v>
      </c>
      <c r="B85" s="864">
        <v>8750000</v>
      </c>
      <c r="C85" s="864">
        <v>0</v>
      </c>
      <c r="D85" s="864">
        <v>0</v>
      </c>
      <c r="E85" s="864">
        <v>8750000</v>
      </c>
      <c r="F85" s="864">
        <v>0</v>
      </c>
      <c r="G85" s="864">
        <v>0</v>
      </c>
      <c r="H85" s="864">
        <f t="shared" si="15"/>
        <v>8750</v>
      </c>
      <c r="I85" s="864">
        <f t="shared" si="16"/>
        <v>0</v>
      </c>
      <c r="J85" s="864">
        <f t="shared" si="17"/>
        <v>0</v>
      </c>
      <c r="K85" s="864">
        <f t="shared" si="18"/>
        <v>8750</v>
      </c>
      <c r="L85" s="864">
        <f t="shared" si="19"/>
        <v>0</v>
      </c>
      <c r="M85" s="864">
        <f t="shared" si="20"/>
        <v>0</v>
      </c>
      <c r="N85" s="862" t="s">
        <v>282</v>
      </c>
      <c r="P85" s="806" t="s">
        <v>341</v>
      </c>
      <c r="Q85" s="865">
        <v>124219</v>
      </c>
      <c r="R85" s="865">
        <f t="shared" si="21"/>
        <v>124.21899999999999</v>
      </c>
      <c r="T85" s="806" t="s">
        <v>330</v>
      </c>
      <c r="U85" s="807">
        <v>6773000</v>
      </c>
      <c r="V85" s="807">
        <v>0</v>
      </c>
      <c r="W85" s="807">
        <v>0</v>
      </c>
      <c r="X85" s="807">
        <v>6773000</v>
      </c>
      <c r="Y85" s="807">
        <v>0</v>
      </c>
      <c r="Z85" s="807">
        <v>0</v>
      </c>
      <c r="AA85" s="807">
        <f t="shared" si="22"/>
        <v>6773</v>
      </c>
      <c r="AB85" s="807">
        <f t="shared" si="23"/>
        <v>0</v>
      </c>
      <c r="AC85" s="807">
        <f t="shared" si="24"/>
        <v>0</v>
      </c>
      <c r="AD85" s="807">
        <f t="shared" si="25"/>
        <v>6773</v>
      </c>
      <c r="AE85" s="807">
        <f t="shared" si="26"/>
        <v>0</v>
      </c>
      <c r="AF85" s="807">
        <f t="shared" si="27"/>
        <v>0</v>
      </c>
    </row>
    <row r="86" spans="1:32" x14ac:dyDescent="0.2">
      <c r="A86" s="862" t="s">
        <v>333</v>
      </c>
      <c r="B86" s="864">
        <v>17827700</v>
      </c>
      <c r="C86" s="864">
        <v>0</v>
      </c>
      <c r="D86" s="864">
        <v>2529607</v>
      </c>
      <c r="E86" s="864">
        <v>15298093</v>
      </c>
      <c r="F86" s="864">
        <v>0</v>
      </c>
      <c r="G86" s="864">
        <v>0</v>
      </c>
      <c r="H86" s="864">
        <f t="shared" si="15"/>
        <v>17827.7</v>
      </c>
      <c r="I86" s="864">
        <f t="shared" si="16"/>
        <v>0</v>
      </c>
      <c r="J86" s="864">
        <f t="shared" si="17"/>
        <v>2529.607</v>
      </c>
      <c r="K86" s="864">
        <f t="shared" si="18"/>
        <v>15298.093000000001</v>
      </c>
      <c r="L86" s="864">
        <f t="shared" si="19"/>
        <v>0</v>
      </c>
      <c r="M86" s="864">
        <f t="shared" si="20"/>
        <v>0</v>
      </c>
      <c r="N86" s="862" t="s">
        <v>282</v>
      </c>
      <c r="P86" s="806" t="s">
        <v>506</v>
      </c>
      <c r="Q86" s="865">
        <v>192237349</v>
      </c>
      <c r="R86" s="865">
        <f t="shared" si="21"/>
        <v>192237.34899999999</v>
      </c>
      <c r="T86" s="806" t="s">
        <v>494</v>
      </c>
      <c r="U86" s="807">
        <v>44800000</v>
      </c>
      <c r="V86" s="807">
        <v>7466666</v>
      </c>
      <c r="W86" s="807">
        <v>44800000</v>
      </c>
      <c r="X86" s="807">
        <v>0</v>
      </c>
      <c r="Y86" s="807">
        <v>0</v>
      </c>
      <c r="Z86" s="807">
        <v>7466666</v>
      </c>
      <c r="AA86" s="807">
        <f t="shared" si="22"/>
        <v>44800</v>
      </c>
      <c r="AB86" s="807">
        <f t="shared" si="23"/>
        <v>7466.6660000000002</v>
      </c>
      <c r="AC86" s="807">
        <f t="shared" si="24"/>
        <v>44800</v>
      </c>
      <c r="AD86" s="807">
        <f t="shared" si="25"/>
        <v>0</v>
      </c>
      <c r="AE86" s="807">
        <f t="shared" si="26"/>
        <v>0</v>
      </c>
      <c r="AF86" s="807">
        <f t="shared" si="27"/>
        <v>7466.6660000000002</v>
      </c>
    </row>
    <row r="87" spans="1:32" x14ac:dyDescent="0.2">
      <c r="A87" s="862" t="s">
        <v>334</v>
      </c>
      <c r="B87" s="864">
        <v>10827700</v>
      </c>
      <c r="C87" s="864">
        <v>0</v>
      </c>
      <c r="D87" s="864">
        <v>2529607</v>
      </c>
      <c r="E87" s="864">
        <v>8298093</v>
      </c>
      <c r="F87" s="864">
        <v>0</v>
      </c>
      <c r="G87" s="864">
        <v>0</v>
      </c>
      <c r="H87" s="864">
        <f t="shared" si="15"/>
        <v>10827.7</v>
      </c>
      <c r="I87" s="864">
        <f t="shared" si="16"/>
        <v>0</v>
      </c>
      <c r="J87" s="864">
        <f t="shared" si="17"/>
        <v>2529.607</v>
      </c>
      <c r="K87" s="864">
        <f t="shared" si="18"/>
        <v>8298.0930000000008</v>
      </c>
      <c r="L87" s="864">
        <f t="shared" si="19"/>
        <v>0</v>
      </c>
      <c r="M87" s="864">
        <f t="shared" si="20"/>
        <v>0</v>
      </c>
      <c r="N87" s="862" t="s">
        <v>282</v>
      </c>
      <c r="P87" s="806" t="s">
        <v>342</v>
      </c>
      <c r="Q87" s="865">
        <v>192237349</v>
      </c>
      <c r="R87" s="865">
        <f t="shared" si="21"/>
        <v>192237.34899999999</v>
      </c>
      <c r="T87" s="806" t="s">
        <v>331</v>
      </c>
      <c r="U87" s="807">
        <v>26081090</v>
      </c>
      <c r="V87" s="807">
        <v>1513825</v>
      </c>
      <c r="W87" s="807">
        <v>10332975</v>
      </c>
      <c r="X87" s="807">
        <v>15748115</v>
      </c>
      <c r="Y87" s="807">
        <v>764539</v>
      </c>
      <c r="Z87" s="807">
        <v>749286</v>
      </c>
      <c r="AA87" s="807">
        <f t="shared" si="22"/>
        <v>26081.09</v>
      </c>
      <c r="AB87" s="807">
        <f t="shared" si="23"/>
        <v>1513.825</v>
      </c>
      <c r="AC87" s="807">
        <f t="shared" si="24"/>
        <v>10332.975</v>
      </c>
      <c r="AD87" s="807">
        <f t="shared" si="25"/>
        <v>15748.115</v>
      </c>
      <c r="AE87" s="807">
        <f t="shared" si="26"/>
        <v>764.53899999999999</v>
      </c>
      <c r="AF87" s="807">
        <f t="shared" si="27"/>
        <v>749.28599999999994</v>
      </c>
    </row>
    <row r="88" spans="1:32" x14ac:dyDescent="0.2">
      <c r="A88" s="862" t="s">
        <v>335</v>
      </c>
      <c r="B88" s="864">
        <v>7000000</v>
      </c>
      <c r="C88" s="864">
        <v>0</v>
      </c>
      <c r="D88" s="864">
        <v>0</v>
      </c>
      <c r="E88" s="864">
        <v>7000000</v>
      </c>
      <c r="F88" s="864">
        <v>0</v>
      </c>
      <c r="G88" s="864">
        <v>0</v>
      </c>
      <c r="H88" s="864">
        <f t="shared" si="15"/>
        <v>7000</v>
      </c>
      <c r="I88" s="864">
        <f t="shared" si="16"/>
        <v>0</v>
      </c>
      <c r="J88" s="864">
        <f t="shared" si="17"/>
        <v>0</v>
      </c>
      <c r="K88" s="864">
        <f t="shared" si="18"/>
        <v>7000</v>
      </c>
      <c r="L88" s="864">
        <f t="shared" si="19"/>
        <v>0</v>
      </c>
      <c r="M88" s="864">
        <f t="shared" si="20"/>
        <v>0</v>
      </c>
      <c r="N88" s="862" t="s">
        <v>282</v>
      </c>
      <c r="P88" s="806" t="s">
        <v>507</v>
      </c>
      <c r="Q88" s="865">
        <v>64060</v>
      </c>
      <c r="R88" s="865">
        <f t="shared" si="21"/>
        <v>64.06</v>
      </c>
      <c r="T88" s="806" t="s">
        <v>495</v>
      </c>
      <c r="U88" s="807">
        <v>5051550</v>
      </c>
      <c r="V88" s="807">
        <v>101150</v>
      </c>
      <c r="W88" s="807">
        <v>5051550</v>
      </c>
      <c r="X88" s="807">
        <v>0</v>
      </c>
      <c r="Y88" s="807">
        <v>101150</v>
      </c>
      <c r="Z88" s="807">
        <v>0</v>
      </c>
      <c r="AA88" s="807">
        <f t="shared" si="22"/>
        <v>5051.55</v>
      </c>
      <c r="AB88" s="807">
        <f t="shared" si="23"/>
        <v>101.15</v>
      </c>
      <c r="AC88" s="807">
        <f t="shared" si="24"/>
        <v>5051.55</v>
      </c>
      <c r="AD88" s="807">
        <f t="shared" si="25"/>
        <v>0</v>
      </c>
      <c r="AE88" s="807">
        <f t="shared" si="26"/>
        <v>101.15</v>
      </c>
      <c r="AF88" s="807">
        <f t="shared" si="27"/>
        <v>0</v>
      </c>
    </row>
    <row r="89" spans="1:32" x14ac:dyDescent="0.2">
      <c r="A89" s="862" t="s">
        <v>336</v>
      </c>
      <c r="B89" s="864">
        <v>392041742</v>
      </c>
      <c r="C89" s="864">
        <v>14278989</v>
      </c>
      <c r="D89" s="864">
        <v>124485118</v>
      </c>
      <c r="E89" s="864">
        <v>267556624</v>
      </c>
      <c r="F89" s="864">
        <v>2834555</v>
      </c>
      <c r="G89" s="864">
        <v>11444434</v>
      </c>
      <c r="H89" s="864">
        <f t="shared" si="15"/>
        <v>392041.74200000003</v>
      </c>
      <c r="I89" s="864">
        <f t="shared" si="16"/>
        <v>14278.989</v>
      </c>
      <c r="J89" s="864">
        <f t="shared" si="17"/>
        <v>124485.118</v>
      </c>
      <c r="K89" s="864">
        <f t="shared" si="18"/>
        <v>267556.62400000001</v>
      </c>
      <c r="L89" s="864">
        <f t="shared" si="19"/>
        <v>2834.5549999999998</v>
      </c>
      <c r="M89" s="864">
        <f t="shared" si="20"/>
        <v>11444.433999999999</v>
      </c>
      <c r="N89" s="862" t="s">
        <v>282</v>
      </c>
      <c r="P89" s="806" t="s">
        <v>346</v>
      </c>
      <c r="Q89" s="865">
        <v>64060</v>
      </c>
      <c r="R89" s="865">
        <f t="shared" si="21"/>
        <v>64.06</v>
      </c>
      <c r="T89" s="806" t="s">
        <v>496</v>
      </c>
      <c r="U89" s="807">
        <v>17350000</v>
      </c>
      <c r="V89" s="807">
        <v>1412675</v>
      </c>
      <c r="W89" s="807">
        <v>1601885</v>
      </c>
      <c r="X89" s="807">
        <v>15748115</v>
      </c>
      <c r="Y89" s="807">
        <v>663389</v>
      </c>
      <c r="Z89" s="807">
        <v>749286</v>
      </c>
      <c r="AA89" s="807">
        <f t="shared" si="22"/>
        <v>17350</v>
      </c>
      <c r="AB89" s="807">
        <f t="shared" si="23"/>
        <v>1412.675</v>
      </c>
      <c r="AC89" s="807">
        <f t="shared" si="24"/>
        <v>1601.885</v>
      </c>
      <c r="AD89" s="807">
        <f t="shared" si="25"/>
        <v>15748.115</v>
      </c>
      <c r="AE89" s="807">
        <f t="shared" si="26"/>
        <v>663.38900000000001</v>
      </c>
      <c r="AF89" s="807">
        <f t="shared" si="27"/>
        <v>749.28599999999994</v>
      </c>
    </row>
    <row r="90" spans="1:32" x14ac:dyDescent="0.2">
      <c r="A90" s="862" t="s">
        <v>337</v>
      </c>
      <c r="B90" s="864">
        <v>130074625</v>
      </c>
      <c r="C90" s="864">
        <v>2960083</v>
      </c>
      <c r="D90" s="864">
        <v>62089013</v>
      </c>
      <c r="E90" s="864">
        <v>67985612</v>
      </c>
      <c r="F90" s="864">
        <v>812187</v>
      </c>
      <c r="G90" s="864">
        <v>2147896</v>
      </c>
      <c r="H90" s="864">
        <f t="shared" si="15"/>
        <v>130074.625</v>
      </c>
      <c r="I90" s="864">
        <f t="shared" si="16"/>
        <v>2960.0830000000001</v>
      </c>
      <c r="J90" s="864">
        <f t="shared" si="17"/>
        <v>62089.012999999999</v>
      </c>
      <c r="K90" s="864">
        <f t="shared" si="18"/>
        <v>67985.611999999994</v>
      </c>
      <c r="L90" s="864">
        <f t="shared" si="19"/>
        <v>812.18700000000001</v>
      </c>
      <c r="M90" s="864">
        <f t="shared" si="20"/>
        <v>2147.8960000000002</v>
      </c>
      <c r="N90" s="862" t="s">
        <v>282</v>
      </c>
      <c r="P90" s="806" t="s">
        <v>348</v>
      </c>
      <c r="Q90" s="865">
        <v>2302000</v>
      </c>
      <c r="R90" s="865">
        <f t="shared" si="21"/>
        <v>2302</v>
      </c>
      <c r="T90" s="806" t="s">
        <v>499</v>
      </c>
      <c r="U90" s="807">
        <v>3679540</v>
      </c>
      <c r="V90" s="807">
        <v>0</v>
      </c>
      <c r="W90" s="807">
        <v>3679540</v>
      </c>
      <c r="X90" s="807">
        <v>0</v>
      </c>
      <c r="Y90" s="807">
        <v>0</v>
      </c>
      <c r="Z90" s="807">
        <v>0</v>
      </c>
      <c r="AA90" s="807">
        <f t="shared" si="22"/>
        <v>3679.54</v>
      </c>
      <c r="AB90" s="807">
        <f t="shared" si="23"/>
        <v>0</v>
      </c>
      <c r="AC90" s="807">
        <f t="shared" si="24"/>
        <v>3679.54</v>
      </c>
      <c r="AD90" s="807">
        <f t="shared" si="25"/>
        <v>0</v>
      </c>
      <c r="AE90" s="807">
        <f t="shared" si="26"/>
        <v>0</v>
      </c>
      <c r="AF90" s="807">
        <f t="shared" si="27"/>
        <v>0</v>
      </c>
    </row>
    <row r="91" spans="1:32" x14ac:dyDescent="0.2">
      <c r="A91" s="862" t="s">
        <v>418</v>
      </c>
      <c r="B91" s="864">
        <v>22500000</v>
      </c>
      <c r="C91" s="864">
        <v>972055</v>
      </c>
      <c r="D91" s="864">
        <v>972055</v>
      </c>
      <c r="E91" s="864">
        <v>21527945</v>
      </c>
      <c r="F91" s="864">
        <v>0</v>
      </c>
      <c r="G91" s="864">
        <v>972055</v>
      </c>
      <c r="H91" s="864">
        <f t="shared" si="15"/>
        <v>22500</v>
      </c>
      <c r="I91" s="864">
        <f t="shared" si="16"/>
        <v>972.05499999999995</v>
      </c>
      <c r="J91" s="864">
        <f t="shared" si="17"/>
        <v>972.05499999999995</v>
      </c>
      <c r="K91" s="864">
        <f t="shared" si="18"/>
        <v>21527.945</v>
      </c>
      <c r="L91" s="864">
        <f t="shared" si="19"/>
        <v>0</v>
      </c>
      <c r="M91" s="864">
        <f t="shared" si="20"/>
        <v>972.05499999999995</v>
      </c>
      <c r="N91" s="862" t="s">
        <v>282</v>
      </c>
      <c r="P91" s="806" t="s">
        <v>802</v>
      </c>
      <c r="Q91" s="865">
        <v>2302000</v>
      </c>
      <c r="R91" s="865">
        <f t="shared" si="21"/>
        <v>2302</v>
      </c>
      <c r="T91" s="806" t="s">
        <v>333</v>
      </c>
      <c r="U91" s="807">
        <v>18113300</v>
      </c>
      <c r="V91" s="807">
        <v>3327700</v>
      </c>
      <c r="W91" s="807">
        <v>3470500</v>
      </c>
      <c r="X91" s="807">
        <v>14642800</v>
      </c>
      <c r="Y91" s="807">
        <v>3327700</v>
      </c>
      <c r="Z91" s="807">
        <v>0</v>
      </c>
      <c r="AA91" s="807">
        <f t="shared" si="22"/>
        <v>18113.3</v>
      </c>
      <c r="AB91" s="807">
        <f t="shared" si="23"/>
        <v>3327.7</v>
      </c>
      <c r="AC91" s="807">
        <f t="shared" si="24"/>
        <v>3470.5</v>
      </c>
      <c r="AD91" s="807">
        <f t="shared" si="25"/>
        <v>14642.8</v>
      </c>
      <c r="AE91" s="807">
        <f t="shared" si="26"/>
        <v>3327.7</v>
      </c>
      <c r="AF91" s="807">
        <f t="shared" si="27"/>
        <v>0</v>
      </c>
    </row>
    <row r="92" spans="1:32" x14ac:dyDescent="0.2">
      <c r="A92" s="862" t="s">
        <v>500</v>
      </c>
      <c r="B92" s="864">
        <v>63686117</v>
      </c>
      <c r="C92" s="864">
        <v>9115611</v>
      </c>
      <c r="D92" s="864">
        <v>36814810</v>
      </c>
      <c r="E92" s="864">
        <v>26871307</v>
      </c>
      <c r="F92" s="864">
        <v>1974368</v>
      </c>
      <c r="G92" s="864">
        <v>7141243</v>
      </c>
      <c r="H92" s="864">
        <f t="shared" si="15"/>
        <v>63686.116999999998</v>
      </c>
      <c r="I92" s="864">
        <f t="shared" si="16"/>
        <v>9115.6110000000008</v>
      </c>
      <c r="J92" s="864">
        <f t="shared" si="17"/>
        <v>36814.81</v>
      </c>
      <c r="K92" s="864">
        <f t="shared" si="18"/>
        <v>26871.307000000001</v>
      </c>
      <c r="L92" s="864">
        <f t="shared" si="19"/>
        <v>1974.3679999999999</v>
      </c>
      <c r="M92" s="864">
        <f t="shared" si="20"/>
        <v>7141.2430000000004</v>
      </c>
      <c r="N92" s="862" t="s">
        <v>282</v>
      </c>
      <c r="P92" s="806" t="s">
        <v>803</v>
      </c>
      <c r="Q92" s="865">
        <v>2302000</v>
      </c>
      <c r="R92" s="865">
        <f t="shared" si="21"/>
        <v>2302</v>
      </c>
      <c r="T92" s="806" t="s">
        <v>334</v>
      </c>
      <c r="U92" s="807">
        <v>10970500</v>
      </c>
      <c r="V92" s="807">
        <v>3327700</v>
      </c>
      <c r="W92" s="807">
        <v>3470500</v>
      </c>
      <c r="X92" s="807">
        <v>7500000</v>
      </c>
      <c r="Y92" s="807">
        <v>3327700</v>
      </c>
      <c r="Z92" s="807">
        <v>0</v>
      </c>
      <c r="AA92" s="807">
        <f t="shared" si="22"/>
        <v>10970.5</v>
      </c>
      <c r="AB92" s="807">
        <f t="shared" si="23"/>
        <v>3327.7</v>
      </c>
      <c r="AC92" s="807">
        <f t="shared" si="24"/>
        <v>3470.5</v>
      </c>
      <c r="AD92" s="807">
        <f t="shared" si="25"/>
        <v>7500</v>
      </c>
      <c r="AE92" s="807">
        <f t="shared" si="26"/>
        <v>3327.7</v>
      </c>
      <c r="AF92" s="807">
        <f t="shared" si="27"/>
        <v>0</v>
      </c>
    </row>
    <row r="93" spans="1:32" x14ac:dyDescent="0.2">
      <c r="A93" s="862" t="s">
        <v>501</v>
      </c>
      <c r="B93" s="864">
        <v>149351000</v>
      </c>
      <c r="C93" s="864">
        <v>498000</v>
      </c>
      <c r="D93" s="864">
        <v>15308000</v>
      </c>
      <c r="E93" s="864">
        <v>134043000</v>
      </c>
      <c r="F93" s="864">
        <v>48000</v>
      </c>
      <c r="G93" s="864">
        <v>450000</v>
      </c>
      <c r="H93" s="864">
        <f t="shared" si="15"/>
        <v>149351</v>
      </c>
      <c r="I93" s="864">
        <f t="shared" si="16"/>
        <v>498</v>
      </c>
      <c r="J93" s="864">
        <f t="shared" si="17"/>
        <v>15308</v>
      </c>
      <c r="K93" s="864">
        <f t="shared" si="18"/>
        <v>134043</v>
      </c>
      <c r="L93" s="864">
        <f t="shared" si="19"/>
        <v>48</v>
      </c>
      <c r="M93" s="864">
        <f t="shared" si="20"/>
        <v>450</v>
      </c>
      <c r="N93" s="862" t="s">
        <v>282</v>
      </c>
      <c r="P93" s="806" t="s">
        <v>527</v>
      </c>
      <c r="Q93" s="865">
        <v>364086000</v>
      </c>
      <c r="R93" s="865">
        <f t="shared" si="21"/>
        <v>364086</v>
      </c>
      <c r="T93" s="806" t="s">
        <v>335</v>
      </c>
      <c r="U93" s="807">
        <v>7142800</v>
      </c>
      <c r="V93" s="807">
        <v>0</v>
      </c>
      <c r="W93" s="807">
        <v>0</v>
      </c>
      <c r="X93" s="807">
        <v>7142800</v>
      </c>
      <c r="Y93" s="807">
        <v>0</v>
      </c>
      <c r="Z93" s="807">
        <v>0</v>
      </c>
      <c r="AA93" s="807">
        <f t="shared" si="22"/>
        <v>7142.8</v>
      </c>
      <c r="AB93" s="807">
        <f t="shared" si="23"/>
        <v>0</v>
      </c>
      <c r="AC93" s="807">
        <f t="shared" si="24"/>
        <v>0</v>
      </c>
      <c r="AD93" s="807">
        <f t="shared" si="25"/>
        <v>7142.8</v>
      </c>
      <c r="AE93" s="807">
        <f t="shared" si="26"/>
        <v>0</v>
      </c>
      <c r="AF93" s="807">
        <f t="shared" si="27"/>
        <v>0</v>
      </c>
    </row>
    <row r="94" spans="1:32" x14ac:dyDescent="0.2">
      <c r="A94" s="862" t="s">
        <v>502</v>
      </c>
      <c r="B94" s="864">
        <v>3262000</v>
      </c>
      <c r="C94" s="864">
        <v>262000</v>
      </c>
      <c r="D94" s="864">
        <v>262000</v>
      </c>
      <c r="E94" s="864">
        <v>3000000</v>
      </c>
      <c r="F94" s="864">
        <v>0</v>
      </c>
      <c r="G94" s="864">
        <v>262000</v>
      </c>
      <c r="H94" s="864">
        <f t="shared" si="15"/>
        <v>3262</v>
      </c>
      <c r="I94" s="864">
        <f t="shared" si="16"/>
        <v>262</v>
      </c>
      <c r="J94" s="864">
        <f t="shared" si="17"/>
        <v>262</v>
      </c>
      <c r="K94" s="864">
        <f t="shared" si="18"/>
        <v>3000</v>
      </c>
      <c r="L94" s="864">
        <f t="shared" si="19"/>
        <v>0</v>
      </c>
      <c r="M94" s="864">
        <f t="shared" si="20"/>
        <v>262</v>
      </c>
      <c r="N94" s="862" t="s">
        <v>282</v>
      </c>
      <c r="P94" s="806" t="s">
        <v>528</v>
      </c>
      <c r="Q94" s="865">
        <v>364086000</v>
      </c>
      <c r="R94" s="865">
        <f t="shared" si="21"/>
        <v>364086</v>
      </c>
      <c r="T94" s="806" t="s">
        <v>336</v>
      </c>
      <c r="U94" s="807">
        <v>353444450</v>
      </c>
      <c r="V94" s="807">
        <v>38714169</v>
      </c>
      <c r="W94" s="807">
        <v>288482068</v>
      </c>
      <c r="X94" s="807">
        <v>64962382</v>
      </c>
      <c r="Y94" s="807">
        <v>24590494</v>
      </c>
      <c r="Z94" s="807">
        <v>14123675</v>
      </c>
      <c r="AA94" s="807">
        <f t="shared" si="22"/>
        <v>353444.45</v>
      </c>
      <c r="AB94" s="807">
        <f t="shared" si="23"/>
        <v>38714.169000000002</v>
      </c>
      <c r="AC94" s="807">
        <f t="shared" si="24"/>
        <v>288482.06800000003</v>
      </c>
      <c r="AD94" s="807">
        <f t="shared" si="25"/>
        <v>64962.381999999998</v>
      </c>
      <c r="AE94" s="807">
        <f t="shared" si="26"/>
        <v>24590.493999999999</v>
      </c>
      <c r="AF94" s="807">
        <f t="shared" si="27"/>
        <v>14123.674999999999</v>
      </c>
    </row>
    <row r="95" spans="1:32" x14ac:dyDescent="0.2">
      <c r="A95" s="862" t="s">
        <v>338</v>
      </c>
      <c r="B95" s="864">
        <v>23168000</v>
      </c>
      <c r="C95" s="864">
        <v>471240</v>
      </c>
      <c r="D95" s="864">
        <v>9039240</v>
      </c>
      <c r="E95" s="864">
        <v>14128760</v>
      </c>
      <c r="F95" s="864">
        <v>0</v>
      </c>
      <c r="G95" s="864">
        <v>471240</v>
      </c>
      <c r="H95" s="864">
        <f t="shared" si="15"/>
        <v>23168</v>
      </c>
      <c r="I95" s="864">
        <f t="shared" si="16"/>
        <v>471.24</v>
      </c>
      <c r="J95" s="864">
        <f t="shared" si="17"/>
        <v>9039.24</v>
      </c>
      <c r="K95" s="864">
        <f t="shared" si="18"/>
        <v>14128.76</v>
      </c>
      <c r="L95" s="864">
        <f t="shared" si="19"/>
        <v>0</v>
      </c>
      <c r="M95" s="864">
        <f t="shared" si="20"/>
        <v>471.24</v>
      </c>
      <c r="N95" s="862" t="s">
        <v>282</v>
      </c>
      <c r="P95" s="806" t="s">
        <v>724</v>
      </c>
      <c r="Q95" s="865">
        <v>25661745</v>
      </c>
      <c r="R95" s="865">
        <f t="shared" si="21"/>
        <v>25661.744999999999</v>
      </c>
      <c r="T95" s="806" t="s">
        <v>337</v>
      </c>
      <c r="U95" s="807">
        <v>130074625</v>
      </c>
      <c r="V95" s="807">
        <v>14011276</v>
      </c>
      <c r="W95" s="807">
        <v>95922179</v>
      </c>
      <c r="X95" s="807">
        <v>34152446</v>
      </c>
      <c r="Y95" s="807">
        <v>9405693</v>
      </c>
      <c r="Z95" s="807">
        <v>4605583</v>
      </c>
      <c r="AA95" s="807">
        <f t="shared" si="22"/>
        <v>130074.625</v>
      </c>
      <c r="AB95" s="807">
        <f t="shared" si="23"/>
        <v>14011.276</v>
      </c>
      <c r="AC95" s="807">
        <f t="shared" si="24"/>
        <v>95922.179000000004</v>
      </c>
      <c r="AD95" s="807">
        <f t="shared" si="25"/>
        <v>34152.446000000004</v>
      </c>
      <c r="AE95" s="807">
        <f t="shared" si="26"/>
        <v>9405.6929999999993</v>
      </c>
      <c r="AF95" s="807">
        <f t="shared" si="27"/>
        <v>4605.5829999999996</v>
      </c>
    </row>
    <row r="96" spans="1:32" x14ac:dyDescent="0.2">
      <c r="A96" s="862" t="s">
        <v>339</v>
      </c>
      <c r="B96" s="864">
        <v>1078573000</v>
      </c>
      <c r="C96" s="864">
        <v>37604114</v>
      </c>
      <c r="D96" s="864">
        <v>1018221098</v>
      </c>
      <c r="E96" s="864">
        <v>60351902</v>
      </c>
      <c r="F96" s="864">
        <v>16807978</v>
      </c>
      <c r="G96" s="864">
        <v>20796136</v>
      </c>
      <c r="H96" s="864">
        <f t="shared" si="15"/>
        <v>1078573</v>
      </c>
      <c r="I96" s="864">
        <f t="shared" si="16"/>
        <v>37604.114000000001</v>
      </c>
      <c r="J96" s="864">
        <f t="shared" si="17"/>
        <v>1018221.098</v>
      </c>
      <c r="K96" s="864">
        <f t="shared" si="18"/>
        <v>60351.902000000002</v>
      </c>
      <c r="L96" s="864">
        <f t="shared" si="19"/>
        <v>16807.977999999999</v>
      </c>
      <c r="M96" s="864">
        <f t="shared" si="20"/>
        <v>20796.135999999999</v>
      </c>
      <c r="N96" s="862" t="s">
        <v>282</v>
      </c>
      <c r="P96" s="806" t="s">
        <v>730</v>
      </c>
      <c r="Q96" s="865">
        <v>338424255</v>
      </c>
      <c r="R96" s="865">
        <f t="shared" si="21"/>
        <v>338424.255</v>
      </c>
      <c r="T96" s="806" t="s">
        <v>418</v>
      </c>
      <c r="U96" s="807">
        <v>87354905</v>
      </c>
      <c r="V96" s="807">
        <v>972055</v>
      </c>
      <c r="W96" s="807">
        <v>86471959</v>
      </c>
      <c r="X96" s="807">
        <v>882946</v>
      </c>
      <c r="Y96" s="807">
        <v>972055</v>
      </c>
      <c r="Z96" s="807">
        <v>0</v>
      </c>
      <c r="AA96" s="807">
        <f t="shared" si="22"/>
        <v>87354.904999999999</v>
      </c>
      <c r="AB96" s="807">
        <f t="shared" si="23"/>
        <v>972.05499999999995</v>
      </c>
      <c r="AC96" s="807">
        <f t="shared" si="24"/>
        <v>86471.959000000003</v>
      </c>
      <c r="AD96" s="807">
        <f t="shared" si="25"/>
        <v>882.94600000000003</v>
      </c>
      <c r="AE96" s="807">
        <f t="shared" si="26"/>
        <v>972.05499999999995</v>
      </c>
      <c r="AF96" s="807">
        <f t="shared" si="27"/>
        <v>0</v>
      </c>
    </row>
    <row r="97" spans="1:32" x14ac:dyDescent="0.2">
      <c r="A97" s="862" t="s">
        <v>340</v>
      </c>
      <c r="B97" s="864">
        <v>923568000</v>
      </c>
      <c r="C97" s="864">
        <v>30097722</v>
      </c>
      <c r="D97" s="864">
        <v>882423744</v>
      </c>
      <c r="E97" s="864">
        <v>41144256</v>
      </c>
      <c r="F97" s="864">
        <v>16807978</v>
      </c>
      <c r="G97" s="864">
        <v>13289744</v>
      </c>
      <c r="H97" s="864">
        <f t="shared" si="15"/>
        <v>923568</v>
      </c>
      <c r="I97" s="864">
        <f t="shared" si="16"/>
        <v>30097.722000000002</v>
      </c>
      <c r="J97" s="864">
        <f t="shared" si="17"/>
        <v>882423.74399999995</v>
      </c>
      <c r="K97" s="864">
        <f t="shared" si="18"/>
        <v>41144.256000000001</v>
      </c>
      <c r="L97" s="864">
        <f t="shared" si="19"/>
        <v>16807.977999999999</v>
      </c>
      <c r="M97" s="864">
        <f t="shared" si="20"/>
        <v>13289.744000000001</v>
      </c>
      <c r="N97" s="862" t="s">
        <v>282</v>
      </c>
      <c r="T97" s="806" t="s">
        <v>500</v>
      </c>
      <c r="U97" s="807">
        <v>79110017</v>
      </c>
      <c r="V97" s="807">
        <v>18577239</v>
      </c>
      <c r="W97" s="807">
        <v>72356317</v>
      </c>
      <c r="X97" s="807">
        <v>6753700</v>
      </c>
      <c r="Y97" s="807">
        <v>11228457</v>
      </c>
      <c r="Z97" s="807">
        <v>7348782</v>
      </c>
      <c r="AA97" s="807">
        <f t="shared" si="22"/>
        <v>79110.017000000007</v>
      </c>
      <c r="AB97" s="807">
        <f t="shared" si="23"/>
        <v>18577.239000000001</v>
      </c>
      <c r="AC97" s="807">
        <f t="shared" si="24"/>
        <v>72356.316999999995</v>
      </c>
      <c r="AD97" s="807">
        <f t="shared" si="25"/>
        <v>6753.7</v>
      </c>
      <c r="AE97" s="807">
        <f t="shared" si="26"/>
        <v>11228.457</v>
      </c>
      <c r="AF97" s="807">
        <f t="shared" si="27"/>
        <v>7348.7820000000002</v>
      </c>
    </row>
    <row r="98" spans="1:32" x14ac:dyDescent="0.2">
      <c r="A98" s="862" t="s">
        <v>503</v>
      </c>
      <c r="B98" s="864">
        <v>43000000</v>
      </c>
      <c r="C98" s="864">
        <v>0</v>
      </c>
      <c r="D98" s="864">
        <v>42497354</v>
      </c>
      <c r="E98" s="864">
        <v>502646</v>
      </c>
      <c r="F98" s="864">
        <v>0</v>
      </c>
      <c r="G98" s="864">
        <v>0</v>
      </c>
      <c r="H98" s="864">
        <f t="shared" si="15"/>
        <v>43000</v>
      </c>
      <c r="I98" s="864">
        <f t="shared" si="16"/>
        <v>0</v>
      </c>
      <c r="J98" s="864">
        <f t="shared" si="17"/>
        <v>42497.353999999999</v>
      </c>
      <c r="K98" s="864">
        <f t="shared" si="18"/>
        <v>502.64600000000002</v>
      </c>
      <c r="L98" s="864">
        <f t="shared" si="19"/>
        <v>0</v>
      </c>
      <c r="M98" s="864">
        <f t="shared" si="20"/>
        <v>0</v>
      </c>
      <c r="N98" s="862" t="s">
        <v>282</v>
      </c>
      <c r="T98" s="806" t="s">
        <v>501</v>
      </c>
      <c r="U98" s="807">
        <v>30474903</v>
      </c>
      <c r="V98" s="807">
        <v>3312168</v>
      </c>
      <c r="W98" s="807">
        <v>20183000</v>
      </c>
      <c r="X98" s="807">
        <v>10291903</v>
      </c>
      <c r="Y98" s="807">
        <v>1239668</v>
      </c>
      <c r="Z98" s="807">
        <v>2072500</v>
      </c>
      <c r="AA98" s="807">
        <f t="shared" si="22"/>
        <v>30474.902999999998</v>
      </c>
      <c r="AB98" s="807">
        <f t="shared" si="23"/>
        <v>3312.1680000000001</v>
      </c>
      <c r="AC98" s="807">
        <f t="shared" si="24"/>
        <v>20183</v>
      </c>
      <c r="AD98" s="807">
        <f t="shared" si="25"/>
        <v>10291.903</v>
      </c>
      <c r="AE98" s="807">
        <f t="shared" si="26"/>
        <v>1239.6679999999999</v>
      </c>
      <c r="AF98" s="807">
        <f t="shared" si="27"/>
        <v>2072.5</v>
      </c>
    </row>
    <row r="99" spans="1:32" x14ac:dyDescent="0.2">
      <c r="A99" s="862" t="s">
        <v>504</v>
      </c>
      <c r="B99" s="864">
        <v>112005000</v>
      </c>
      <c r="C99" s="864">
        <v>7506392</v>
      </c>
      <c r="D99" s="864">
        <v>93300000</v>
      </c>
      <c r="E99" s="864">
        <v>18705000</v>
      </c>
      <c r="F99" s="864">
        <v>0</v>
      </c>
      <c r="G99" s="864">
        <v>7506392</v>
      </c>
      <c r="H99" s="864">
        <f t="shared" si="15"/>
        <v>112005</v>
      </c>
      <c r="I99" s="864">
        <f t="shared" si="16"/>
        <v>7506.3919999999998</v>
      </c>
      <c r="J99" s="864">
        <f t="shared" si="17"/>
        <v>93300</v>
      </c>
      <c r="K99" s="864">
        <f t="shared" si="18"/>
        <v>18705</v>
      </c>
      <c r="L99" s="864">
        <f t="shared" si="19"/>
        <v>0</v>
      </c>
      <c r="M99" s="864">
        <f t="shared" si="20"/>
        <v>7506.3919999999998</v>
      </c>
      <c r="N99" s="862" t="s">
        <v>282</v>
      </c>
      <c r="T99" s="806" t="s">
        <v>502</v>
      </c>
      <c r="U99" s="807">
        <v>3262000</v>
      </c>
      <c r="V99" s="807">
        <v>358810</v>
      </c>
      <c r="W99" s="807">
        <v>607601</v>
      </c>
      <c r="X99" s="807">
        <v>2654399</v>
      </c>
      <c r="Y99" s="807">
        <v>262000</v>
      </c>
      <c r="Z99" s="807">
        <v>96810</v>
      </c>
      <c r="AA99" s="807">
        <f t="shared" si="22"/>
        <v>3262</v>
      </c>
      <c r="AB99" s="807">
        <f t="shared" si="23"/>
        <v>358.81</v>
      </c>
      <c r="AC99" s="807">
        <f t="shared" si="24"/>
        <v>607.601</v>
      </c>
      <c r="AD99" s="807">
        <f t="shared" si="25"/>
        <v>2654.3989999999999</v>
      </c>
      <c r="AE99" s="807">
        <f t="shared" si="26"/>
        <v>262</v>
      </c>
      <c r="AF99" s="807">
        <f t="shared" si="27"/>
        <v>96.81</v>
      </c>
    </row>
    <row r="100" spans="1:32" x14ac:dyDescent="0.2">
      <c r="A100" s="862" t="s">
        <v>505</v>
      </c>
      <c r="B100" s="864">
        <v>124219</v>
      </c>
      <c r="C100" s="864">
        <v>0</v>
      </c>
      <c r="D100" s="864">
        <v>124219</v>
      </c>
      <c r="E100" s="864">
        <v>0</v>
      </c>
      <c r="F100" s="864">
        <v>0</v>
      </c>
      <c r="G100" s="864">
        <v>0</v>
      </c>
      <c r="H100" s="864">
        <f t="shared" si="15"/>
        <v>124.21899999999999</v>
      </c>
      <c r="I100" s="864">
        <f t="shared" si="16"/>
        <v>0</v>
      </c>
      <c r="J100" s="864">
        <f t="shared" si="17"/>
        <v>124.21899999999999</v>
      </c>
      <c r="K100" s="864">
        <f t="shared" si="18"/>
        <v>0</v>
      </c>
      <c r="L100" s="864">
        <f t="shared" si="19"/>
        <v>0</v>
      </c>
      <c r="M100" s="864">
        <f t="shared" si="20"/>
        <v>0</v>
      </c>
      <c r="N100" s="862" t="s">
        <v>282</v>
      </c>
      <c r="T100" s="806" t="s">
        <v>338</v>
      </c>
      <c r="U100" s="807">
        <v>23168000</v>
      </c>
      <c r="V100" s="807">
        <v>1482621</v>
      </c>
      <c r="W100" s="807">
        <v>12941012</v>
      </c>
      <c r="X100" s="807">
        <v>10226988</v>
      </c>
      <c r="Y100" s="807">
        <v>1482621</v>
      </c>
      <c r="Z100" s="807">
        <v>0</v>
      </c>
      <c r="AA100" s="807">
        <f t="shared" si="22"/>
        <v>23168</v>
      </c>
      <c r="AB100" s="807">
        <f t="shared" si="23"/>
        <v>1482.6210000000001</v>
      </c>
      <c r="AC100" s="807">
        <f t="shared" si="24"/>
        <v>12941.012000000001</v>
      </c>
      <c r="AD100" s="807">
        <f t="shared" si="25"/>
        <v>10226.987999999999</v>
      </c>
      <c r="AE100" s="807">
        <f t="shared" si="26"/>
        <v>1482.6210000000001</v>
      </c>
      <c r="AF100" s="807">
        <f t="shared" si="27"/>
        <v>0</v>
      </c>
    </row>
    <row r="101" spans="1:32" x14ac:dyDescent="0.2">
      <c r="A101" s="862" t="s">
        <v>341</v>
      </c>
      <c r="B101" s="864">
        <v>124219</v>
      </c>
      <c r="C101" s="864">
        <v>0</v>
      </c>
      <c r="D101" s="864">
        <v>124219</v>
      </c>
      <c r="E101" s="864">
        <v>0</v>
      </c>
      <c r="F101" s="864">
        <v>0</v>
      </c>
      <c r="G101" s="864">
        <v>0</v>
      </c>
      <c r="H101" s="864">
        <f t="shared" si="15"/>
        <v>124.21899999999999</v>
      </c>
      <c r="I101" s="864">
        <f t="shared" si="16"/>
        <v>0</v>
      </c>
      <c r="J101" s="864">
        <f t="shared" si="17"/>
        <v>124.21899999999999</v>
      </c>
      <c r="K101" s="864">
        <f t="shared" si="18"/>
        <v>0</v>
      </c>
      <c r="L101" s="864">
        <f t="shared" si="19"/>
        <v>0</v>
      </c>
      <c r="M101" s="864">
        <f t="shared" si="20"/>
        <v>0</v>
      </c>
      <c r="N101" s="862" t="s">
        <v>282</v>
      </c>
      <c r="T101" s="806" t="s">
        <v>339</v>
      </c>
      <c r="U101" s="807">
        <v>1078573000</v>
      </c>
      <c r="V101" s="807">
        <v>61951193</v>
      </c>
      <c r="W101" s="807">
        <v>1049051200</v>
      </c>
      <c r="X101" s="807">
        <v>29521800</v>
      </c>
      <c r="Y101" s="807">
        <v>55226002</v>
      </c>
      <c r="Z101" s="807">
        <v>6725191</v>
      </c>
      <c r="AA101" s="807">
        <f t="shared" si="22"/>
        <v>1078573</v>
      </c>
      <c r="AB101" s="807">
        <f t="shared" si="23"/>
        <v>61951.192999999999</v>
      </c>
      <c r="AC101" s="807">
        <f t="shared" si="24"/>
        <v>1049051.2</v>
      </c>
      <c r="AD101" s="807">
        <f t="shared" si="25"/>
        <v>29521.8</v>
      </c>
      <c r="AE101" s="807">
        <f t="shared" si="26"/>
        <v>55226.002</v>
      </c>
      <c r="AF101" s="807">
        <f t="shared" si="27"/>
        <v>6725.1909999999998</v>
      </c>
    </row>
    <row r="102" spans="1:32" x14ac:dyDescent="0.2">
      <c r="A102" s="862" t="s">
        <v>506</v>
      </c>
      <c r="B102" s="864">
        <v>345355463</v>
      </c>
      <c r="C102" s="864">
        <v>2878165</v>
      </c>
      <c r="D102" s="864">
        <v>176764942</v>
      </c>
      <c r="E102" s="864">
        <v>168590521</v>
      </c>
      <c r="F102" s="864">
        <v>0</v>
      </c>
      <c r="G102" s="864">
        <v>2878165</v>
      </c>
      <c r="H102" s="864">
        <f t="shared" si="15"/>
        <v>345355.46299999999</v>
      </c>
      <c r="I102" s="864">
        <f t="shared" si="16"/>
        <v>2878.165</v>
      </c>
      <c r="J102" s="864">
        <f t="shared" si="17"/>
        <v>176764.94200000001</v>
      </c>
      <c r="K102" s="864">
        <f t="shared" si="18"/>
        <v>168590.52100000001</v>
      </c>
      <c r="L102" s="864">
        <f t="shared" si="19"/>
        <v>0</v>
      </c>
      <c r="M102" s="864">
        <f t="shared" si="20"/>
        <v>2878.165</v>
      </c>
      <c r="N102" s="862" t="s">
        <v>282</v>
      </c>
      <c r="T102" s="806" t="s">
        <v>340</v>
      </c>
      <c r="U102" s="807">
        <v>923568000</v>
      </c>
      <c r="V102" s="807">
        <v>49764277</v>
      </c>
      <c r="W102" s="807">
        <v>901309524</v>
      </c>
      <c r="X102" s="807">
        <v>22258476</v>
      </c>
      <c r="Y102" s="807">
        <v>47719610</v>
      </c>
      <c r="Z102" s="807">
        <v>2044667</v>
      </c>
      <c r="AA102" s="807">
        <f t="shared" si="22"/>
        <v>923568</v>
      </c>
      <c r="AB102" s="807">
        <f t="shared" si="23"/>
        <v>49764.277000000002</v>
      </c>
      <c r="AC102" s="807">
        <f t="shared" si="24"/>
        <v>901309.52399999998</v>
      </c>
      <c r="AD102" s="807">
        <f t="shared" si="25"/>
        <v>22258.475999999999</v>
      </c>
      <c r="AE102" s="807">
        <f t="shared" si="26"/>
        <v>47719.61</v>
      </c>
      <c r="AF102" s="807">
        <f t="shared" si="27"/>
        <v>2044.6669999999999</v>
      </c>
    </row>
    <row r="103" spans="1:32" x14ac:dyDescent="0.2">
      <c r="A103" s="862" t="s">
        <v>342</v>
      </c>
      <c r="B103" s="864">
        <v>203450000</v>
      </c>
      <c r="C103" s="864">
        <v>0</v>
      </c>
      <c r="D103" s="864">
        <v>150250000</v>
      </c>
      <c r="E103" s="864">
        <v>53200000</v>
      </c>
      <c r="F103" s="864">
        <v>0</v>
      </c>
      <c r="G103" s="864">
        <v>0</v>
      </c>
      <c r="H103" s="864">
        <f t="shared" si="15"/>
        <v>203450</v>
      </c>
      <c r="I103" s="864">
        <f t="shared" si="16"/>
        <v>0</v>
      </c>
      <c r="J103" s="864">
        <f t="shared" si="17"/>
        <v>150250</v>
      </c>
      <c r="K103" s="864">
        <f t="shared" si="18"/>
        <v>53200</v>
      </c>
      <c r="L103" s="864">
        <f t="shared" si="19"/>
        <v>0</v>
      </c>
      <c r="M103" s="864">
        <f t="shared" si="20"/>
        <v>0</v>
      </c>
      <c r="N103" s="862" t="s">
        <v>282</v>
      </c>
      <c r="T103" s="806" t="s">
        <v>503</v>
      </c>
      <c r="U103" s="807">
        <v>43000000</v>
      </c>
      <c r="V103" s="807">
        <v>0</v>
      </c>
      <c r="W103" s="807">
        <v>42497354</v>
      </c>
      <c r="X103" s="807">
        <v>502646</v>
      </c>
      <c r="Y103" s="807">
        <v>0</v>
      </c>
      <c r="Z103" s="807">
        <v>0</v>
      </c>
      <c r="AA103" s="807">
        <f t="shared" si="22"/>
        <v>43000</v>
      </c>
      <c r="AB103" s="807">
        <f t="shared" si="23"/>
        <v>0</v>
      </c>
      <c r="AC103" s="807">
        <f t="shared" si="24"/>
        <v>42497.353999999999</v>
      </c>
      <c r="AD103" s="807">
        <f t="shared" si="25"/>
        <v>502.64600000000002</v>
      </c>
      <c r="AE103" s="807">
        <f t="shared" si="26"/>
        <v>0</v>
      </c>
      <c r="AF103" s="807">
        <f t="shared" si="27"/>
        <v>0</v>
      </c>
    </row>
    <row r="104" spans="1:32" x14ac:dyDescent="0.2">
      <c r="A104" s="862" t="s">
        <v>343</v>
      </c>
      <c r="B104" s="864">
        <v>50065000</v>
      </c>
      <c r="C104" s="864">
        <v>0</v>
      </c>
      <c r="D104" s="864">
        <v>0</v>
      </c>
      <c r="E104" s="864">
        <v>50065000</v>
      </c>
      <c r="F104" s="864">
        <v>0</v>
      </c>
      <c r="G104" s="864">
        <v>0</v>
      </c>
      <c r="H104" s="864">
        <f t="shared" si="15"/>
        <v>50065</v>
      </c>
      <c r="I104" s="864">
        <f t="shared" si="16"/>
        <v>0</v>
      </c>
      <c r="J104" s="864">
        <f t="shared" si="17"/>
        <v>0</v>
      </c>
      <c r="K104" s="864">
        <f t="shared" si="18"/>
        <v>50065</v>
      </c>
      <c r="L104" s="864">
        <f t="shared" si="19"/>
        <v>0</v>
      </c>
      <c r="M104" s="864">
        <f t="shared" si="20"/>
        <v>0</v>
      </c>
      <c r="N104" s="862" t="s">
        <v>282</v>
      </c>
      <c r="T104" s="806" t="s">
        <v>504</v>
      </c>
      <c r="U104" s="807">
        <v>100060678</v>
      </c>
      <c r="V104" s="807">
        <v>9798058</v>
      </c>
      <c r="W104" s="807">
        <v>93300000</v>
      </c>
      <c r="X104" s="807">
        <v>6760678</v>
      </c>
      <c r="Y104" s="807">
        <v>7506392</v>
      </c>
      <c r="Z104" s="807">
        <v>2291666</v>
      </c>
      <c r="AA104" s="807">
        <f t="shared" si="22"/>
        <v>100060.678</v>
      </c>
      <c r="AB104" s="807">
        <f t="shared" si="23"/>
        <v>9798.0580000000009</v>
      </c>
      <c r="AC104" s="807">
        <f t="shared" si="24"/>
        <v>93300</v>
      </c>
      <c r="AD104" s="807">
        <f t="shared" si="25"/>
        <v>6760.6779999999999</v>
      </c>
      <c r="AE104" s="807">
        <f t="shared" si="26"/>
        <v>7506.3919999999998</v>
      </c>
      <c r="AF104" s="807">
        <f t="shared" si="27"/>
        <v>2291.6660000000002</v>
      </c>
    </row>
    <row r="105" spans="1:32" x14ac:dyDescent="0.2">
      <c r="A105" s="862" t="s">
        <v>344</v>
      </c>
      <c r="B105" s="864">
        <v>91840463</v>
      </c>
      <c r="C105" s="864">
        <v>2878165</v>
      </c>
      <c r="D105" s="864">
        <v>26514942</v>
      </c>
      <c r="E105" s="864">
        <v>65325521</v>
      </c>
      <c r="F105" s="864">
        <v>0</v>
      </c>
      <c r="G105" s="864">
        <v>2878165</v>
      </c>
      <c r="H105" s="864">
        <f t="shared" si="15"/>
        <v>91840.463000000003</v>
      </c>
      <c r="I105" s="864">
        <f t="shared" si="16"/>
        <v>2878.165</v>
      </c>
      <c r="J105" s="864">
        <f t="shared" si="17"/>
        <v>26514.941999999999</v>
      </c>
      <c r="K105" s="864">
        <f t="shared" si="18"/>
        <v>65325.521000000001</v>
      </c>
      <c r="L105" s="864">
        <f t="shared" si="19"/>
        <v>0</v>
      </c>
      <c r="M105" s="864">
        <f t="shared" si="20"/>
        <v>2878.165</v>
      </c>
      <c r="N105" s="862" t="s">
        <v>282</v>
      </c>
      <c r="T105" s="806" t="s">
        <v>419</v>
      </c>
      <c r="U105" s="807">
        <v>11944322</v>
      </c>
      <c r="V105" s="807">
        <v>2388858</v>
      </c>
      <c r="W105" s="807">
        <v>11944322</v>
      </c>
      <c r="X105" s="807">
        <v>0</v>
      </c>
      <c r="Y105" s="807">
        <v>0</v>
      </c>
      <c r="Z105" s="807">
        <v>2388858</v>
      </c>
      <c r="AA105" s="807">
        <f t="shared" si="22"/>
        <v>11944.322</v>
      </c>
      <c r="AB105" s="807">
        <f t="shared" si="23"/>
        <v>2388.8580000000002</v>
      </c>
      <c r="AC105" s="807">
        <f t="shared" si="24"/>
        <v>11944.322</v>
      </c>
      <c r="AD105" s="807">
        <f t="shared" si="25"/>
        <v>0</v>
      </c>
      <c r="AE105" s="807">
        <f t="shared" si="26"/>
        <v>0</v>
      </c>
      <c r="AF105" s="807">
        <f t="shared" si="27"/>
        <v>2388.8580000000002</v>
      </c>
    </row>
    <row r="106" spans="1:32" x14ac:dyDescent="0.2">
      <c r="A106" s="862" t="s">
        <v>507</v>
      </c>
      <c r="B106" s="864">
        <v>11509500</v>
      </c>
      <c r="C106" s="864">
        <v>125740</v>
      </c>
      <c r="D106" s="864">
        <v>125740</v>
      </c>
      <c r="E106" s="864">
        <v>11383760</v>
      </c>
      <c r="F106" s="864">
        <v>81200</v>
      </c>
      <c r="G106" s="864">
        <v>44540</v>
      </c>
      <c r="H106" s="864">
        <f t="shared" si="15"/>
        <v>11509.5</v>
      </c>
      <c r="I106" s="864">
        <f t="shared" si="16"/>
        <v>125.74</v>
      </c>
      <c r="J106" s="864">
        <f t="shared" si="17"/>
        <v>125.74</v>
      </c>
      <c r="K106" s="864">
        <f t="shared" si="18"/>
        <v>11383.76</v>
      </c>
      <c r="L106" s="864">
        <f t="shared" si="19"/>
        <v>81.2</v>
      </c>
      <c r="M106" s="864">
        <f t="shared" si="20"/>
        <v>44.54</v>
      </c>
      <c r="N106" s="862" t="s">
        <v>282</v>
      </c>
      <c r="T106" s="806" t="s">
        <v>505</v>
      </c>
      <c r="U106" s="807">
        <v>3870967</v>
      </c>
      <c r="V106" s="807">
        <v>124219</v>
      </c>
      <c r="W106" s="807">
        <v>3870818</v>
      </c>
      <c r="X106" s="807">
        <v>149</v>
      </c>
      <c r="Y106" s="807">
        <v>0</v>
      </c>
      <c r="Z106" s="807">
        <v>124219</v>
      </c>
      <c r="AA106" s="807">
        <f t="shared" si="22"/>
        <v>3870.9670000000001</v>
      </c>
      <c r="AB106" s="807">
        <f t="shared" si="23"/>
        <v>124.21899999999999</v>
      </c>
      <c r="AC106" s="807">
        <f t="shared" si="24"/>
        <v>3870.8180000000002</v>
      </c>
      <c r="AD106" s="807">
        <f t="shared" si="25"/>
        <v>0.14899999999999999</v>
      </c>
      <c r="AE106" s="807">
        <f t="shared" si="26"/>
        <v>0</v>
      </c>
      <c r="AF106" s="807">
        <f t="shared" si="27"/>
        <v>124.21899999999999</v>
      </c>
    </row>
    <row r="107" spans="1:32" x14ac:dyDescent="0.2">
      <c r="A107" s="862" t="s">
        <v>346</v>
      </c>
      <c r="B107" s="864">
        <v>11509500</v>
      </c>
      <c r="C107" s="864">
        <v>125740</v>
      </c>
      <c r="D107" s="864">
        <v>125740</v>
      </c>
      <c r="E107" s="864">
        <v>11383760</v>
      </c>
      <c r="F107" s="864">
        <v>81200</v>
      </c>
      <c r="G107" s="864">
        <v>44540</v>
      </c>
      <c r="H107" s="864">
        <f t="shared" si="15"/>
        <v>11509.5</v>
      </c>
      <c r="I107" s="864">
        <f t="shared" si="16"/>
        <v>125.74</v>
      </c>
      <c r="J107" s="864">
        <f t="shared" si="17"/>
        <v>125.74</v>
      </c>
      <c r="K107" s="864">
        <f t="shared" si="18"/>
        <v>11383.76</v>
      </c>
      <c r="L107" s="864">
        <f t="shared" si="19"/>
        <v>81.2</v>
      </c>
      <c r="M107" s="864">
        <f t="shared" si="20"/>
        <v>44.54</v>
      </c>
      <c r="N107" s="862" t="s">
        <v>282</v>
      </c>
      <c r="T107" s="806" t="s">
        <v>341</v>
      </c>
      <c r="U107" s="807">
        <v>3870967</v>
      </c>
      <c r="V107" s="807">
        <v>124219</v>
      </c>
      <c r="W107" s="807">
        <v>3870818</v>
      </c>
      <c r="X107" s="807">
        <v>149</v>
      </c>
      <c r="Y107" s="807">
        <v>0</v>
      </c>
      <c r="Z107" s="807">
        <v>124219</v>
      </c>
      <c r="AA107" s="807">
        <f t="shared" si="22"/>
        <v>3870.9670000000001</v>
      </c>
      <c r="AB107" s="807">
        <f t="shared" si="23"/>
        <v>124.21899999999999</v>
      </c>
      <c r="AC107" s="807">
        <f t="shared" si="24"/>
        <v>3870.8180000000002</v>
      </c>
      <c r="AD107" s="807">
        <f t="shared" si="25"/>
        <v>0.14899999999999999</v>
      </c>
      <c r="AE107" s="807">
        <f t="shared" si="26"/>
        <v>0</v>
      </c>
      <c r="AF107" s="807">
        <f t="shared" si="27"/>
        <v>124.21899999999999</v>
      </c>
    </row>
    <row r="108" spans="1:32" x14ac:dyDescent="0.2">
      <c r="A108" s="862" t="s">
        <v>508</v>
      </c>
      <c r="B108" s="864">
        <v>10000</v>
      </c>
      <c r="C108" s="864">
        <v>0</v>
      </c>
      <c r="D108" s="864">
        <v>0</v>
      </c>
      <c r="E108" s="864">
        <v>10000</v>
      </c>
      <c r="F108" s="864">
        <v>0</v>
      </c>
      <c r="G108" s="864">
        <v>0</v>
      </c>
      <c r="H108" s="864">
        <f t="shared" si="15"/>
        <v>10</v>
      </c>
      <c r="I108" s="864">
        <f t="shared" si="16"/>
        <v>0</v>
      </c>
      <c r="J108" s="864">
        <f t="shared" si="17"/>
        <v>0</v>
      </c>
      <c r="K108" s="864">
        <f t="shared" si="18"/>
        <v>10</v>
      </c>
      <c r="L108" s="864">
        <f t="shared" si="19"/>
        <v>0</v>
      </c>
      <c r="M108" s="864">
        <f t="shared" si="20"/>
        <v>0</v>
      </c>
      <c r="N108" s="862" t="s">
        <v>282</v>
      </c>
      <c r="T108" s="806" t="s">
        <v>506</v>
      </c>
      <c r="U108" s="807">
        <v>522514806</v>
      </c>
      <c r="V108" s="807">
        <v>195115514</v>
      </c>
      <c r="W108" s="807">
        <v>343719738</v>
      </c>
      <c r="X108" s="807">
        <v>178795068</v>
      </c>
      <c r="Y108" s="807">
        <v>10595516</v>
      </c>
      <c r="Z108" s="807">
        <v>184519998</v>
      </c>
      <c r="AA108" s="807">
        <f t="shared" si="22"/>
        <v>522514.80599999998</v>
      </c>
      <c r="AB108" s="807">
        <f t="shared" si="23"/>
        <v>195115.514</v>
      </c>
      <c r="AC108" s="807">
        <f t="shared" si="24"/>
        <v>343719.73800000001</v>
      </c>
      <c r="AD108" s="807">
        <f t="shared" si="25"/>
        <v>178795.068</v>
      </c>
      <c r="AE108" s="807">
        <f t="shared" si="26"/>
        <v>10595.516</v>
      </c>
      <c r="AF108" s="807">
        <f t="shared" si="27"/>
        <v>184519.99799999999</v>
      </c>
    </row>
    <row r="109" spans="1:32" x14ac:dyDescent="0.2">
      <c r="A109" s="862" t="s">
        <v>509</v>
      </c>
      <c r="B109" s="864">
        <v>10000</v>
      </c>
      <c r="C109" s="864">
        <v>0</v>
      </c>
      <c r="D109" s="864">
        <v>0</v>
      </c>
      <c r="E109" s="864">
        <v>10000</v>
      </c>
      <c r="F109" s="864">
        <v>0</v>
      </c>
      <c r="G109" s="864">
        <v>0</v>
      </c>
      <c r="H109" s="864">
        <f t="shared" si="15"/>
        <v>10</v>
      </c>
      <c r="I109" s="864">
        <f t="shared" si="16"/>
        <v>0</v>
      </c>
      <c r="J109" s="864">
        <f t="shared" si="17"/>
        <v>0</v>
      </c>
      <c r="K109" s="864">
        <f t="shared" si="18"/>
        <v>10</v>
      </c>
      <c r="L109" s="864">
        <f t="shared" si="19"/>
        <v>0</v>
      </c>
      <c r="M109" s="864">
        <f t="shared" si="20"/>
        <v>0</v>
      </c>
      <c r="N109" s="862" t="s">
        <v>282</v>
      </c>
      <c r="T109" s="806" t="s">
        <v>342</v>
      </c>
      <c r="U109" s="807">
        <v>424029888</v>
      </c>
      <c r="V109" s="807">
        <v>192237349</v>
      </c>
      <c r="W109" s="807">
        <v>300794951</v>
      </c>
      <c r="X109" s="807">
        <v>123234937</v>
      </c>
      <c r="Y109" s="807">
        <v>7717351</v>
      </c>
      <c r="Z109" s="807">
        <v>184519998</v>
      </c>
      <c r="AA109" s="807">
        <f t="shared" si="22"/>
        <v>424029.88799999998</v>
      </c>
      <c r="AB109" s="807">
        <f t="shared" si="23"/>
        <v>192237.34899999999</v>
      </c>
      <c r="AC109" s="807">
        <f t="shared" si="24"/>
        <v>300794.951</v>
      </c>
      <c r="AD109" s="807">
        <f t="shared" si="25"/>
        <v>123234.93700000001</v>
      </c>
      <c r="AE109" s="807">
        <f t="shared" si="26"/>
        <v>7717.3509999999997</v>
      </c>
      <c r="AF109" s="807">
        <f t="shared" si="27"/>
        <v>184519.99799999999</v>
      </c>
    </row>
    <row r="110" spans="1:32" x14ac:dyDescent="0.2">
      <c r="A110" s="862" t="s">
        <v>510</v>
      </c>
      <c r="B110" s="864">
        <v>10000</v>
      </c>
      <c r="C110" s="864">
        <v>0</v>
      </c>
      <c r="D110" s="864">
        <v>0</v>
      </c>
      <c r="E110" s="864">
        <v>10000</v>
      </c>
      <c r="F110" s="864">
        <v>0</v>
      </c>
      <c r="G110" s="864">
        <v>0</v>
      </c>
      <c r="H110" s="864">
        <f t="shared" si="15"/>
        <v>10</v>
      </c>
      <c r="I110" s="864">
        <f t="shared" si="16"/>
        <v>0</v>
      </c>
      <c r="J110" s="864">
        <f t="shared" si="17"/>
        <v>0</v>
      </c>
      <c r="K110" s="864">
        <f t="shared" si="18"/>
        <v>10</v>
      </c>
      <c r="L110" s="864">
        <f t="shared" si="19"/>
        <v>0</v>
      </c>
      <c r="M110" s="864">
        <f t="shared" si="20"/>
        <v>0</v>
      </c>
      <c r="N110" s="862" t="s">
        <v>282</v>
      </c>
      <c r="T110" s="806" t="s">
        <v>343</v>
      </c>
      <c r="U110" s="807">
        <v>0</v>
      </c>
      <c r="V110" s="807">
        <v>0</v>
      </c>
      <c r="W110" s="807">
        <v>0</v>
      </c>
      <c r="X110" s="807">
        <v>0</v>
      </c>
      <c r="Y110" s="807">
        <v>0</v>
      </c>
      <c r="Z110" s="807">
        <v>0</v>
      </c>
      <c r="AA110" s="807">
        <f t="shared" si="22"/>
        <v>0</v>
      </c>
      <c r="AB110" s="807">
        <f t="shared" si="23"/>
        <v>0</v>
      </c>
      <c r="AC110" s="807">
        <f t="shared" si="24"/>
        <v>0</v>
      </c>
      <c r="AD110" s="807">
        <f t="shared" si="25"/>
        <v>0</v>
      </c>
      <c r="AE110" s="807">
        <f t="shared" si="26"/>
        <v>0</v>
      </c>
      <c r="AF110" s="807">
        <f t="shared" si="27"/>
        <v>0</v>
      </c>
    </row>
    <row r="111" spans="1:32" x14ac:dyDescent="0.2">
      <c r="A111" s="862" t="s">
        <v>348</v>
      </c>
      <c r="B111" s="864">
        <v>28490000</v>
      </c>
      <c r="C111" s="864">
        <v>2302000</v>
      </c>
      <c r="D111" s="864">
        <v>27624000</v>
      </c>
      <c r="E111" s="864">
        <v>866000</v>
      </c>
      <c r="F111" s="864">
        <v>1950945</v>
      </c>
      <c r="G111" s="864">
        <v>351055</v>
      </c>
      <c r="H111" s="864">
        <f t="shared" si="15"/>
        <v>28490</v>
      </c>
      <c r="I111" s="864">
        <f t="shared" si="16"/>
        <v>2302</v>
      </c>
      <c r="J111" s="864">
        <f t="shared" si="17"/>
        <v>27624</v>
      </c>
      <c r="K111" s="864">
        <f t="shared" si="18"/>
        <v>866</v>
      </c>
      <c r="L111" s="864">
        <f t="shared" si="19"/>
        <v>1950.9449999999999</v>
      </c>
      <c r="M111" s="864">
        <f t="shared" si="20"/>
        <v>351.05500000000001</v>
      </c>
      <c r="N111" s="862" t="s">
        <v>282</v>
      </c>
      <c r="T111" s="806" t="s">
        <v>344</v>
      </c>
      <c r="U111" s="807">
        <v>94834918</v>
      </c>
      <c r="V111" s="807">
        <v>2878165</v>
      </c>
      <c r="W111" s="807">
        <v>39274787</v>
      </c>
      <c r="X111" s="807">
        <v>55560131</v>
      </c>
      <c r="Y111" s="807">
        <v>2878165</v>
      </c>
      <c r="Z111" s="807">
        <v>0</v>
      </c>
      <c r="AA111" s="807">
        <f t="shared" si="22"/>
        <v>94834.918000000005</v>
      </c>
      <c r="AB111" s="807">
        <f t="shared" si="23"/>
        <v>2878.165</v>
      </c>
      <c r="AC111" s="807">
        <f t="shared" si="24"/>
        <v>39274.786999999997</v>
      </c>
      <c r="AD111" s="807">
        <f t="shared" si="25"/>
        <v>55560.131000000001</v>
      </c>
      <c r="AE111" s="807">
        <f t="shared" si="26"/>
        <v>2878.165</v>
      </c>
      <c r="AF111" s="807">
        <f t="shared" si="27"/>
        <v>0</v>
      </c>
    </row>
    <row r="112" spans="1:32" x14ac:dyDescent="0.2">
      <c r="A112" s="862" t="s">
        <v>349</v>
      </c>
      <c r="B112" s="864">
        <v>10000</v>
      </c>
      <c r="C112" s="864">
        <v>0</v>
      </c>
      <c r="D112" s="864">
        <v>0</v>
      </c>
      <c r="E112" s="864">
        <v>10000</v>
      </c>
      <c r="F112" s="864">
        <v>0</v>
      </c>
      <c r="G112" s="864">
        <v>0</v>
      </c>
      <c r="H112" s="864">
        <f t="shared" si="15"/>
        <v>10</v>
      </c>
      <c r="I112" s="864">
        <f t="shared" si="16"/>
        <v>0</v>
      </c>
      <c r="J112" s="864">
        <f t="shared" si="17"/>
        <v>0</v>
      </c>
      <c r="K112" s="864">
        <f t="shared" si="18"/>
        <v>10</v>
      </c>
      <c r="L112" s="864">
        <f t="shared" si="19"/>
        <v>0</v>
      </c>
      <c r="M112" s="864">
        <f t="shared" si="20"/>
        <v>0</v>
      </c>
      <c r="N112" s="862" t="s">
        <v>282</v>
      </c>
      <c r="T112" s="806" t="s">
        <v>345</v>
      </c>
      <c r="U112" s="807">
        <v>3650000</v>
      </c>
      <c r="V112" s="807">
        <v>0</v>
      </c>
      <c r="W112" s="807">
        <v>3650000</v>
      </c>
      <c r="X112" s="807">
        <v>0</v>
      </c>
      <c r="Y112" s="807">
        <v>0</v>
      </c>
      <c r="Z112" s="807">
        <v>0</v>
      </c>
      <c r="AA112" s="807">
        <f t="shared" si="22"/>
        <v>3650</v>
      </c>
      <c r="AB112" s="807">
        <f t="shared" si="23"/>
        <v>0</v>
      </c>
      <c r="AC112" s="807">
        <f t="shared" si="24"/>
        <v>3650</v>
      </c>
      <c r="AD112" s="807">
        <f t="shared" si="25"/>
        <v>0</v>
      </c>
      <c r="AE112" s="807">
        <f t="shared" si="26"/>
        <v>0</v>
      </c>
      <c r="AF112" s="807">
        <f t="shared" si="27"/>
        <v>0</v>
      </c>
    </row>
    <row r="113" spans="1:32" x14ac:dyDescent="0.2">
      <c r="A113" s="862" t="s">
        <v>511</v>
      </c>
      <c r="B113" s="864">
        <v>10000</v>
      </c>
      <c r="C113" s="864">
        <v>0</v>
      </c>
      <c r="D113" s="864">
        <v>0</v>
      </c>
      <c r="E113" s="864">
        <v>10000</v>
      </c>
      <c r="F113" s="864">
        <v>0</v>
      </c>
      <c r="G113" s="864">
        <v>0</v>
      </c>
      <c r="H113" s="864">
        <f t="shared" si="15"/>
        <v>10</v>
      </c>
      <c r="I113" s="864">
        <f t="shared" si="16"/>
        <v>0</v>
      </c>
      <c r="J113" s="864">
        <f t="shared" si="17"/>
        <v>0</v>
      </c>
      <c r="K113" s="864">
        <f t="shared" si="18"/>
        <v>10</v>
      </c>
      <c r="L113" s="864">
        <f t="shared" si="19"/>
        <v>0</v>
      </c>
      <c r="M113" s="864">
        <f t="shared" si="20"/>
        <v>0</v>
      </c>
      <c r="N113" s="862" t="s">
        <v>282</v>
      </c>
      <c r="T113" s="806" t="s">
        <v>507</v>
      </c>
      <c r="U113" s="807">
        <v>11826892</v>
      </c>
      <c r="V113" s="807">
        <v>189800</v>
      </c>
      <c r="W113" s="807">
        <v>621420</v>
      </c>
      <c r="X113" s="807">
        <v>11205472</v>
      </c>
      <c r="Y113" s="807">
        <v>125250</v>
      </c>
      <c r="Z113" s="807">
        <v>64550</v>
      </c>
      <c r="AA113" s="807">
        <f t="shared" si="22"/>
        <v>11826.892</v>
      </c>
      <c r="AB113" s="807">
        <f t="shared" si="23"/>
        <v>189.8</v>
      </c>
      <c r="AC113" s="807">
        <f t="shared" si="24"/>
        <v>621.41999999999996</v>
      </c>
      <c r="AD113" s="807">
        <f t="shared" si="25"/>
        <v>11205.472</v>
      </c>
      <c r="AE113" s="807">
        <f t="shared" si="26"/>
        <v>125.25</v>
      </c>
      <c r="AF113" s="807">
        <f t="shared" si="27"/>
        <v>64.55</v>
      </c>
    </row>
    <row r="114" spans="1:32" x14ac:dyDescent="0.2">
      <c r="A114" s="862" t="s">
        <v>802</v>
      </c>
      <c r="B114" s="864">
        <v>28480000</v>
      </c>
      <c r="C114" s="864">
        <v>2302000</v>
      </c>
      <c r="D114" s="864">
        <v>27624000</v>
      </c>
      <c r="E114" s="864">
        <v>856000</v>
      </c>
      <c r="F114" s="864">
        <v>1950945</v>
      </c>
      <c r="G114" s="864">
        <v>351055</v>
      </c>
      <c r="H114" s="864">
        <f t="shared" si="15"/>
        <v>28480</v>
      </c>
      <c r="I114" s="864">
        <f t="shared" si="16"/>
        <v>2302</v>
      </c>
      <c r="J114" s="864">
        <f t="shared" si="17"/>
        <v>27624</v>
      </c>
      <c r="K114" s="864">
        <f t="shared" si="18"/>
        <v>856</v>
      </c>
      <c r="L114" s="864">
        <f t="shared" si="19"/>
        <v>1950.9449999999999</v>
      </c>
      <c r="M114" s="864">
        <f t="shared" si="20"/>
        <v>351.05500000000001</v>
      </c>
      <c r="N114" s="862" t="s">
        <v>282</v>
      </c>
      <c r="T114" s="806" t="s">
        <v>346</v>
      </c>
      <c r="U114" s="807">
        <v>11440142</v>
      </c>
      <c r="V114" s="807">
        <v>189800</v>
      </c>
      <c r="W114" s="807">
        <v>234670</v>
      </c>
      <c r="X114" s="807">
        <v>11205472</v>
      </c>
      <c r="Y114" s="807">
        <v>125250</v>
      </c>
      <c r="Z114" s="807">
        <v>64550</v>
      </c>
      <c r="AA114" s="807">
        <f t="shared" si="22"/>
        <v>11440.142</v>
      </c>
      <c r="AB114" s="807">
        <f t="shared" si="23"/>
        <v>189.8</v>
      </c>
      <c r="AC114" s="807">
        <f t="shared" si="24"/>
        <v>234.67</v>
      </c>
      <c r="AD114" s="807">
        <f t="shared" si="25"/>
        <v>11205.472</v>
      </c>
      <c r="AE114" s="807">
        <f t="shared" si="26"/>
        <v>125.25</v>
      </c>
      <c r="AF114" s="807">
        <f t="shared" si="27"/>
        <v>64.55</v>
      </c>
    </row>
    <row r="115" spans="1:32" x14ac:dyDescent="0.2">
      <c r="A115" s="862" t="s">
        <v>803</v>
      </c>
      <c r="B115" s="864">
        <v>28480000</v>
      </c>
      <c r="C115" s="864">
        <v>2302000</v>
      </c>
      <c r="D115" s="864">
        <v>27624000</v>
      </c>
      <c r="E115" s="864">
        <v>856000</v>
      </c>
      <c r="F115" s="864">
        <v>1950945</v>
      </c>
      <c r="G115" s="864">
        <v>351055</v>
      </c>
      <c r="H115" s="864">
        <f t="shared" si="15"/>
        <v>28480</v>
      </c>
      <c r="I115" s="864">
        <f t="shared" si="16"/>
        <v>2302</v>
      </c>
      <c r="J115" s="864">
        <f t="shared" si="17"/>
        <v>27624</v>
      </c>
      <c r="K115" s="864">
        <f t="shared" si="18"/>
        <v>856</v>
      </c>
      <c r="L115" s="864">
        <f t="shared" si="19"/>
        <v>1950.9449999999999</v>
      </c>
      <c r="M115" s="864">
        <f t="shared" si="20"/>
        <v>351.05500000000001</v>
      </c>
      <c r="N115" s="862" t="s">
        <v>282</v>
      </c>
      <c r="T115" s="806" t="s">
        <v>347</v>
      </c>
      <c r="U115" s="807">
        <v>386750</v>
      </c>
      <c r="V115" s="807">
        <v>0</v>
      </c>
      <c r="W115" s="807">
        <v>386750</v>
      </c>
      <c r="X115" s="807">
        <v>0</v>
      </c>
      <c r="Y115" s="807">
        <v>0</v>
      </c>
      <c r="Z115" s="807">
        <v>0</v>
      </c>
      <c r="AA115" s="807">
        <f t="shared" si="22"/>
        <v>386.75</v>
      </c>
      <c r="AB115" s="807">
        <f t="shared" si="23"/>
        <v>0</v>
      </c>
      <c r="AC115" s="807">
        <f t="shared" si="24"/>
        <v>386.75</v>
      </c>
      <c r="AD115" s="807">
        <f t="shared" si="25"/>
        <v>0</v>
      </c>
      <c r="AE115" s="807">
        <f t="shared" si="26"/>
        <v>0</v>
      </c>
      <c r="AF115" s="807">
        <f t="shared" si="27"/>
        <v>0</v>
      </c>
    </row>
    <row r="116" spans="1:32" x14ac:dyDescent="0.2">
      <c r="A116" s="862" t="s">
        <v>527</v>
      </c>
      <c r="B116" s="864">
        <v>183908000</v>
      </c>
      <c r="C116" s="864">
        <v>18897868</v>
      </c>
      <c r="D116" s="864">
        <v>18897868</v>
      </c>
      <c r="E116" s="864">
        <v>165010132</v>
      </c>
      <c r="F116" s="864">
        <v>0</v>
      </c>
      <c r="G116" s="864">
        <v>18897868</v>
      </c>
      <c r="H116" s="864">
        <f t="shared" si="15"/>
        <v>183908</v>
      </c>
      <c r="I116" s="864">
        <f t="shared" si="16"/>
        <v>18897.867999999999</v>
      </c>
      <c r="J116" s="864">
        <f t="shared" si="17"/>
        <v>18897.867999999999</v>
      </c>
      <c r="K116" s="864">
        <f t="shared" si="18"/>
        <v>165010.13200000001</v>
      </c>
      <c r="L116" s="864">
        <f t="shared" si="19"/>
        <v>0</v>
      </c>
      <c r="M116" s="864">
        <f t="shared" si="20"/>
        <v>18897.867999999999</v>
      </c>
      <c r="N116" s="862" t="s">
        <v>282</v>
      </c>
      <c r="T116" s="806" t="s">
        <v>508</v>
      </c>
      <c r="U116" s="807">
        <v>10000</v>
      </c>
      <c r="V116" s="807">
        <v>0</v>
      </c>
      <c r="W116" s="807">
        <v>0</v>
      </c>
      <c r="X116" s="807">
        <v>10000</v>
      </c>
      <c r="Y116" s="807">
        <v>0</v>
      </c>
      <c r="Z116" s="807">
        <v>0</v>
      </c>
      <c r="AA116" s="807">
        <f t="shared" si="22"/>
        <v>10</v>
      </c>
      <c r="AB116" s="807">
        <f t="shared" si="23"/>
        <v>0</v>
      </c>
      <c r="AC116" s="807">
        <f t="shared" si="24"/>
        <v>0</v>
      </c>
      <c r="AD116" s="807">
        <f t="shared" si="25"/>
        <v>10</v>
      </c>
      <c r="AE116" s="807">
        <f t="shared" si="26"/>
        <v>0</v>
      </c>
      <c r="AF116" s="807">
        <f t="shared" si="27"/>
        <v>0</v>
      </c>
    </row>
    <row r="117" spans="1:32" x14ac:dyDescent="0.2">
      <c r="A117" s="862" t="s">
        <v>528</v>
      </c>
      <c r="B117" s="864">
        <v>183908000</v>
      </c>
      <c r="C117" s="864">
        <v>18897868</v>
      </c>
      <c r="D117" s="864">
        <v>18897868</v>
      </c>
      <c r="E117" s="864">
        <v>165010132</v>
      </c>
      <c r="F117" s="864">
        <v>0</v>
      </c>
      <c r="G117" s="864">
        <v>18897868</v>
      </c>
      <c r="H117" s="864">
        <f t="shared" si="15"/>
        <v>183908</v>
      </c>
      <c r="I117" s="864">
        <f t="shared" si="16"/>
        <v>18897.867999999999</v>
      </c>
      <c r="J117" s="864">
        <f t="shared" si="17"/>
        <v>18897.867999999999</v>
      </c>
      <c r="K117" s="864">
        <f t="shared" si="18"/>
        <v>165010.13200000001</v>
      </c>
      <c r="L117" s="864">
        <f t="shared" si="19"/>
        <v>0</v>
      </c>
      <c r="M117" s="864">
        <f t="shared" si="20"/>
        <v>18897.867999999999</v>
      </c>
      <c r="N117" s="862" t="s">
        <v>282</v>
      </c>
      <c r="T117" s="806" t="s">
        <v>509</v>
      </c>
      <c r="U117" s="807">
        <v>10000</v>
      </c>
      <c r="V117" s="807">
        <v>0</v>
      </c>
      <c r="W117" s="807">
        <v>0</v>
      </c>
      <c r="X117" s="807">
        <v>10000</v>
      </c>
      <c r="Y117" s="807">
        <v>0</v>
      </c>
      <c r="Z117" s="807">
        <v>0</v>
      </c>
      <c r="AA117" s="807">
        <f t="shared" si="22"/>
        <v>10</v>
      </c>
      <c r="AB117" s="807">
        <f t="shared" si="23"/>
        <v>0</v>
      </c>
      <c r="AC117" s="807">
        <f t="shared" si="24"/>
        <v>0</v>
      </c>
      <c r="AD117" s="807">
        <f t="shared" si="25"/>
        <v>10</v>
      </c>
      <c r="AE117" s="807">
        <f t="shared" si="26"/>
        <v>0</v>
      </c>
      <c r="AF117" s="807">
        <f t="shared" si="27"/>
        <v>0</v>
      </c>
    </row>
    <row r="118" spans="1:32" x14ac:dyDescent="0.2">
      <c r="A118" s="862" t="s">
        <v>724</v>
      </c>
      <c r="B118" s="864">
        <v>183900000</v>
      </c>
      <c r="C118" s="864">
        <v>18897868</v>
      </c>
      <c r="D118" s="864">
        <v>18897868</v>
      </c>
      <c r="E118" s="864">
        <v>165002132</v>
      </c>
      <c r="F118" s="864">
        <v>0</v>
      </c>
      <c r="G118" s="864">
        <v>18897868</v>
      </c>
      <c r="H118" s="864">
        <f t="shared" si="15"/>
        <v>183900</v>
      </c>
      <c r="I118" s="864">
        <f t="shared" si="16"/>
        <v>18897.867999999999</v>
      </c>
      <c r="J118" s="864">
        <f t="shared" si="17"/>
        <v>18897.867999999999</v>
      </c>
      <c r="K118" s="864">
        <f t="shared" si="18"/>
        <v>165002.13200000001</v>
      </c>
      <c r="L118" s="864">
        <f t="shared" si="19"/>
        <v>0</v>
      </c>
      <c r="M118" s="864">
        <f t="shared" si="20"/>
        <v>18897.867999999999</v>
      </c>
      <c r="N118" s="862" t="s">
        <v>282</v>
      </c>
      <c r="T118" s="806" t="s">
        <v>510</v>
      </c>
      <c r="U118" s="807">
        <v>10000</v>
      </c>
      <c r="V118" s="807">
        <v>0</v>
      </c>
      <c r="W118" s="807">
        <v>0</v>
      </c>
      <c r="X118" s="807">
        <v>10000</v>
      </c>
      <c r="Y118" s="807">
        <v>0</v>
      </c>
      <c r="Z118" s="807">
        <v>0</v>
      </c>
      <c r="AA118" s="807">
        <f t="shared" si="22"/>
        <v>10</v>
      </c>
      <c r="AB118" s="807">
        <f t="shared" si="23"/>
        <v>0</v>
      </c>
      <c r="AC118" s="807">
        <f t="shared" si="24"/>
        <v>0</v>
      </c>
      <c r="AD118" s="807">
        <f t="shared" si="25"/>
        <v>10</v>
      </c>
      <c r="AE118" s="807">
        <f t="shared" si="26"/>
        <v>0</v>
      </c>
      <c r="AF118" s="807">
        <f t="shared" si="27"/>
        <v>0</v>
      </c>
    </row>
    <row r="119" spans="1:32" x14ac:dyDescent="0.2">
      <c r="A119" s="862" t="s">
        <v>728</v>
      </c>
      <c r="B119" s="864">
        <v>8000</v>
      </c>
      <c r="C119" s="864">
        <v>0</v>
      </c>
      <c r="D119" s="864">
        <v>0</v>
      </c>
      <c r="E119" s="864">
        <v>8000</v>
      </c>
      <c r="F119" s="864">
        <v>0</v>
      </c>
      <c r="G119" s="864">
        <v>0</v>
      </c>
      <c r="H119" s="864">
        <f t="shared" si="15"/>
        <v>8</v>
      </c>
      <c r="I119" s="864">
        <f t="shared" si="16"/>
        <v>0</v>
      </c>
      <c r="J119" s="864">
        <f t="shared" si="17"/>
        <v>0</v>
      </c>
      <c r="K119" s="864">
        <f t="shared" si="18"/>
        <v>8</v>
      </c>
      <c r="L119" s="864">
        <f t="shared" si="19"/>
        <v>0</v>
      </c>
      <c r="M119" s="864">
        <f t="shared" si="20"/>
        <v>0</v>
      </c>
      <c r="N119" s="862" t="s">
        <v>282</v>
      </c>
      <c r="T119" s="806" t="s">
        <v>348</v>
      </c>
      <c r="U119" s="807">
        <v>28490000</v>
      </c>
      <c r="V119" s="807">
        <v>4604000</v>
      </c>
      <c r="W119" s="807">
        <v>27624000</v>
      </c>
      <c r="X119" s="807">
        <v>866000</v>
      </c>
      <c r="Y119" s="807">
        <v>4252945</v>
      </c>
      <c r="Z119" s="807">
        <v>351055</v>
      </c>
      <c r="AA119" s="807">
        <f t="shared" si="22"/>
        <v>28490</v>
      </c>
      <c r="AB119" s="807">
        <f t="shared" si="23"/>
        <v>4604</v>
      </c>
      <c r="AC119" s="807">
        <f t="shared" si="24"/>
        <v>27624</v>
      </c>
      <c r="AD119" s="807">
        <f t="shared" si="25"/>
        <v>866</v>
      </c>
      <c r="AE119" s="807">
        <f t="shared" si="26"/>
        <v>4252.9449999999997</v>
      </c>
      <c r="AF119" s="807">
        <f t="shared" si="27"/>
        <v>351.05500000000001</v>
      </c>
    </row>
    <row r="120" spans="1:32" x14ac:dyDescent="0.2">
      <c r="A120" s="862" t="s">
        <v>512</v>
      </c>
      <c r="B120" s="864">
        <v>193049000</v>
      </c>
      <c r="C120" s="864">
        <v>0</v>
      </c>
      <c r="D120" s="864">
        <v>0</v>
      </c>
      <c r="E120" s="864">
        <v>193049000</v>
      </c>
      <c r="F120" s="864">
        <v>0</v>
      </c>
      <c r="G120" s="864">
        <v>0</v>
      </c>
      <c r="H120" s="864">
        <f t="shared" si="15"/>
        <v>193049</v>
      </c>
      <c r="I120" s="864">
        <f t="shared" si="16"/>
        <v>0</v>
      </c>
      <c r="J120" s="864">
        <f t="shared" si="17"/>
        <v>0</v>
      </c>
      <c r="K120" s="864">
        <f t="shared" si="18"/>
        <v>193049</v>
      </c>
      <c r="L120" s="864">
        <f t="shared" si="19"/>
        <v>0</v>
      </c>
      <c r="M120" s="864">
        <f t="shared" si="20"/>
        <v>0</v>
      </c>
      <c r="N120" s="862" t="s">
        <v>282</v>
      </c>
      <c r="T120" s="806" t="s">
        <v>349</v>
      </c>
      <c r="U120" s="807">
        <v>10000</v>
      </c>
      <c r="V120" s="807">
        <v>0</v>
      </c>
      <c r="W120" s="807">
        <v>0</v>
      </c>
      <c r="X120" s="807">
        <v>10000</v>
      </c>
      <c r="Y120" s="807">
        <v>0</v>
      </c>
      <c r="Z120" s="807">
        <v>0</v>
      </c>
      <c r="AA120" s="807">
        <f t="shared" si="22"/>
        <v>10</v>
      </c>
      <c r="AB120" s="807">
        <f t="shared" si="23"/>
        <v>0</v>
      </c>
      <c r="AC120" s="807">
        <f t="shared" si="24"/>
        <v>0</v>
      </c>
      <c r="AD120" s="807">
        <f t="shared" si="25"/>
        <v>10</v>
      </c>
      <c r="AE120" s="807">
        <f t="shared" si="26"/>
        <v>0</v>
      </c>
      <c r="AF120" s="807">
        <f t="shared" si="27"/>
        <v>0</v>
      </c>
    </row>
    <row r="121" spans="1:32" x14ac:dyDescent="0.2">
      <c r="A121" s="862" t="s">
        <v>351</v>
      </c>
      <c r="B121" s="864">
        <v>193049000</v>
      </c>
      <c r="C121" s="864">
        <v>0</v>
      </c>
      <c r="D121" s="864">
        <v>0</v>
      </c>
      <c r="E121" s="864">
        <v>193049000</v>
      </c>
      <c r="F121" s="864">
        <v>0</v>
      </c>
      <c r="G121" s="864">
        <v>0</v>
      </c>
      <c r="H121" s="864">
        <f t="shared" si="15"/>
        <v>193049</v>
      </c>
      <c r="I121" s="864">
        <f t="shared" si="16"/>
        <v>0</v>
      </c>
      <c r="J121" s="864">
        <f t="shared" si="17"/>
        <v>0</v>
      </c>
      <c r="K121" s="864">
        <f t="shared" si="18"/>
        <v>193049</v>
      </c>
      <c r="L121" s="864">
        <f t="shared" si="19"/>
        <v>0</v>
      </c>
      <c r="M121" s="864">
        <f t="shared" si="20"/>
        <v>0</v>
      </c>
      <c r="N121" s="862" t="s">
        <v>282</v>
      </c>
      <c r="T121" s="806" t="s">
        <v>511</v>
      </c>
      <c r="U121" s="807">
        <v>10000</v>
      </c>
      <c r="V121" s="807">
        <v>0</v>
      </c>
      <c r="W121" s="807">
        <v>0</v>
      </c>
      <c r="X121" s="807">
        <v>10000</v>
      </c>
      <c r="Y121" s="807">
        <v>0</v>
      </c>
      <c r="Z121" s="807">
        <v>0</v>
      </c>
      <c r="AA121" s="807">
        <f t="shared" si="22"/>
        <v>10</v>
      </c>
      <c r="AB121" s="807">
        <f t="shared" si="23"/>
        <v>0</v>
      </c>
      <c r="AC121" s="807">
        <f t="shared" si="24"/>
        <v>0</v>
      </c>
      <c r="AD121" s="807">
        <f t="shared" si="25"/>
        <v>10</v>
      </c>
      <c r="AE121" s="807">
        <f t="shared" si="26"/>
        <v>0</v>
      </c>
      <c r="AF121" s="807">
        <f t="shared" si="27"/>
        <v>0</v>
      </c>
    </row>
    <row r="122" spans="1:32" x14ac:dyDescent="0.2">
      <c r="A122" s="862" t="s">
        <v>514</v>
      </c>
      <c r="B122" s="864">
        <v>193049000</v>
      </c>
      <c r="C122" s="864">
        <v>0</v>
      </c>
      <c r="D122" s="864">
        <v>0</v>
      </c>
      <c r="E122" s="864">
        <v>193049000</v>
      </c>
      <c r="F122" s="864">
        <v>0</v>
      </c>
      <c r="G122" s="864">
        <v>0</v>
      </c>
      <c r="H122" s="864">
        <f t="shared" si="15"/>
        <v>193049</v>
      </c>
      <c r="I122" s="864">
        <f t="shared" si="16"/>
        <v>0</v>
      </c>
      <c r="J122" s="864">
        <f t="shared" si="17"/>
        <v>0</v>
      </c>
      <c r="K122" s="864">
        <f t="shared" si="18"/>
        <v>193049</v>
      </c>
      <c r="L122" s="864">
        <f t="shared" si="19"/>
        <v>0</v>
      </c>
      <c r="M122" s="864">
        <f t="shared" si="20"/>
        <v>0</v>
      </c>
      <c r="N122" s="862" t="s">
        <v>282</v>
      </c>
      <c r="T122" s="806" t="s">
        <v>802</v>
      </c>
      <c r="U122" s="807">
        <v>28480000</v>
      </c>
      <c r="V122" s="807">
        <v>4604000</v>
      </c>
      <c r="W122" s="807">
        <v>27624000</v>
      </c>
      <c r="X122" s="807">
        <v>856000</v>
      </c>
      <c r="Y122" s="807">
        <v>4252945</v>
      </c>
      <c r="Z122" s="807">
        <v>351055</v>
      </c>
      <c r="AA122" s="807">
        <f t="shared" si="22"/>
        <v>28480</v>
      </c>
      <c r="AB122" s="807">
        <f t="shared" si="23"/>
        <v>4604</v>
      </c>
      <c r="AC122" s="807">
        <f t="shared" si="24"/>
        <v>27624</v>
      </c>
      <c r="AD122" s="807">
        <f t="shared" si="25"/>
        <v>856</v>
      </c>
      <c r="AE122" s="807">
        <f t="shared" si="26"/>
        <v>4252.9449999999997</v>
      </c>
      <c r="AF122" s="807">
        <f t="shared" si="27"/>
        <v>351.05500000000001</v>
      </c>
    </row>
    <row r="123" spans="1:32" x14ac:dyDescent="0.2">
      <c r="A123" s="862" t="s">
        <v>352</v>
      </c>
      <c r="B123" s="864">
        <v>41051341000</v>
      </c>
      <c r="C123" s="864">
        <v>1685850681</v>
      </c>
      <c r="D123" s="864">
        <v>1685850681</v>
      </c>
      <c r="E123" s="864">
        <v>39365490319</v>
      </c>
      <c r="F123" s="864">
        <v>1682743082</v>
      </c>
      <c r="G123" s="864">
        <v>3107599</v>
      </c>
      <c r="H123" s="864">
        <f t="shared" si="15"/>
        <v>41051341</v>
      </c>
      <c r="I123" s="864">
        <f t="shared" si="16"/>
        <v>1685850.6810000001</v>
      </c>
      <c r="J123" s="864">
        <f t="shared" si="17"/>
        <v>1685850.6810000001</v>
      </c>
      <c r="K123" s="864">
        <f t="shared" si="18"/>
        <v>39365490.318999998</v>
      </c>
      <c r="L123" s="864">
        <f t="shared" si="19"/>
        <v>1682743.0819999999</v>
      </c>
      <c r="M123" s="864">
        <f t="shared" si="20"/>
        <v>3107.5990000000002</v>
      </c>
      <c r="N123" s="862" t="s">
        <v>282</v>
      </c>
      <c r="T123" s="806" t="s">
        <v>803</v>
      </c>
      <c r="U123" s="807">
        <v>28480000</v>
      </c>
      <c r="V123" s="807">
        <v>4604000</v>
      </c>
      <c r="W123" s="807">
        <v>27624000</v>
      </c>
      <c r="X123" s="807">
        <v>856000</v>
      </c>
      <c r="Y123" s="807">
        <v>4252945</v>
      </c>
      <c r="Z123" s="807">
        <v>351055</v>
      </c>
      <c r="AA123" s="807">
        <f t="shared" si="22"/>
        <v>28480</v>
      </c>
      <c r="AB123" s="807">
        <f t="shared" si="23"/>
        <v>4604</v>
      </c>
      <c r="AC123" s="807">
        <f t="shared" si="24"/>
        <v>27624</v>
      </c>
      <c r="AD123" s="807">
        <f t="shared" si="25"/>
        <v>856</v>
      </c>
      <c r="AE123" s="807">
        <f t="shared" si="26"/>
        <v>4252.9449999999997</v>
      </c>
      <c r="AF123" s="807">
        <f t="shared" si="27"/>
        <v>351.05500000000001</v>
      </c>
    </row>
    <row r="124" spans="1:32" x14ac:dyDescent="0.2">
      <c r="A124" s="862" t="s">
        <v>353</v>
      </c>
      <c r="B124" s="864">
        <v>38086662000</v>
      </c>
      <c r="C124" s="864">
        <v>129799650</v>
      </c>
      <c r="D124" s="864">
        <v>129799650</v>
      </c>
      <c r="E124" s="864">
        <v>37956862350</v>
      </c>
      <c r="F124" s="864">
        <v>129799650</v>
      </c>
      <c r="G124" s="864">
        <v>0</v>
      </c>
      <c r="H124" s="864">
        <f t="shared" si="15"/>
        <v>38086662</v>
      </c>
      <c r="I124" s="864">
        <f t="shared" si="16"/>
        <v>129799.65</v>
      </c>
      <c r="J124" s="864">
        <f t="shared" si="17"/>
        <v>129799.65</v>
      </c>
      <c r="K124" s="864">
        <f t="shared" si="18"/>
        <v>37956862.350000001</v>
      </c>
      <c r="L124" s="864">
        <f t="shared" si="19"/>
        <v>129799.65</v>
      </c>
      <c r="M124" s="864">
        <f t="shared" si="20"/>
        <v>0</v>
      </c>
      <c r="N124" s="862" t="s">
        <v>282</v>
      </c>
      <c r="T124" s="806" t="s">
        <v>527</v>
      </c>
      <c r="U124" s="807">
        <v>183908000</v>
      </c>
      <c r="V124" s="807">
        <v>382983868</v>
      </c>
      <c r="W124" s="807">
        <v>382983868</v>
      </c>
      <c r="X124" s="807">
        <v>-199075868</v>
      </c>
      <c r="Y124" s="807">
        <v>338424255</v>
      </c>
      <c r="Z124" s="807">
        <v>44559613</v>
      </c>
      <c r="AA124" s="807">
        <f t="shared" si="22"/>
        <v>183908</v>
      </c>
      <c r="AB124" s="807">
        <f t="shared" si="23"/>
        <v>382983.86800000002</v>
      </c>
      <c r="AC124" s="807">
        <f t="shared" si="24"/>
        <v>382983.86800000002</v>
      </c>
      <c r="AD124" s="807">
        <f t="shared" si="25"/>
        <v>-199075.86799999999</v>
      </c>
      <c r="AE124" s="807">
        <f t="shared" si="26"/>
        <v>338424.255</v>
      </c>
      <c r="AF124" s="807">
        <f t="shared" si="27"/>
        <v>44559.612999999998</v>
      </c>
    </row>
    <row r="125" spans="1:32" x14ac:dyDescent="0.2">
      <c r="A125" s="862" t="s">
        <v>355</v>
      </c>
      <c r="B125" s="864">
        <v>2561236000</v>
      </c>
      <c r="C125" s="864">
        <v>804629062</v>
      </c>
      <c r="D125" s="864">
        <v>804629062</v>
      </c>
      <c r="E125" s="864">
        <v>1756606938</v>
      </c>
      <c r="F125" s="864">
        <v>804629062</v>
      </c>
      <c r="G125" s="864">
        <v>0</v>
      </c>
      <c r="H125" s="864">
        <f t="shared" si="15"/>
        <v>2561236</v>
      </c>
      <c r="I125" s="864">
        <f t="shared" si="16"/>
        <v>804629.06200000003</v>
      </c>
      <c r="J125" s="864">
        <f t="shared" si="17"/>
        <v>804629.06200000003</v>
      </c>
      <c r="K125" s="864">
        <f t="shared" si="18"/>
        <v>1756606.9380000001</v>
      </c>
      <c r="L125" s="864">
        <f t="shared" si="19"/>
        <v>804629.06200000003</v>
      </c>
      <c r="M125" s="864">
        <f t="shared" si="20"/>
        <v>0</v>
      </c>
      <c r="N125" s="862" t="s">
        <v>282</v>
      </c>
      <c r="T125" s="806" t="s">
        <v>528</v>
      </c>
      <c r="U125" s="807">
        <v>183908000</v>
      </c>
      <c r="V125" s="807">
        <v>382983868</v>
      </c>
      <c r="W125" s="807">
        <v>382983868</v>
      </c>
      <c r="X125" s="807">
        <v>-199075868</v>
      </c>
      <c r="Y125" s="807">
        <v>338424255</v>
      </c>
      <c r="Z125" s="807">
        <v>44559613</v>
      </c>
      <c r="AA125" s="807">
        <f t="shared" si="22"/>
        <v>183908</v>
      </c>
      <c r="AB125" s="807">
        <f t="shared" si="23"/>
        <v>382983.86800000002</v>
      </c>
      <c r="AC125" s="807">
        <f t="shared" si="24"/>
        <v>382983.86800000002</v>
      </c>
      <c r="AD125" s="807">
        <f t="shared" si="25"/>
        <v>-199075.86799999999</v>
      </c>
      <c r="AE125" s="807">
        <f t="shared" si="26"/>
        <v>338424.255</v>
      </c>
      <c r="AF125" s="807">
        <f t="shared" si="27"/>
        <v>44559.612999999998</v>
      </c>
    </row>
    <row r="126" spans="1:32" x14ac:dyDescent="0.2">
      <c r="A126" s="862" t="s">
        <v>783</v>
      </c>
      <c r="B126" s="864">
        <v>403433000</v>
      </c>
      <c r="C126" s="864">
        <v>0</v>
      </c>
      <c r="D126" s="864">
        <v>0</v>
      </c>
      <c r="E126" s="864">
        <v>403433000</v>
      </c>
      <c r="F126" s="864">
        <v>0</v>
      </c>
      <c r="G126" s="864">
        <v>0</v>
      </c>
      <c r="H126" s="864">
        <f t="shared" si="15"/>
        <v>403433</v>
      </c>
      <c r="I126" s="864">
        <f t="shared" si="16"/>
        <v>0</v>
      </c>
      <c r="J126" s="864">
        <f t="shared" si="17"/>
        <v>0</v>
      </c>
      <c r="K126" s="864">
        <f t="shared" si="18"/>
        <v>403433</v>
      </c>
      <c r="L126" s="864">
        <f t="shared" si="19"/>
        <v>0</v>
      </c>
      <c r="M126" s="864">
        <f t="shared" si="20"/>
        <v>0</v>
      </c>
      <c r="N126" s="862" t="s">
        <v>282</v>
      </c>
      <c r="T126" s="806" t="s">
        <v>724</v>
      </c>
      <c r="U126" s="807">
        <v>183899999</v>
      </c>
      <c r="V126" s="807">
        <v>44559613</v>
      </c>
      <c r="W126" s="807">
        <v>44559613</v>
      </c>
      <c r="X126" s="807">
        <v>139340386</v>
      </c>
      <c r="Y126" s="807">
        <v>0</v>
      </c>
      <c r="Z126" s="807">
        <v>44559613</v>
      </c>
      <c r="AA126" s="807">
        <f t="shared" si="22"/>
        <v>183899.99900000001</v>
      </c>
      <c r="AB126" s="807">
        <f t="shared" si="23"/>
        <v>44559.612999999998</v>
      </c>
      <c r="AC126" s="807">
        <f t="shared" si="24"/>
        <v>44559.612999999998</v>
      </c>
      <c r="AD126" s="807">
        <f t="shared" si="25"/>
        <v>139340.386</v>
      </c>
      <c r="AE126" s="807">
        <f t="shared" si="26"/>
        <v>0</v>
      </c>
      <c r="AF126" s="807">
        <f t="shared" si="27"/>
        <v>44559.612999999998</v>
      </c>
    </row>
    <row r="127" spans="1:32" x14ac:dyDescent="0.2">
      <c r="A127" s="862" t="s">
        <v>357</v>
      </c>
      <c r="B127" s="864">
        <v>10000</v>
      </c>
      <c r="C127" s="864">
        <v>751421969</v>
      </c>
      <c r="D127" s="864">
        <v>751421969</v>
      </c>
      <c r="E127" s="864">
        <v>-751411969</v>
      </c>
      <c r="F127" s="864">
        <v>748314370</v>
      </c>
      <c r="G127" s="864">
        <v>3107599</v>
      </c>
      <c r="H127" s="864">
        <f t="shared" si="15"/>
        <v>10</v>
      </c>
      <c r="I127" s="864">
        <f t="shared" si="16"/>
        <v>751421.96900000004</v>
      </c>
      <c r="J127" s="864">
        <f t="shared" si="17"/>
        <v>751421.96900000004</v>
      </c>
      <c r="K127" s="864">
        <f t="shared" si="18"/>
        <v>-751411.96900000004</v>
      </c>
      <c r="L127" s="864">
        <f t="shared" si="19"/>
        <v>748314.37</v>
      </c>
      <c r="M127" s="864">
        <f t="shared" si="20"/>
        <v>3107.5990000000002</v>
      </c>
      <c r="N127" s="862" t="s">
        <v>282</v>
      </c>
      <c r="T127" s="806" t="s">
        <v>728</v>
      </c>
      <c r="U127" s="807">
        <v>8000</v>
      </c>
      <c r="V127" s="807">
        <v>0</v>
      </c>
      <c r="W127" s="807">
        <v>0</v>
      </c>
      <c r="X127" s="807">
        <v>8000</v>
      </c>
      <c r="Y127" s="807">
        <v>0</v>
      </c>
      <c r="Z127" s="807">
        <v>0</v>
      </c>
      <c r="AA127" s="807">
        <f t="shared" si="22"/>
        <v>8</v>
      </c>
      <c r="AB127" s="807">
        <f t="shared" si="23"/>
        <v>0</v>
      </c>
      <c r="AC127" s="807">
        <f t="shared" si="24"/>
        <v>0</v>
      </c>
      <c r="AD127" s="807">
        <f t="shared" si="25"/>
        <v>8</v>
      </c>
      <c r="AE127" s="807">
        <f t="shared" si="26"/>
        <v>0</v>
      </c>
      <c r="AF127" s="807">
        <f t="shared" si="27"/>
        <v>0</v>
      </c>
    </row>
    <row r="128" spans="1:32" x14ac:dyDescent="0.2">
      <c r="T128" s="806" t="s">
        <v>730</v>
      </c>
      <c r="U128" s="807">
        <v>1</v>
      </c>
      <c r="V128" s="807">
        <v>338424255</v>
      </c>
      <c r="W128" s="807">
        <v>338424255</v>
      </c>
      <c r="X128" s="807">
        <v>-338424254</v>
      </c>
      <c r="Y128" s="807">
        <v>338424255</v>
      </c>
      <c r="Z128" s="807">
        <v>0</v>
      </c>
      <c r="AA128" s="807">
        <f t="shared" si="22"/>
        <v>1E-3</v>
      </c>
      <c r="AB128" s="807">
        <f t="shared" si="23"/>
        <v>338424.255</v>
      </c>
      <c r="AC128" s="807">
        <f t="shared" si="24"/>
        <v>338424.255</v>
      </c>
      <c r="AD128" s="807">
        <f t="shared" si="25"/>
        <v>-338424.25400000002</v>
      </c>
      <c r="AE128" s="807">
        <f t="shared" si="26"/>
        <v>338424.255</v>
      </c>
      <c r="AF128" s="807">
        <f t="shared" si="27"/>
        <v>0</v>
      </c>
    </row>
    <row r="129" spans="20:32" x14ac:dyDescent="0.2">
      <c r="T129" s="806" t="s">
        <v>512</v>
      </c>
      <c r="U129" s="807">
        <v>193049000</v>
      </c>
      <c r="V129" s="807">
        <v>0</v>
      </c>
      <c r="W129" s="807">
        <v>0</v>
      </c>
      <c r="X129" s="807">
        <v>193049000</v>
      </c>
      <c r="Y129" s="807">
        <v>0</v>
      </c>
      <c r="Z129" s="807">
        <v>0</v>
      </c>
      <c r="AA129" s="807">
        <f t="shared" si="22"/>
        <v>193049</v>
      </c>
      <c r="AB129" s="807">
        <f t="shared" si="23"/>
        <v>0</v>
      </c>
      <c r="AC129" s="807">
        <f t="shared" si="24"/>
        <v>0</v>
      </c>
      <c r="AD129" s="807">
        <f t="shared" si="25"/>
        <v>193049</v>
      </c>
      <c r="AE129" s="807">
        <f t="shared" si="26"/>
        <v>0</v>
      </c>
      <c r="AF129" s="807">
        <f t="shared" si="27"/>
        <v>0</v>
      </c>
    </row>
    <row r="130" spans="20:32" x14ac:dyDescent="0.2">
      <c r="T130" s="806" t="s">
        <v>351</v>
      </c>
      <c r="U130" s="807">
        <v>193049000</v>
      </c>
      <c r="V130" s="807">
        <v>0</v>
      </c>
      <c r="W130" s="807">
        <v>0</v>
      </c>
      <c r="X130" s="807">
        <v>193049000</v>
      </c>
      <c r="Y130" s="807">
        <v>0</v>
      </c>
      <c r="Z130" s="807">
        <v>0</v>
      </c>
      <c r="AA130" s="807">
        <f t="shared" ref="AA130:AA132" si="28">+U130/$AA$1*$AB$1</f>
        <v>193049</v>
      </c>
      <c r="AB130" s="807">
        <f t="shared" ref="AB130:AB132" si="29">+V130/$AA$1*$AB$1</f>
        <v>0</v>
      </c>
      <c r="AC130" s="807">
        <f t="shared" ref="AC130:AC132" si="30">+W130/$AA$1*$AB$1</f>
        <v>0</v>
      </c>
      <c r="AD130" s="807">
        <f t="shared" ref="AD130:AD132" si="31">+X130/$AA$1*$AB$1</f>
        <v>193049</v>
      </c>
      <c r="AE130" s="807">
        <f t="shared" ref="AE130:AE132" si="32">+Y130/$AA$1*$AB$1</f>
        <v>0</v>
      </c>
      <c r="AF130" s="807">
        <f t="shared" ref="AF130:AF132" si="33">+Z130/$AA$1*$AB$1</f>
        <v>0</v>
      </c>
    </row>
    <row r="131" spans="20:32" x14ac:dyDescent="0.2">
      <c r="T131" s="806" t="s">
        <v>514</v>
      </c>
      <c r="U131" s="807">
        <v>193049000</v>
      </c>
      <c r="V131" s="807">
        <v>0</v>
      </c>
      <c r="W131" s="807">
        <v>0</v>
      </c>
      <c r="X131" s="807">
        <v>193049000</v>
      </c>
      <c r="Y131" s="807">
        <v>0</v>
      </c>
      <c r="Z131" s="807">
        <v>0</v>
      </c>
      <c r="AA131" s="807">
        <f t="shared" si="28"/>
        <v>193049</v>
      </c>
      <c r="AB131" s="807">
        <f t="shared" si="29"/>
        <v>0</v>
      </c>
      <c r="AC131" s="807">
        <f t="shared" si="30"/>
        <v>0</v>
      </c>
      <c r="AD131" s="807">
        <f t="shared" si="31"/>
        <v>193049</v>
      </c>
      <c r="AE131" s="807">
        <f t="shared" si="32"/>
        <v>0</v>
      </c>
      <c r="AF131" s="807">
        <f t="shared" si="33"/>
        <v>0</v>
      </c>
    </row>
    <row r="132" spans="20:32" x14ac:dyDescent="0.2">
      <c r="T132" s="806" t="s">
        <v>352</v>
      </c>
      <c r="U132" s="807">
        <v>41051341000</v>
      </c>
      <c r="V132" s="807">
        <v>1685850681</v>
      </c>
      <c r="W132" s="807">
        <v>1685850681</v>
      </c>
      <c r="X132" s="807">
        <v>39365490319</v>
      </c>
      <c r="Y132" s="807">
        <v>1682743082</v>
      </c>
      <c r="Z132" s="807">
        <v>3107599</v>
      </c>
      <c r="AA132" s="807">
        <f t="shared" si="28"/>
        <v>41051341</v>
      </c>
      <c r="AB132" s="807">
        <f t="shared" si="29"/>
        <v>1685850.6810000001</v>
      </c>
      <c r="AC132" s="807">
        <f t="shared" si="30"/>
        <v>1685850.6810000001</v>
      </c>
      <c r="AD132" s="807">
        <f t="shared" si="31"/>
        <v>39365490.318999998</v>
      </c>
      <c r="AE132" s="807">
        <f t="shared" si="32"/>
        <v>1682743.0819999999</v>
      </c>
      <c r="AF132" s="807">
        <f t="shared" si="33"/>
        <v>3107.5990000000002</v>
      </c>
    </row>
    <row r="133" spans="20:32" x14ac:dyDescent="0.2">
      <c r="T133" s="862" t="s">
        <v>353</v>
      </c>
      <c r="U133" s="807">
        <v>38086662000</v>
      </c>
      <c r="V133" s="807">
        <v>129799650</v>
      </c>
      <c r="W133" s="807">
        <v>129799650</v>
      </c>
      <c r="X133" s="807">
        <v>37956862350</v>
      </c>
      <c r="Y133" s="807">
        <v>129799650</v>
      </c>
      <c r="Z133" s="807">
        <v>0</v>
      </c>
      <c r="AA133" s="807">
        <f t="shared" ref="AA133:AA136" si="34">+U133/$AA$1*$AB$1</f>
        <v>38086662</v>
      </c>
      <c r="AB133" s="807">
        <f t="shared" ref="AB133:AB136" si="35">+V133/$AA$1*$AB$1</f>
        <v>129799.65</v>
      </c>
      <c r="AC133" s="807">
        <f t="shared" ref="AC133:AC136" si="36">+W133/$AA$1*$AB$1</f>
        <v>129799.65</v>
      </c>
      <c r="AD133" s="807">
        <f t="shared" ref="AD133:AD136" si="37">+X133/$AA$1*$AB$1</f>
        <v>37956862.350000001</v>
      </c>
      <c r="AE133" s="807">
        <f t="shared" ref="AE133:AE136" si="38">+Y133/$AA$1*$AB$1</f>
        <v>129799.65</v>
      </c>
      <c r="AF133" s="807">
        <f t="shared" ref="AF133:AF136" si="39">+Z133/$AA$1*$AB$1</f>
        <v>0</v>
      </c>
    </row>
    <row r="134" spans="20:32" x14ac:dyDescent="0.2">
      <c r="T134" s="806" t="s">
        <v>355</v>
      </c>
      <c r="U134" s="807">
        <v>2561236000</v>
      </c>
      <c r="V134" s="807">
        <v>804629062</v>
      </c>
      <c r="W134" s="807">
        <v>804629062</v>
      </c>
      <c r="X134" s="807">
        <v>1756606938</v>
      </c>
      <c r="Y134" s="807">
        <v>804629062</v>
      </c>
      <c r="Z134" s="807">
        <v>0</v>
      </c>
      <c r="AA134" s="807">
        <f t="shared" si="34"/>
        <v>2561236</v>
      </c>
      <c r="AB134" s="807">
        <f t="shared" si="35"/>
        <v>804629.06200000003</v>
      </c>
      <c r="AC134" s="807">
        <f t="shared" si="36"/>
        <v>804629.06200000003</v>
      </c>
      <c r="AD134" s="807">
        <f t="shared" si="37"/>
        <v>1756606.9380000001</v>
      </c>
      <c r="AE134" s="807">
        <f t="shared" si="38"/>
        <v>804629.06200000003</v>
      </c>
      <c r="AF134" s="807">
        <f t="shared" si="39"/>
        <v>0</v>
      </c>
    </row>
    <row r="135" spans="20:32" x14ac:dyDescent="0.2">
      <c r="T135" s="806" t="s">
        <v>783</v>
      </c>
      <c r="U135" s="807">
        <v>403433000</v>
      </c>
      <c r="V135" s="807">
        <v>0</v>
      </c>
      <c r="W135" s="807">
        <v>0</v>
      </c>
      <c r="X135" s="807">
        <v>403433000</v>
      </c>
      <c r="Y135" s="807">
        <v>0</v>
      </c>
      <c r="Z135" s="807">
        <v>0</v>
      </c>
      <c r="AA135" s="807">
        <f t="shared" si="34"/>
        <v>403433</v>
      </c>
      <c r="AB135" s="807">
        <f t="shared" si="35"/>
        <v>0</v>
      </c>
      <c r="AC135" s="807">
        <f t="shared" si="36"/>
        <v>0</v>
      </c>
      <c r="AD135" s="807">
        <f t="shared" si="37"/>
        <v>403433</v>
      </c>
      <c r="AE135" s="807">
        <f t="shared" si="38"/>
        <v>0</v>
      </c>
      <c r="AF135" s="807">
        <f t="shared" si="39"/>
        <v>0</v>
      </c>
    </row>
    <row r="136" spans="20:32" x14ac:dyDescent="0.2">
      <c r="T136" s="806" t="s">
        <v>357</v>
      </c>
      <c r="U136" s="807">
        <v>10000</v>
      </c>
      <c r="V136" s="807">
        <v>751421969</v>
      </c>
      <c r="W136" s="807">
        <v>751421969</v>
      </c>
      <c r="X136" s="807">
        <v>-751411969</v>
      </c>
      <c r="Y136" s="807">
        <v>748314370</v>
      </c>
      <c r="Z136" s="807">
        <v>3107599</v>
      </c>
      <c r="AA136" s="807">
        <f t="shared" si="34"/>
        <v>10</v>
      </c>
      <c r="AB136" s="807">
        <f t="shared" si="35"/>
        <v>751421.96900000004</v>
      </c>
      <c r="AC136" s="807">
        <f t="shared" si="36"/>
        <v>751421.96900000004</v>
      </c>
      <c r="AD136" s="807">
        <f t="shared" si="37"/>
        <v>-751411.96900000004</v>
      </c>
      <c r="AE136" s="807">
        <f t="shared" si="38"/>
        <v>748314.37</v>
      </c>
      <c r="AF136" s="807">
        <f t="shared" si="39"/>
        <v>3107.5990000000002</v>
      </c>
    </row>
  </sheetData>
  <mergeCells count="2">
    <mergeCell ref="A1:K1"/>
    <mergeCell ref="T1:Z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E3DB6-42EE-4332-8A27-379DA00EBEE9}">
  <sheetPr>
    <tabColor rgb="FFFF99CC"/>
  </sheetPr>
  <dimension ref="A1:IY279"/>
  <sheetViews>
    <sheetView zoomScale="80" zoomScaleNormal="80" workbookViewId="0">
      <selection activeCell="O23" sqref="O23"/>
    </sheetView>
  </sheetViews>
  <sheetFormatPr baseColWidth="10" defaultColWidth="6.28515625" defaultRowHeight="12.75" x14ac:dyDescent="0.2"/>
  <cols>
    <col min="1" max="1" width="11.28515625" style="656" customWidth="1"/>
    <col min="2" max="2" width="44.140625" style="616" hidden="1" customWidth="1"/>
    <col min="3" max="3" width="17" style="656" hidden="1" customWidth="1"/>
    <col min="4" max="4" width="39.5703125" style="616" hidden="1" customWidth="1"/>
    <col min="5" max="6" width="14.28515625" style="616" hidden="1" customWidth="1"/>
    <col min="7" max="7" width="17.140625" style="616" hidden="1" customWidth="1"/>
    <col min="8" max="8" width="18.140625" style="656" hidden="1" customWidth="1"/>
    <col min="9" max="9" width="12.5703125" style="656" hidden="1" customWidth="1"/>
    <col min="10" max="10" width="3.42578125" style="656" hidden="1" customWidth="1"/>
    <col min="11" max="12" width="6.28515625" style="616"/>
    <col min="13" max="16" width="17.28515625" style="616" customWidth="1"/>
    <col min="17" max="17" width="17.28515625" style="616" hidden="1" customWidth="1"/>
    <col min="18" max="18" width="17.28515625" style="616" customWidth="1"/>
    <col min="19" max="19" width="8.5703125" style="616" customWidth="1"/>
    <col min="20" max="20" width="15.42578125" style="616" customWidth="1"/>
    <col min="21" max="21" width="18.140625" style="616" customWidth="1"/>
    <col min="22" max="22" width="15.42578125" style="656" customWidth="1"/>
    <col min="23" max="23" width="15.42578125" style="616" customWidth="1"/>
    <col min="24" max="26" width="15.42578125" style="616" hidden="1" customWidth="1"/>
    <col min="27" max="29" width="15.42578125" style="616" customWidth="1"/>
    <col min="30" max="30" width="8.5703125" style="616" customWidth="1"/>
    <col min="31" max="56" width="8.5703125" style="616" hidden="1" customWidth="1"/>
    <col min="57" max="57" width="8.5703125" style="672" hidden="1" customWidth="1"/>
    <col min="58" max="62" width="8.5703125" style="616" hidden="1" customWidth="1"/>
    <col min="63" max="63" width="8.5703125" style="675" hidden="1" customWidth="1"/>
    <col min="64" max="95" width="8.5703125" style="616" hidden="1" customWidth="1"/>
    <col min="96" max="98" width="8.5703125" style="627" hidden="1" customWidth="1"/>
    <col min="99" max="113" width="8.5703125" style="616" hidden="1" customWidth="1"/>
    <col min="114" max="116" width="8.5703125" style="627" hidden="1" customWidth="1"/>
    <col min="117" max="139" width="8.5703125" style="616" hidden="1" customWidth="1"/>
    <col min="140" max="140" width="8.5703125" style="672" hidden="1" customWidth="1"/>
    <col min="141" max="145" width="8.5703125" style="616" hidden="1" customWidth="1"/>
    <col min="146" max="146" width="8.5703125" style="656" hidden="1" customWidth="1"/>
    <col min="147" max="147" width="8.5703125" style="616" hidden="1" customWidth="1"/>
    <col min="148" max="148" width="8.5703125" style="656" hidden="1" customWidth="1"/>
    <col min="149" max="164" width="8.5703125" style="616" hidden="1" customWidth="1"/>
    <col min="165" max="165" width="8.5703125" style="672" hidden="1" customWidth="1"/>
    <col min="166" max="166" width="8.5703125" style="616" hidden="1" customWidth="1"/>
    <col min="167" max="167" width="8.5703125" style="672" hidden="1" customWidth="1"/>
    <col min="168" max="188" width="8.5703125" style="616" hidden="1" customWidth="1"/>
    <col min="189" max="200" width="8.5703125" style="656" hidden="1" customWidth="1"/>
    <col min="201" max="203" width="8.5703125" style="658" hidden="1" customWidth="1"/>
    <col min="204" max="204" width="8.5703125" style="657" hidden="1" customWidth="1"/>
    <col min="205" max="206" width="8.5703125" style="658" hidden="1" customWidth="1"/>
    <col min="207" max="207" width="8.5703125" style="656" hidden="1" customWidth="1"/>
    <col min="208" max="208" width="8.5703125" style="672" hidden="1" customWidth="1"/>
    <col min="209" max="216" width="8.5703125" style="656" hidden="1" customWidth="1"/>
    <col min="217" max="233" width="8.5703125" style="616" hidden="1" customWidth="1"/>
    <col min="234" max="234" width="8.5703125" style="672" hidden="1" customWidth="1"/>
    <col min="235" max="235" width="8.5703125" style="616" hidden="1" customWidth="1"/>
    <col min="236" max="236" width="8.5703125" style="672" hidden="1" customWidth="1"/>
    <col min="237" max="242" width="8.5703125" style="639" hidden="1" customWidth="1"/>
    <col min="243" max="259" width="8.5703125" style="616" hidden="1" customWidth="1"/>
    <col min="260" max="260" width="8.5703125" style="616" customWidth="1"/>
    <col min="261" max="16384" width="6.28515625" style="616"/>
  </cols>
  <sheetData>
    <row r="1" spans="1:258" x14ac:dyDescent="0.2">
      <c r="A1" s="1123" t="s">
        <v>817</v>
      </c>
      <c r="B1" s="1124"/>
      <c r="C1" s="1124"/>
      <c r="D1" s="1124"/>
      <c r="E1" s="1124"/>
      <c r="F1" s="1124"/>
      <c r="G1" s="1124"/>
      <c r="H1" s="648"/>
      <c r="I1" s="648">
        <v>1000</v>
      </c>
      <c r="J1" s="648">
        <v>1.0309999999999999</v>
      </c>
      <c r="M1" s="1125" t="s">
        <v>129</v>
      </c>
      <c r="N1" s="1125"/>
      <c r="O1" s="1125"/>
      <c r="P1" s="1125"/>
      <c r="Q1" s="649">
        <v>1000</v>
      </c>
      <c r="R1" s="649">
        <v>1.0309999999999999</v>
      </c>
      <c r="T1" s="1125" t="s">
        <v>836</v>
      </c>
      <c r="U1" s="1125"/>
      <c r="V1" s="1125"/>
      <c r="W1" s="1125"/>
      <c r="X1" s="1125"/>
      <c r="Y1" s="1125"/>
      <c r="Z1" s="1125"/>
      <c r="AA1" s="649"/>
      <c r="AB1" s="649">
        <v>1000</v>
      </c>
      <c r="AC1" s="649">
        <v>1.0309999999999999</v>
      </c>
      <c r="AE1" s="1126" t="s">
        <v>847</v>
      </c>
      <c r="AF1" s="1126"/>
      <c r="AG1" s="1126"/>
      <c r="AH1" s="1126"/>
      <c r="AI1" s="650">
        <v>1000</v>
      </c>
      <c r="AJ1" s="650">
        <v>1</v>
      </c>
      <c r="AL1" s="1127" t="s">
        <v>848</v>
      </c>
      <c r="AM1" s="1127"/>
      <c r="AN1" s="1127"/>
      <c r="AO1" s="1127"/>
      <c r="AP1" s="1127"/>
      <c r="AQ1" s="1127"/>
      <c r="AR1" s="1127"/>
      <c r="AS1" s="1127"/>
      <c r="AT1" s="650">
        <v>1000</v>
      </c>
      <c r="AU1" s="650">
        <v>1</v>
      </c>
      <c r="AW1" s="1122" t="s">
        <v>5</v>
      </c>
      <c r="AX1" s="1122"/>
      <c r="AY1" s="1122"/>
      <c r="AZ1" s="1122"/>
      <c r="BA1" s="652">
        <v>1000</v>
      </c>
      <c r="BB1" s="652">
        <v>1</v>
      </c>
      <c r="BD1" s="1122" t="s">
        <v>5</v>
      </c>
      <c r="BE1" s="1122"/>
      <c r="BF1" s="1122"/>
      <c r="BG1" s="1122"/>
      <c r="BH1" s="1122"/>
      <c r="BI1" s="1122"/>
      <c r="BJ1" s="1122"/>
      <c r="BK1" s="652">
        <v>1000</v>
      </c>
      <c r="BL1" s="652">
        <v>1</v>
      </c>
      <c r="BM1" s="652"/>
      <c r="BO1" s="1121" t="s">
        <v>860</v>
      </c>
      <c r="BP1" s="1122"/>
      <c r="BQ1" s="1122"/>
      <c r="BR1" s="1122"/>
      <c r="BS1" s="653">
        <v>1000</v>
      </c>
      <c r="BT1" s="653">
        <v>1</v>
      </c>
      <c r="BV1" s="1122" t="s">
        <v>861</v>
      </c>
      <c r="BW1" s="1122"/>
      <c r="BX1" s="1122"/>
      <c r="BY1" s="1122"/>
      <c r="BZ1" s="1122"/>
      <c r="CA1" s="1122"/>
      <c r="CB1" s="1122"/>
      <c r="CC1" s="652">
        <v>1000</v>
      </c>
      <c r="CD1" s="652">
        <v>1</v>
      </c>
      <c r="CE1" s="652"/>
      <c r="CG1" s="1122" t="s">
        <v>888</v>
      </c>
      <c r="CH1" s="1122"/>
      <c r="CI1" s="1122"/>
      <c r="CJ1" s="1122"/>
      <c r="CK1" s="652">
        <v>1000</v>
      </c>
      <c r="CL1" s="652">
        <v>1</v>
      </c>
      <c r="CN1" s="1122" t="s">
        <v>886</v>
      </c>
      <c r="CO1" s="1122"/>
      <c r="CP1" s="1122"/>
      <c r="CQ1" s="1122"/>
      <c r="CR1" s="1122"/>
      <c r="CS1" s="1122"/>
      <c r="CT1" s="1122"/>
      <c r="CU1" s="652">
        <v>1000</v>
      </c>
      <c r="CV1" s="652">
        <v>1</v>
      </c>
      <c r="CW1" s="652"/>
      <c r="CY1" s="1122" t="s">
        <v>77</v>
      </c>
      <c r="CZ1" s="1122"/>
      <c r="DA1" s="1122"/>
      <c r="DB1" s="1122"/>
      <c r="DC1" s="652">
        <v>1000</v>
      </c>
      <c r="DD1" s="652">
        <v>1</v>
      </c>
      <c r="DF1" s="1122" t="s">
        <v>646</v>
      </c>
      <c r="DG1" s="1122"/>
      <c r="DH1" s="1122"/>
      <c r="DI1" s="1122"/>
      <c r="DJ1" s="1122"/>
      <c r="DK1" s="1122"/>
      <c r="DL1" s="1122"/>
      <c r="DM1" s="654">
        <v>1000</v>
      </c>
      <c r="DN1" s="654">
        <v>1</v>
      </c>
      <c r="DO1" s="654"/>
      <c r="DQ1" s="1128" t="s">
        <v>8</v>
      </c>
      <c r="DR1" s="1128"/>
      <c r="DS1" s="1128"/>
      <c r="DT1" s="1128"/>
      <c r="DU1" s="655">
        <v>1000</v>
      </c>
      <c r="DV1" s="655">
        <v>1</v>
      </c>
      <c r="DX1" s="1128" t="s">
        <v>647</v>
      </c>
      <c r="DY1" s="1128"/>
      <c r="DZ1" s="1128"/>
      <c r="EA1" s="1128"/>
      <c r="EB1" s="1128"/>
      <c r="EC1" s="1128"/>
      <c r="ED1" s="1128"/>
      <c r="EE1" s="1128"/>
      <c r="EF1" s="655">
        <v>1000</v>
      </c>
      <c r="EG1" s="655">
        <v>1</v>
      </c>
      <c r="EI1" s="1115" t="s">
        <v>9</v>
      </c>
      <c r="EJ1" s="1115"/>
      <c r="EK1" s="1115"/>
      <c r="EL1" s="617">
        <v>1000</v>
      </c>
      <c r="EM1" s="617">
        <v>1</v>
      </c>
      <c r="EN1" s="617"/>
      <c r="EP1" s="1115" t="s">
        <v>929</v>
      </c>
      <c r="EQ1" s="1115"/>
      <c r="ER1" s="1115"/>
      <c r="ES1" s="1115"/>
      <c r="ET1" s="1115"/>
      <c r="EU1" s="1115"/>
      <c r="EV1" s="1115"/>
      <c r="EW1" s="1115"/>
      <c r="EX1" s="617">
        <v>1000</v>
      </c>
      <c r="EY1" s="617">
        <v>1</v>
      </c>
      <c r="FA1" s="1118" t="s">
        <v>936</v>
      </c>
      <c r="FB1" s="1115"/>
      <c r="FC1" s="1115"/>
      <c r="FD1" s="1115"/>
      <c r="FE1" s="617">
        <v>1000</v>
      </c>
      <c r="FF1" s="617">
        <v>1</v>
      </c>
      <c r="FH1" s="1115" t="s">
        <v>941</v>
      </c>
      <c r="FI1" s="1115"/>
      <c r="FJ1" s="1115"/>
      <c r="FK1" s="1115"/>
      <c r="FL1" s="1115"/>
      <c r="FM1" s="1115"/>
      <c r="FN1" s="1115"/>
      <c r="FO1" s="617">
        <v>1000</v>
      </c>
      <c r="FP1" s="617">
        <v>1</v>
      </c>
      <c r="FQ1" s="617"/>
      <c r="FS1" s="1115" t="s">
        <v>960</v>
      </c>
      <c r="FT1" s="1115"/>
      <c r="FU1" s="1115"/>
      <c r="FV1" s="1115"/>
      <c r="FW1" s="1115"/>
      <c r="FX1" s="1115"/>
      <c r="FY1" s="1115"/>
      <c r="FZ1" s="617">
        <v>1000</v>
      </c>
      <c r="GA1" s="617">
        <v>1</v>
      </c>
      <c r="GB1" s="617"/>
      <c r="GC1" s="617"/>
      <c r="GD1" s="617"/>
      <c r="GE1" s="617"/>
      <c r="GG1" s="1129" t="s">
        <v>11</v>
      </c>
      <c r="GH1" s="1129"/>
      <c r="GI1" s="1129"/>
      <c r="GJ1" s="1129"/>
      <c r="GK1" s="656">
        <v>1000</v>
      </c>
      <c r="GL1" s="656">
        <v>1</v>
      </c>
      <c r="GN1" s="1129" t="s">
        <v>1024</v>
      </c>
      <c r="GO1" s="1129"/>
      <c r="GP1" s="1129"/>
      <c r="GQ1" s="1129"/>
      <c r="GR1" s="1129"/>
      <c r="GS1" s="1129"/>
      <c r="GT1" s="1129"/>
      <c r="GU1" s="1129"/>
      <c r="GV1" s="657">
        <v>1000</v>
      </c>
      <c r="GW1" s="658">
        <v>1</v>
      </c>
      <c r="GZ1" s="1129" t="s">
        <v>1025</v>
      </c>
      <c r="HA1" s="1129"/>
      <c r="HB1" s="1129"/>
      <c r="HC1" s="1129"/>
      <c r="HD1" s="1129"/>
      <c r="HE1" s="1129"/>
      <c r="HF1" s="1129"/>
      <c r="HG1" s="1129"/>
      <c r="HH1" s="1129"/>
      <c r="HI1" s="1129"/>
      <c r="HJ1" s="1129"/>
      <c r="HK1" s="616">
        <v>1000</v>
      </c>
      <c r="HL1" s="616">
        <v>1</v>
      </c>
      <c r="HQ1" s="1129" t="s">
        <v>12</v>
      </c>
      <c r="HR1" s="1129"/>
      <c r="HS1" s="1129"/>
      <c r="HT1" s="1129"/>
      <c r="HU1" s="616">
        <v>1000</v>
      </c>
      <c r="HV1" s="616">
        <v>1</v>
      </c>
      <c r="HY1" s="1129" t="s">
        <v>1049</v>
      </c>
      <c r="HZ1" s="1129"/>
      <c r="IA1" s="1129"/>
      <c r="IB1" s="1129"/>
      <c r="IC1" s="1129"/>
      <c r="ID1" s="1129"/>
      <c r="IE1" s="1129"/>
      <c r="IF1" s="1129"/>
      <c r="IG1" s="639">
        <v>1000</v>
      </c>
      <c r="IH1" s="639">
        <v>1</v>
      </c>
      <c r="IL1" s="1129" t="s">
        <v>1048</v>
      </c>
      <c r="IM1" s="1129"/>
      <c r="IN1" s="1129"/>
      <c r="IO1" s="1129"/>
      <c r="IP1" s="1129"/>
      <c r="IQ1" s="1129"/>
      <c r="IR1" s="1129"/>
      <c r="IS1" s="1129"/>
      <c r="IT1" s="1129"/>
      <c r="IU1" s="1129"/>
      <c r="IV1" s="616">
        <v>1000</v>
      </c>
      <c r="IW1" s="616">
        <v>1</v>
      </c>
    </row>
    <row r="2" spans="1:258" ht="49.9" customHeight="1" x14ac:dyDescent="0.2">
      <c r="A2" s="659" t="s">
        <v>360</v>
      </c>
      <c r="B2" s="659" t="s">
        <v>382</v>
      </c>
      <c r="C2" s="659" t="s">
        <v>361</v>
      </c>
      <c r="D2" s="659" t="s">
        <v>445</v>
      </c>
      <c r="E2" s="659" t="s">
        <v>394</v>
      </c>
      <c r="F2" s="659" t="s">
        <v>363</v>
      </c>
      <c r="G2" s="659" t="s">
        <v>413</v>
      </c>
      <c r="H2" s="659" t="s">
        <v>760</v>
      </c>
      <c r="I2" s="659" t="s">
        <v>765</v>
      </c>
      <c r="J2" s="659" t="s">
        <v>766</v>
      </c>
      <c r="K2" s="627"/>
      <c r="M2" s="660" t="s">
        <v>360</v>
      </c>
      <c r="N2" s="660" t="s">
        <v>382</v>
      </c>
      <c r="O2" s="660" t="s">
        <v>361</v>
      </c>
      <c r="P2" s="660" t="s">
        <v>445</v>
      </c>
      <c r="Q2" s="660" t="s">
        <v>363</v>
      </c>
      <c r="R2" s="660" t="s">
        <v>765</v>
      </c>
      <c r="T2" s="660" t="s">
        <v>360</v>
      </c>
      <c r="U2" s="660" t="s">
        <v>382</v>
      </c>
      <c r="V2" s="660" t="s">
        <v>361</v>
      </c>
      <c r="W2" s="660" t="s">
        <v>445</v>
      </c>
      <c r="X2" s="660" t="s">
        <v>394</v>
      </c>
      <c r="Y2" s="660" t="s">
        <v>363</v>
      </c>
      <c r="Z2" s="660" t="s">
        <v>413</v>
      </c>
      <c r="AA2" s="661" t="s">
        <v>760</v>
      </c>
      <c r="AB2" s="661" t="s">
        <v>765</v>
      </c>
      <c r="AC2" s="661" t="s">
        <v>766</v>
      </c>
      <c r="AE2" s="662" t="s">
        <v>360</v>
      </c>
      <c r="AF2" s="662" t="s">
        <v>382</v>
      </c>
      <c r="AG2" s="662" t="s">
        <v>361</v>
      </c>
      <c r="AH2" s="662" t="s">
        <v>445</v>
      </c>
      <c r="AI2" s="662" t="s">
        <v>363</v>
      </c>
      <c r="AJ2" s="663" t="s">
        <v>765</v>
      </c>
      <c r="AL2" s="651" t="s">
        <v>360</v>
      </c>
      <c r="AM2" s="651" t="s">
        <v>382</v>
      </c>
      <c r="AN2" s="651" t="s">
        <v>361</v>
      </c>
      <c r="AO2" s="651" t="s">
        <v>445</v>
      </c>
      <c r="AP2" s="651" t="s">
        <v>394</v>
      </c>
      <c r="AQ2" s="651" t="s">
        <v>363</v>
      </c>
      <c r="AR2" s="651" t="s">
        <v>413</v>
      </c>
      <c r="AS2" s="651" t="s">
        <v>760</v>
      </c>
      <c r="AT2" s="651" t="s">
        <v>765</v>
      </c>
      <c r="AU2" s="651" t="s">
        <v>766</v>
      </c>
      <c r="AW2" s="664" t="s">
        <v>360</v>
      </c>
      <c r="AX2" s="664" t="s">
        <v>382</v>
      </c>
      <c r="AY2" s="664" t="s">
        <v>361</v>
      </c>
      <c r="AZ2" s="664" t="s">
        <v>445</v>
      </c>
      <c r="BA2" s="664" t="s">
        <v>363</v>
      </c>
      <c r="BB2" s="664" t="s">
        <v>856</v>
      </c>
      <c r="BD2" s="655" t="s">
        <v>360</v>
      </c>
      <c r="BE2" s="655" t="s">
        <v>382</v>
      </c>
      <c r="BF2" s="655" t="s">
        <v>361</v>
      </c>
      <c r="BG2" s="655" t="s">
        <v>445</v>
      </c>
      <c r="BH2" s="655" t="s">
        <v>394</v>
      </c>
      <c r="BI2" s="655" t="s">
        <v>363</v>
      </c>
      <c r="BJ2" s="655" t="s">
        <v>413</v>
      </c>
      <c r="BK2" s="655" t="s">
        <v>760</v>
      </c>
      <c r="BL2" s="655" t="s">
        <v>765</v>
      </c>
      <c r="BM2" s="655" t="s">
        <v>766</v>
      </c>
      <c r="BO2" s="664" t="s">
        <v>360</v>
      </c>
      <c r="BP2" s="664" t="s">
        <v>382</v>
      </c>
      <c r="BQ2" s="664" t="s">
        <v>361</v>
      </c>
      <c r="BR2" s="664" t="s">
        <v>445</v>
      </c>
      <c r="BS2" s="664" t="s">
        <v>363</v>
      </c>
      <c r="BT2" s="664" t="s">
        <v>856</v>
      </c>
      <c r="BV2" s="655" t="s">
        <v>360</v>
      </c>
      <c r="BW2" s="655" t="s">
        <v>382</v>
      </c>
      <c r="BX2" s="655" t="s">
        <v>361</v>
      </c>
      <c r="BY2" s="655" t="s">
        <v>445</v>
      </c>
      <c r="BZ2" s="655" t="s">
        <v>394</v>
      </c>
      <c r="CA2" s="655" t="s">
        <v>413</v>
      </c>
      <c r="CB2" s="655" t="s">
        <v>363</v>
      </c>
      <c r="CC2" s="655" t="s">
        <v>760</v>
      </c>
      <c r="CD2" s="655" t="s">
        <v>766</v>
      </c>
      <c r="CE2" s="655" t="s">
        <v>765</v>
      </c>
      <c r="CG2" s="655" t="s">
        <v>360</v>
      </c>
      <c r="CH2" s="655" t="s">
        <v>382</v>
      </c>
      <c r="CI2" s="655" t="s">
        <v>361</v>
      </c>
      <c r="CJ2" s="655" t="s">
        <v>445</v>
      </c>
      <c r="CK2" s="655" t="s">
        <v>363</v>
      </c>
      <c r="CL2" s="655" t="s">
        <v>765</v>
      </c>
      <c r="CN2" s="655" t="s">
        <v>360</v>
      </c>
      <c r="CO2" s="655" t="s">
        <v>382</v>
      </c>
      <c r="CP2" s="655" t="s">
        <v>361</v>
      </c>
      <c r="CQ2" s="655" t="s">
        <v>445</v>
      </c>
      <c r="CR2" s="665" t="s">
        <v>394</v>
      </c>
      <c r="CS2" s="665" t="s">
        <v>413</v>
      </c>
      <c r="CT2" s="665" t="s">
        <v>363</v>
      </c>
      <c r="CU2" s="655" t="s">
        <v>760</v>
      </c>
      <c r="CV2" s="655" t="s">
        <v>766</v>
      </c>
      <c r="CW2" s="655" t="s">
        <v>765</v>
      </c>
      <c r="CY2" s="655" t="s">
        <v>360</v>
      </c>
      <c r="CZ2" s="655" t="s">
        <v>382</v>
      </c>
      <c r="DA2" s="655" t="s">
        <v>361</v>
      </c>
      <c r="DB2" s="655" t="s">
        <v>445</v>
      </c>
      <c r="DC2" s="655" t="s">
        <v>363</v>
      </c>
      <c r="DD2" s="655" t="s">
        <v>765</v>
      </c>
      <c r="DF2" s="655" t="s">
        <v>360</v>
      </c>
      <c r="DG2" s="655" t="s">
        <v>382</v>
      </c>
      <c r="DH2" s="655" t="s">
        <v>361</v>
      </c>
      <c r="DI2" s="655" t="s">
        <v>445</v>
      </c>
      <c r="DJ2" s="665" t="s">
        <v>394</v>
      </c>
      <c r="DK2" s="665" t="s">
        <v>363</v>
      </c>
      <c r="DL2" s="665" t="s">
        <v>413</v>
      </c>
      <c r="DM2" s="654" t="s">
        <v>760</v>
      </c>
      <c r="DN2" s="654" t="s">
        <v>774</v>
      </c>
      <c r="DO2" s="654" t="s">
        <v>773</v>
      </c>
      <c r="DQ2" s="655" t="s">
        <v>360</v>
      </c>
      <c r="DR2" s="655" t="s">
        <v>382</v>
      </c>
      <c r="DS2" s="655" t="s">
        <v>361</v>
      </c>
      <c r="DT2" s="655" t="s">
        <v>445</v>
      </c>
      <c r="DU2" s="655" t="s">
        <v>363</v>
      </c>
      <c r="DV2" s="655" t="s">
        <v>765</v>
      </c>
      <c r="DX2" s="655" t="s">
        <v>360</v>
      </c>
      <c r="DY2" s="655" t="s">
        <v>382</v>
      </c>
      <c r="DZ2" s="655" t="s">
        <v>361</v>
      </c>
      <c r="EA2" s="655" t="s">
        <v>445</v>
      </c>
      <c r="EB2" s="655" t="s">
        <v>394</v>
      </c>
      <c r="EC2" s="655" t="s">
        <v>413</v>
      </c>
      <c r="ED2" s="655" t="s">
        <v>922</v>
      </c>
      <c r="EE2" s="655" t="s">
        <v>760</v>
      </c>
      <c r="EF2" s="655" t="s">
        <v>766</v>
      </c>
      <c r="EG2" s="655" t="s">
        <v>765</v>
      </c>
      <c r="EI2" s="646" t="s">
        <v>360</v>
      </c>
      <c r="EJ2" s="646" t="s">
        <v>382</v>
      </c>
      <c r="EK2" s="646" t="s">
        <v>361</v>
      </c>
      <c r="EL2" s="646" t="s">
        <v>445</v>
      </c>
      <c r="EM2" s="646" t="s">
        <v>363</v>
      </c>
      <c r="EN2" s="646" t="s">
        <v>765</v>
      </c>
      <c r="EP2" s="646" t="s">
        <v>360</v>
      </c>
      <c r="EQ2" s="646" t="s">
        <v>382</v>
      </c>
      <c r="ER2" s="646" t="s">
        <v>361</v>
      </c>
      <c r="ES2" s="646" t="s">
        <v>445</v>
      </c>
      <c r="ET2" s="646" t="s">
        <v>394</v>
      </c>
      <c r="EU2" s="646" t="s">
        <v>363</v>
      </c>
      <c r="EV2" s="646" t="s">
        <v>413</v>
      </c>
      <c r="EW2" s="646" t="s">
        <v>760</v>
      </c>
      <c r="EX2" s="646" t="s">
        <v>765</v>
      </c>
      <c r="EY2" s="646" t="s">
        <v>766</v>
      </c>
      <c r="FA2" s="646" t="s">
        <v>360</v>
      </c>
      <c r="FB2" s="646" t="s">
        <v>382</v>
      </c>
      <c r="FC2" s="646" t="s">
        <v>361</v>
      </c>
      <c r="FD2" s="646" t="s">
        <v>445</v>
      </c>
      <c r="FE2" s="646" t="s">
        <v>363</v>
      </c>
      <c r="FF2" s="646" t="s">
        <v>765</v>
      </c>
      <c r="FH2" s="646" t="s">
        <v>360</v>
      </c>
      <c r="FI2" s="646" t="s">
        <v>382</v>
      </c>
      <c r="FJ2" s="646" t="s">
        <v>361</v>
      </c>
      <c r="FK2" s="646" t="s">
        <v>445</v>
      </c>
      <c r="FL2" s="646" t="s">
        <v>394</v>
      </c>
      <c r="FM2" s="646" t="s">
        <v>363</v>
      </c>
      <c r="FN2" s="646" t="s">
        <v>413</v>
      </c>
      <c r="FO2" s="646" t="s">
        <v>760</v>
      </c>
      <c r="FP2" s="646" t="s">
        <v>765</v>
      </c>
      <c r="FQ2" s="646" t="s">
        <v>766</v>
      </c>
      <c r="FS2" s="646" t="s">
        <v>290</v>
      </c>
      <c r="FT2" s="646" t="s">
        <v>294</v>
      </c>
      <c r="FU2" s="646" t="s">
        <v>292</v>
      </c>
      <c r="FV2" s="646" t="s">
        <v>291</v>
      </c>
      <c r="FW2" s="646" t="s">
        <v>359</v>
      </c>
      <c r="FX2" s="646" t="s">
        <v>932</v>
      </c>
      <c r="FY2" s="646" t="s">
        <v>121</v>
      </c>
      <c r="FZ2" s="646" t="s">
        <v>770</v>
      </c>
      <c r="GA2" s="646" t="s">
        <v>768</v>
      </c>
      <c r="GB2" s="646" t="s">
        <v>767</v>
      </c>
      <c r="GC2" s="646" t="s">
        <v>769</v>
      </c>
      <c r="GD2" s="646" t="s">
        <v>934</v>
      </c>
      <c r="GE2" s="646" t="s">
        <v>935</v>
      </c>
      <c r="GG2" s="646" t="s">
        <v>360</v>
      </c>
      <c r="GH2" s="646" t="s">
        <v>382</v>
      </c>
      <c r="GI2" s="646" t="s">
        <v>361</v>
      </c>
      <c r="GJ2" s="646" t="s">
        <v>445</v>
      </c>
      <c r="GK2" s="646" t="s">
        <v>363</v>
      </c>
      <c r="GL2" s="646" t="s">
        <v>765</v>
      </c>
      <c r="GN2" s="646" t="s">
        <v>360</v>
      </c>
      <c r="GO2" s="646" t="s">
        <v>382</v>
      </c>
      <c r="GP2" s="646" t="s">
        <v>361</v>
      </c>
      <c r="GQ2" s="646" t="s">
        <v>445</v>
      </c>
      <c r="GR2" s="646" t="s">
        <v>362</v>
      </c>
      <c r="GS2" s="621" t="s">
        <v>394</v>
      </c>
      <c r="GT2" s="621" t="s">
        <v>363</v>
      </c>
      <c r="GU2" s="621" t="s">
        <v>413</v>
      </c>
      <c r="GV2" s="621" t="s">
        <v>760</v>
      </c>
      <c r="GW2" s="621" t="s">
        <v>765</v>
      </c>
      <c r="GX2" s="621" t="s">
        <v>766</v>
      </c>
      <c r="GZ2" s="666" t="s">
        <v>290</v>
      </c>
      <c r="HA2" s="621" t="s">
        <v>294</v>
      </c>
      <c r="HB2" s="621" t="s">
        <v>292</v>
      </c>
      <c r="HC2" s="621" t="s">
        <v>291</v>
      </c>
      <c r="HD2" s="621" t="s">
        <v>359</v>
      </c>
      <c r="HE2" s="621" t="s">
        <v>932</v>
      </c>
      <c r="HF2" s="621" t="s">
        <v>121</v>
      </c>
      <c r="HG2" s="621" t="s">
        <v>770</v>
      </c>
      <c r="HH2" s="621" t="s">
        <v>768</v>
      </c>
      <c r="HI2" s="621" t="s">
        <v>767</v>
      </c>
      <c r="HJ2" s="621" t="s">
        <v>769</v>
      </c>
      <c r="HK2" s="621" t="s">
        <v>934</v>
      </c>
      <c r="HL2" s="621" t="s">
        <v>935</v>
      </c>
      <c r="HQ2" s="621" t="s">
        <v>360</v>
      </c>
      <c r="HR2" s="621" t="s">
        <v>382</v>
      </c>
      <c r="HS2" s="621" t="s">
        <v>361</v>
      </c>
      <c r="HT2" s="621" t="s">
        <v>445</v>
      </c>
      <c r="HU2" s="621" t="s">
        <v>363</v>
      </c>
      <c r="HV2" s="621" t="s">
        <v>765</v>
      </c>
      <c r="HY2" s="621" t="s">
        <v>360</v>
      </c>
      <c r="HZ2" s="621" t="s">
        <v>382</v>
      </c>
      <c r="IA2" s="621" t="s">
        <v>361</v>
      </c>
      <c r="IB2" s="621" t="s">
        <v>445</v>
      </c>
      <c r="IC2" s="667" t="s">
        <v>394</v>
      </c>
      <c r="ID2" s="667" t="s">
        <v>363</v>
      </c>
      <c r="IE2" s="667" t="s">
        <v>413</v>
      </c>
      <c r="IF2" s="667" t="s">
        <v>760</v>
      </c>
      <c r="IG2" s="667" t="s">
        <v>765</v>
      </c>
      <c r="IH2" s="667" t="s">
        <v>766</v>
      </c>
      <c r="II2" s="621"/>
      <c r="IJ2" s="511"/>
      <c r="IL2" s="621" t="s">
        <v>290</v>
      </c>
      <c r="IM2" s="621" t="s">
        <v>294</v>
      </c>
      <c r="IN2" s="621" t="s">
        <v>292</v>
      </c>
      <c r="IO2" s="621" t="s">
        <v>291</v>
      </c>
      <c r="IP2" s="621" t="s">
        <v>359</v>
      </c>
      <c r="IQ2" s="621" t="s">
        <v>932</v>
      </c>
      <c r="IR2" s="621" t="s">
        <v>121</v>
      </c>
      <c r="IS2" s="621" t="s">
        <v>770</v>
      </c>
      <c r="IT2" s="621" t="s">
        <v>768</v>
      </c>
      <c r="IU2" s="621" t="s">
        <v>767</v>
      </c>
      <c r="IV2" s="621" t="s">
        <v>769</v>
      </c>
      <c r="IW2" s="621" t="s">
        <v>934</v>
      </c>
      <c r="IX2" s="621" t="s">
        <v>935</v>
      </c>
    </row>
    <row r="3" spans="1:258" x14ac:dyDescent="0.2">
      <c r="A3" s="658" t="s">
        <v>813</v>
      </c>
      <c r="B3" s="627" t="s">
        <v>258</v>
      </c>
      <c r="C3" s="658" t="s">
        <v>367</v>
      </c>
      <c r="D3" s="627" t="s">
        <v>274</v>
      </c>
      <c r="E3" s="627">
        <v>2375000000</v>
      </c>
      <c r="F3" s="627">
        <v>0</v>
      </c>
      <c r="G3" s="627">
        <v>0</v>
      </c>
      <c r="H3" s="658">
        <f>+E3/$I$1*$J$1</f>
        <v>2448625</v>
      </c>
      <c r="I3" s="658">
        <f t="shared" ref="I3:J3" si="0">+F3/$I$1*$J$1</f>
        <v>0</v>
      </c>
      <c r="J3" s="658">
        <f t="shared" si="0"/>
        <v>0</v>
      </c>
      <c r="M3" s="616" t="s">
        <v>813</v>
      </c>
      <c r="N3" s="616" t="s">
        <v>258</v>
      </c>
      <c r="O3" s="616" t="s">
        <v>369</v>
      </c>
      <c r="P3" s="616" t="s">
        <v>275</v>
      </c>
      <c r="Q3" s="658">
        <v>2223780</v>
      </c>
      <c r="R3" s="627">
        <f>+Q3/$Q$1*$R$1</f>
        <v>2292.7171800000001</v>
      </c>
      <c r="T3" s="616" t="s">
        <v>813</v>
      </c>
      <c r="U3" s="616" t="s">
        <v>258</v>
      </c>
      <c r="V3" s="656" t="s">
        <v>367</v>
      </c>
      <c r="W3" s="616" t="s">
        <v>274</v>
      </c>
      <c r="X3" s="658">
        <v>2375000000</v>
      </c>
      <c r="Y3" s="658">
        <v>0</v>
      </c>
      <c r="Z3" s="658">
        <v>0</v>
      </c>
      <c r="AA3" s="658">
        <f>+X3/$AB$1*$AC$1</f>
        <v>2448625</v>
      </c>
      <c r="AB3" s="658">
        <f>+Y3/$AB$1*$AC$1</f>
        <v>0</v>
      </c>
      <c r="AC3" s="658">
        <f>+Z3/$AB$1*$AC$1</f>
        <v>0</v>
      </c>
      <c r="AE3" s="668" t="s">
        <v>813</v>
      </c>
      <c r="AF3" s="625" t="s">
        <v>258</v>
      </c>
      <c r="AG3" s="668" t="s">
        <v>369</v>
      </c>
      <c r="AH3" s="625" t="s">
        <v>275</v>
      </c>
      <c r="AI3" s="626">
        <v>2223780</v>
      </c>
      <c r="AJ3" s="627">
        <f>+AI3/$AI$1*$AJ$1</f>
        <v>2223.7800000000002</v>
      </c>
      <c r="AL3" s="616" t="s">
        <v>813</v>
      </c>
      <c r="AM3" s="616" t="s">
        <v>258</v>
      </c>
      <c r="AN3" s="616" t="s">
        <v>367</v>
      </c>
      <c r="AO3" s="616" t="s">
        <v>274</v>
      </c>
      <c r="AP3" s="627">
        <v>2375000000</v>
      </c>
      <c r="AQ3" s="627">
        <v>0</v>
      </c>
      <c r="AR3" s="627">
        <v>0</v>
      </c>
      <c r="AS3" s="627">
        <f>+AP3/$AT$1*$AU$1</f>
        <v>2375000</v>
      </c>
      <c r="AT3" s="627">
        <f t="shared" ref="AT3:AU3" si="1">+AQ3/$AT$1*$AU$1</f>
        <v>0</v>
      </c>
      <c r="AU3" s="627">
        <f t="shared" si="1"/>
        <v>0</v>
      </c>
      <c r="AW3" s="668" t="s">
        <v>813</v>
      </c>
      <c r="AX3" s="668" t="s">
        <v>258</v>
      </c>
      <c r="AY3" s="668" t="s">
        <v>367</v>
      </c>
      <c r="AZ3" s="668" t="s">
        <v>274</v>
      </c>
      <c r="BA3" s="626">
        <v>90267444</v>
      </c>
      <c r="BB3" s="627">
        <f>+BA3/$BA$1*$BB$1</f>
        <v>90267.444000000003</v>
      </c>
      <c r="BD3" s="668" t="s">
        <v>813</v>
      </c>
      <c r="BE3" s="625" t="s">
        <v>258</v>
      </c>
      <c r="BF3" s="668" t="s">
        <v>367</v>
      </c>
      <c r="BG3" s="629" t="s">
        <v>274</v>
      </c>
      <c r="BH3" s="626">
        <v>2375000000</v>
      </c>
      <c r="BI3" s="626">
        <v>0</v>
      </c>
      <c r="BJ3" s="626">
        <v>0</v>
      </c>
      <c r="BK3" s="626">
        <f>+BH3/$BK$1*$BL$1</f>
        <v>2375000</v>
      </c>
      <c r="BL3" s="626">
        <f t="shared" ref="BL3:BM3" si="2">+BI3/$BK$1*$BL$1</f>
        <v>0</v>
      </c>
      <c r="BM3" s="626">
        <f t="shared" si="2"/>
        <v>0</v>
      </c>
      <c r="BO3" s="656" t="s">
        <v>813</v>
      </c>
      <c r="BP3" s="669" t="s">
        <v>258</v>
      </c>
      <c r="BQ3" s="656" t="s">
        <v>367</v>
      </c>
      <c r="BR3" s="669" t="s">
        <v>274</v>
      </c>
      <c r="BS3" s="627">
        <v>27584400</v>
      </c>
      <c r="BT3" s="627">
        <f>+BS3/$BS$1*$BT$1</f>
        <v>27584.400000000001</v>
      </c>
      <c r="BV3" s="668" t="s">
        <v>813</v>
      </c>
      <c r="BW3" s="669" t="s">
        <v>258</v>
      </c>
      <c r="BX3" s="668" t="s">
        <v>367</v>
      </c>
      <c r="BY3" s="669" t="s">
        <v>274</v>
      </c>
      <c r="BZ3" s="627">
        <v>2375000000</v>
      </c>
      <c r="CA3" s="627">
        <v>0</v>
      </c>
      <c r="CB3" s="627">
        <v>0</v>
      </c>
      <c r="CC3" s="628">
        <f>BZ3/$CC$1*$CD$1</f>
        <v>2375000</v>
      </c>
      <c r="CD3" s="628">
        <f t="shared" ref="CD3:CE3" si="3">CA3/$CC$1*$CD$1</f>
        <v>0</v>
      </c>
      <c r="CE3" s="628">
        <f t="shared" si="3"/>
        <v>0</v>
      </c>
      <c r="CG3" s="668" t="s">
        <v>813</v>
      </c>
      <c r="CH3" s="668" t="s">
        <v>258</v>
      </c>
      <c r="CI3" s="668" t="s">
        <v>369</v>
      </c>
      <c r="CJ3" s="668" t="s">
        <v>275</v>
      </c>
      <c r="CK3" s="626">
        <v>4973780</v>
      </c>
      <c r="CL3" s="627">
        <f>+CK3/$CK$1*$CL$1</f>
        <v>4973.78</v>
      </c>
      <c r="CN3" s="616" t="s">
        <v>813</v>
      </c>
      <c r="CO3" s="616" t="s">
        <v>258</v>
      </c>
      <c r="CP3" s="616" t="s">
        <v>367</v>
      </c>
      <c r="CQ3" s="616" t="s">
        <v>274</v>
      </c>
      <c r="CR3" s="627">
        <v>2375000000</v>
      </c>
      <c r="CS3" s="627">
        <v>0</v>
      </c>
      <c r="CT3" s="627">
        <v>0</v>
      </c>
      <c r="CU3" s="627">
        <f>+CR3/$CU$1*$CV$1</f>
        <v>2375000</v>
      </c>
      <c r="CV3" s="627">
        <f t="shared" ref="CV3:CW3" si="4">+CS3/$CU$1*$CV$1</f>
        <v>0</v>
      </c>
      <c r="CW3" s="627">
        <f t="shared" si="4"/>
        <v>0</v>
      </c>
      <c r="CY3" s="668" t="s">
        <v>813</v>
      </c>
      <c r="CZ3" s="625" t="s">
        <v>258</v>
      </c>
      <c r="DA3" s="668" t="s">
        <v>369</v>
      </c>
      <c r="DB3" s="625" t="s">
        <v>275</v>
      </c>
      <c r="DC3" s="626">
        <v>3723780</v>
      </c>
      <c r="DD3" s="627">
        <f>+DC3/$DC$1*$DD$1</f>
        <v>3723.78</v>
      </c>
      <c r="DF3" s="616" t="s">
        <v>813</v>
      </c>
      <c r="DG3" s="616" t="s">
        <v>258</v>
      </c>
      <c r="DH3" s="616" t="s">
        <v>367</v>
      </c>
      <c r="DI3" s="616" t="s">
        <v>274</v>
      </c>
      <c r="DJ3" s="627">
        <v>2375000000</v>
      </c>
      <c r="DK3" s="627">
        <v>0</v>
      </c>
      <c r="DL3" s="627">
        <v>0</v>
      </c>
      <c r="DM3" s="627">
        <f>+DJ3/$DM$1*$DN$1</f>
        <v>2375000</v>
      </c>
      <c r="DN3" s="627">
        <f t="shared" ref="DN3:DO3" si="5">+DK3/$DM$1*$DN$1</f>
        <v>0</v>
      </c>
      <c r="DO3" s="627">
        <f t="shared" si="5"/>
        <v>0</v>
      </c>
      <c r="DQ3" s="616" t="s">
        <v>813</v>
      </c>
      <c r="DR3" s="616" t="s">
        <v>258</v>
      </c>
      <c r="DS3" s="616" t="s">
        <v>367</v>
      </c>
      <c r="DT3" s="616" t="s">
        <v>274</v>
      </c>
      <c r="DU3" s="639">
        <v>57603213</v>
      </c>
      <c r="DV3" s="639">
        <f>+DU3/$DU$1*$DV$1</f>
        <v>57603.213000000003</v>
      </c>
      <c r="DX3" s="616" t="s">
        <v>813</v>
      </c>
      <c r="DY3" s="616" t="s">
        <v>258</v>
      </c>
      <c r="DZ3" s="616" t="s">
        <v>367</v>
      </c>
      <c r="EA3" s="616" t="s">
        <v>274</v>
      </c>
      <c r="EB3" s="639">
        <v>2375000000</v>
      </c>
      <c r="EC3" s="639">
        <v>0</v>
      </c>
      <c r="ED3" s="639">
        <v>0</v>
      </c>
      <c r="EE3" s="639">
        <f>+EB3/$EF$1*$EG$1</f>
        <v>2375000</v>
      </c>
      <c r="EF3" s="639">
        <f t="shared" ref="EF3:EG3" si="6">+EC3/$EF$1*$EG$1</f>
        <v>0</v>
      </c>
      <c r="EG3" s="639">
        <f t="shared" si="6"/>
        <v>0</v>
      </c>
      <c r="EI3" s="668" t="s">
        <v>813</v>
      </c>
      <c r="EJ3" s="625" t="s">
        <v>258</v>
      </c>
      <c r="EK3" s="668" t="s">
        <v>367</v>
      </c>
      <c r="EL3" s="625" t="s">
        <v>274</v>
      </c>
      <c r="EM3" s="626">
        <v>10357505</v>
      </c>
      <c r="EN3" s="626">
        <f>+EM3/$EL$1*$EM$1</f>
        <v>10357.504999999999</v>
      </c>
      <c r="EP3" s="656" t="s">
        <v>813</v>
      </c>
      <c r="EQ3" s="616" t="s">
        <v>258</v>
      </c>
      <c r="ER3" s="656" t="s">
        <v>367</v>
      </c>
      <c r="ES3" s="616" t="s">
        <v>274</v>
      </c>
      <c r="ET3" s="626">
        <v>2375000000</v>
      </c>
      <c r="EU3" s="626">
        <v>0</v>
      </c>
      <c r="EV3" s="626">
        <v>0</v>
      </c>
      <c r="EW3" s="626">
        <f>+ET3/$EX$1*$EY$1</f>
        <v>2375000</v>
      </c>
      <c r="EX3" s="626">
        <f t="shared" ref="EX3:EY3" si="7">+EU3/$EX$1*$EY$1</f>
        <v>0</v>
      </c>
      <c r="EY3" s="626">
        <f t="shared" si="7"/>
        <v>0</v>
      </c>
      <c r="FA3" s="616" t="s">
        <v>813</v>
      </c>
      <c r="FB3" s="616" t="s">
        <v>258</v>
      </c>
      <c r="FC3" s="616" t="s">
        <v>368</v>
      </c>
      <c r="FD3" s="616" t="s">
        <v>283</v>
      </c>
      <c r="FE3" s="626">
        <v>3348591</v>
      </c>
      <c r="FF3" s="626">
        <f>+FE3/$FE$1*$FF$1</f>
        <v>3348.5909999999999</v>
      </c>
      <c r="FH3" s="668" t="s">
        <v>813</v>
      </c>
      <c r="FI3" s="625" t="s">
        <v>258</v>
      </c>
      <c r="FJ3" s="668" t="s">
        <v>367</v>
      </c>
      <c r="FK3" s="625" t="s">
        <v>274</v>
      </c>
      <c r="FL3" s="626">
        <v>2375000000</v>
      </c>
      <c r="FM3" s="626">
        <v>0</v>
      </c>
      <c r="FN3" s="626">
        <v>0</v>
      </c>
      <c r="FO3" s="626">
        <f>+FL3/$FO$1*$FP$1</f>
        <v>2375000</v>
      </c>
      <c r="FP3" s="626">
        <f>+FM3/$FO$1*$FP$1</f>
        <v>0</v>
      </c>
      <c r="FQ3" s="626">
        <f>+FN3/$FO$1*$FP$1</f>
        <v>0</v>
      </c>
      <c r="FS3" s="616" t="s">
        <v>348</v>
      </c>
      <c r="FT3" s="670">
        <v>5026053000</v>
      </c>
      <c r="FU3" s="670">
        <v>2652881305</v>
      </c>
      <c r="FV3" s="670">
        <v>3677469669</v>
      </c>
      <c r="FW3" s="670">
        <v>1348583331</v>
      </c>
      <c r="FX3" s="670">
        <v>2321096180</v>
      </c>
      <c r="FY3" s="670">
        <v>331785125</v>
      </c>
      <c r="FZ3" s="639">
        <f>+FT3/$FZ$1*$GA$1</f>
        <v>5026053</v>
      </c>
      <c r="GA3" s="639">
        <f t="shared" ref="GA3:GE3" si="8">+FU3/$FZ$1*$GA$1</f>
        <v>2652881.3050000002</v>
      </c>
      <c r="GB3" s="639">
        <f t="shared" si="8"/>
        <v>3677469.6690000002</v>
      </c>
      <c r="GC3" s="639">
        <f t="shared" si="8"/>
        <v>1348583.331</v>
      </c>
      <c r="GD3" s="639">
        <f t="shared" si="8"/>
        <v>2321096.1800000002</v>
      </c>
      <c r="GE3" s="639">
        <f t="shared" si="8"/>
        <v>331785.125</v>
      </c>
      <c r="GG3" s="656" t="s">
        <v>813</v>
      </c>
      <c r="GH3" s="656" t="s">
        <v>258</v>
      </c>
      <c r="GI3" s="656" t="s">
        <v>388</v>
      </c>
      <c r="GJ3" s="656" t="s">
        <v>277</v>
      </c>
      <c r="GK3" s="671">
        <v>5803188</v>
      </c>
      <c r="GL3" s="671">
        <f>+GK3/$GK$1*$GL$1</f>
        <v>5803.1880000000001</v>
      </c>
      <c r="GN3" s="656" t="s">
        <v>813</v>
      </c>
      <c r="GO3" s="656" t="s">
        <v>258</v>
      </c>
      <c r="GP3" s="656" t="s">
        <v>367</v>
      </c>
      <c r="GQ3" s="656" t="s">
        <v>274</v>
      </c>
      <c r="GR3" s="656" t="s">
        <v>1023</v>
      </c>
      <c r="GS3" s="658">
        <v>2375000000</v>
      </c>
      <c r="GT3" s="658">
        <v>0</v>
      </c>
      <c r="GU3" s="658">
        <v>0</v>
      </c>
      <c r="GV3" s="657">
        <f>+GS3/$GV$1*$GW$1</f>
        <v>2375000</v>
      </c>
      <c r="GW3" s="657">
        <f t="shared" ref="GW3:GX3" si="9">+GT3/$GV$1*$GW$1</f>
        <v>0</v>
      </c>
      <c r="GX3" s="657">
        <f t="shared" si="9"/>
        <v>0</v>
      </c>
      <c r="GZ3" s="672" t="s">
        <v>348</v>
      </c>
      <c r="HA3" s="657">
        <v>5026053000</v>
      </c>
      <c r="HB3" s="657">
        <v>3043448666</v>
      </c>
      <c r="HC3" s="657">
        <v>4043654628</v>
      </c>
      <c r="HD3" s="657">
        <v>982398372</v>
      </c>
      <c r="HE3" s="657">
        <v>2550493776</v>
      </c>
      <c r="HF3" s="657">
        <v>492954890</v>
      </c>
      <c r="HG3" s="657">
        <f t="shared" ref="HG3:HL3" si="10">+HA3/$HK$1*$HL$1</f>
        <v>5026053</v>
      </c>
      <c r="HH3" s="657">
        <f t="shared" si="10"/>
        <v>3043448.6660000002</v>
      </c>
      <c r="HI3" s="657">
        <f t="shared" si="10"/>
        <v>4043654.628</v>
      </c>
      <c r="HJ3" s="657">
        <f t="shared" si="10"/>
        <v>982398.37199999997</v>
      </c>
      <c r="HK3" s="657">
        <f t="shared" si="10"/>
        <v>2550493.7760000001</v>
      </c>
      <c r="HL3" s="657">
        <f t="shared" si="10"/>
        <v>492954.89</v>
      </c>
      <c r="HQ3" s="668" t="s">
        <v>813</v>
      </c>
      <c r="HR3" s="625" t="s">
        <v>258</v>
      </c>
      <c r="HS3" s="668" t="s">
        <v>368</v>
      </c>
      <c r="HT3" s="625" t="s">
        <v>283</v>
      </c>
      <c r="HU3" s="626">
        <v>41523563</v>
      </c>
      <c r="HV3" s="626">
        <f>+HU3/$HU$1*$HV$1</f>
        <v>41523.563000000002</v>
      </c>
      <c r="HY3" s="668" t="s">
        <v>813</v>
      </c>
      <c r="HZ3" s="625" t="s">
        <v>258</v>
      </c>
      <c r="IA3" s="668" t="s">
        <v>367</v>
      </c>
      <c r="IB3" s="625" t="s">
        <v>274</v>
      </c>
      <c r="IC3" s="673">
        <v>2300424451</v>
      </c>
      <c r="ID3" s="673">
        <v>0</v>
      </c>
      <c r="IE3" s="673">
        <v>0</v>
      </c>
      <c r="IF3" s="639">
        <f>+IC3/$IG$1*$IH$1</f>
        <v>2300424.4509999999</v>
      </c>
      <c r="IG3" s="639">
        <f t="shared" ref="IG3:IH3" si="11">+ID3/$IG$1*$IH$1</f>
        <v>0</v>
      </c>
      <c r="IH3" s="639">
        <f t="shared" si="11"/>
        <v>0</v>
      </c>
      <c r="II3" s="626"/>
      <c r="IJ3" s="626"/>
      <c r="IL3" s="625" t="s">
        <v>348</v>
      </c>
      <c r="IM3" s="674">
        <v>4776774000</v>
      </c>
      <c r="IN3" s="674">
        <v>4684847416</v>
      </c>
      <c r="IO3" s="674">
        <v>4764265935</v>
      </c>
      <c r="IP3" s="674">
        <v>12508065</v>
      </c>
      <c r="IQ3" s="674">
        <v>3940534321</v>
      </c>
      <c r="IR3" s="674">
        <v>744313095</v>
      </c>
      <c r="IS3" s="626">
        <f t="shared" ref="IS3:IX3" si="12">+IM3/$IV$1*$IW$1</f>
        <v>4776774</v>
      </c>
      <c r="IT3" s="626">
        <f t="shared" si="12"/>
        <v>4684847.4160000002</v>
      </c>
      <c r="IU3" s="626">
        <f t="shared" si="12"/>
        <v>4764265.9349999996</v>
      </c>
      <c r="IV3" s="626">
        <f t="shared" si="12"/>
        <v>12508.065000000001</v>
      </c>
      <c r="IW3" s="626">
        <f t="shared" si="12"/>
        <v>3940534.321</v>
      </c>
      <c r="IX3" s="626">
        <f t="shared" si="12"/>
        <v>744313.09499999997</v>
      </c>
    </row>
    <row r="4" spans="1:258" x14ac:dyDescent="0.2">
      <c r="A4" s="658" t="s">
        <v>813</v>
      </c>
      <c r="B4" s="627" t="s">
        <v>258</v>
      </c>
      <c r="C4" s="658" t="s">
        <v>368</v>
      </c>
      <c r="D4" s="627" t="s">
        <v>283</v>
      </c>
      <c r="E4" s="627">
        <v>204765000</v>
      </c>
      <c r="F4" s="627">
        <v>0</v>
      </c>
      <c r="G4" s="627">
        <v>0</v>
      </c>
      <c r="H4" s="658">
        <f t="shared" ref="H4:H44" si="13">+E4/$I$1*$J$1</f>
        <v>211112.715</v>
      </c>
      <c r="I4" s="658">
        <f t="shared" ref="I4:I44" si="14">+F4/$I$1*$J$1</f>
        <v>0</v>
      </c>
      <c r="J4" s="658">
        <f t="shared" ref="J4:J44" si="15">+G4/$I$1*$J$1</f>
        <v>0</v>
      </c>
      <c r="M4" s="616" t="s">
        <v>813</v>
      </c>
      <c r="N4" s="616" t="s">
        <v>258</v>
      </c>
      <c r="O4" s="616" t="s">
        <v>368</v>
      </c>
      <c r="P4" s="616" t="s">
        <v>283</v>
      </c>
      <c r="Q4" s="658">
        <v>334522</v>
      </c>
      <c r="R4" s="627">
        <f t="shared" ref="R4:R9" si="16">+Q4/$Q$1*$R$1</f>
        <v>344.89218199999999</v>
      </c>
      <c r="T4" s="616" t="s">
        <v>813</v>
      </c>
      <c r="U4" s="616" t="s">
        <v>258</v>
      </c>
      <c r="V4" s="656" t="s">
        <v>368</v>
      </c>
      <c r="W4" s="616" t="s">
        <v>283</v>
      </c>
      <c r="X4" s="658">
        <v>204765000</v>
      </c>
      <c r="Y4" s="658">
        <v>0</v>
      </c>
      <c r="Z4" s="658">
        <v>0</v>
      </c>
      <c r="AA4" s="658">
        <f t="shared" ref="AA4:AA47" si="17">+X4/$AB$1*$AC$1</f>
        <v>211112.715</v>
      </c>
      <c r="AB4" s="658">
        <f t="shared" ref="AB4:AB47" si="18">+Y4/$AB$1*$AC$1</f>
        <v>0</v>
      </c>
      <c r="AC4" s="658">
        <f t="shared" ref="AC4:AC47" si="19">+Z4/$AB$1*$AC$1</f>
        <v>0</v>
      </c>
      <c r="AE4" s="668" t="s">
        <v>370</v>
      </c>
      <c r="AF4" s="625" t="s">
        <v>280</v>
      </c>
      <c r="AG4" s="668" t="s">
        <v>520</v>
      </c>
      <c r="AH4" s="625" t="s">
        <v>521</v>
      </c>
      <c r="AI4" s="626">
        <v>780000</v>
      </c>
      <c r="AJ4" s="627">
        <f t="shared" ref="AJ4:AJ7" si="20">+AI4/$AI$1*$AJ$1</f>
        <v>780</v>
      </c>
      <c r="AL4" s="616" t="s">
        <v>813</v>
      </c>
      <c r="AM4" s="616" t="s">
        <v>258</v>
      </c>
      <c r="AN4" s="616" t="s">
        <v>368</v>
      </c>
      <c r="AO4" s="616" t="s">
        <v>283</v>
      </c>
      <c r="AP4" s="627">
        <v>204765000</v>
      </c>
      <c r="AQ4" s="627">
        <v>0</v>
      </c>
      <c r="AR4" s="627">
        <v>0</v>
      </c>
      <c r="AS4" s="627">
        <f t="shared" ref="AS4:AS50" si="21">+AP4/$AT$1*$AU$1</f>
        <v>204765</v>
      </c>
      <c r="AT4" s="627">
        <f t="shared" ref="AT4:AT50" si="22">+AQ4/$AT$1*$AU$1</f>
        <v>0</v>
      </c>
      <c r="AU4" s="627">
        <f t="shared" ref="AU4:AU50" si="23">+AR4/$AT$1*$AU$1</f>
        <v>0</v>
      </c>
      <c r="AW4" s="668" t="s">
        <v>813</v>
      </c>
      <c r="AX4" s="668" t="s">
        <v>258</v>
      </c>
      <c r="AY4" s="668" t="s">
        <v>369</v>
      </c>
      <c r="AZ4" s="668" t="s">
        <v>275</v>
      </c>
      <c r="BA4" s="626">
        <v>2223780</v>
      </c>
      <c r="BB4" s="627">
        <f t="shared" ref="BB4:BB7" si="24">+BA4/$BA$1*$BB$1</f>
        <v>2223.7800000000002</v>
      </c>
      <c r="BD4" s="668" t="s">
        <v>813</v>
      </c>
      <c r="BE4" s="625" t="s">
        <v>258</v>
      </c>
      <c r="BF4" s="668" t="s">
        <v>368</v>
      </c>
      <c r="BG4" s="629" t="s">
        <v>283</v>
      </c>
      <c r="BH4" s="626">
        <v>204765000</v>
      </c>
      <c r="BI4" s="626">
        <v>0</v>
      </c>
      <c r="BJ4" s="626">
        <v>0</v>
      </c>
      <c r="BK4" s="626">
        <f t="shared" ref="BK4:BK52" si="25">+BH4/$BK$1*$BL$1</f>
        <v>204765</v>
      </c>
      <c r="BL4" s="626">
        <f t="shared" ref="BL4:BL52" si="26">+BI4/$BK$1*$BL$1</f>
        <v>0</v>
      </c>
      <c r="BM4" s="626">
        <f t="shared" ref="BM4:BM52" si="27">+BJ4/$BK$1*$BL$1</f>
        <v>0</v>
      </c>
      <c r="BO4" s="656" t="s">
        <v>813</v>
      </c>
      <c r="BP4" s="669" t="s">
        <v>258</v>
      </c>
      <c r="BQ4" s="656" t="s">
        <v>388</v>
      </c>
      <c r="BR4" s="669" t="s">
        <v>277</v>
      </c>
      <c r="BS4" s="627">
        <v>4538159</v>
      </c>
      <c r="BT4" s="627">
        <f t="shared" ref="BT4:BT8" si="28">+BS4/$BS$1*$BT$1</f>
        <v>4538.1589999999997</v>
      </c>
      <c r="BV4" s="668" t="s">
        <v>813</v>
      </c>
      <c r="BW4" s="669" t="s">
        <v>258</v>
      </c>
      <c r="BX4" s="668" t="s">
        <v>368</v>
      </c>
      <c r="BY4" s="669" t="s">
        <v>283</v>
      </c>
      <c r="BZ4" s="627">
        <v>204765000</v>
      </c>
      <c r="CA4" s="627">
        <v>0</v>
      </c>
      <c r="CB4" s="627">
        <v>0</v>
      </c>
      <c r="CC4" s="628">
        <f t="shared" ref="CC4:CC53" si="29">BZ4/$CC$1*$CD$1</f>
        <v>204765</v>
      </c>
      <c r="CD4" s="628">
        <f t="shared" ref="CD4:CD53" si="30">CA4/$CC$1*$CD$1</f>
        <v>0</v>
      </c>
      <c r="CE4" s="628">
        <f t="shared" ref="CE4:CE53" si="31">CB4/$CC$1*$CD$1</f>
        <v>0</v>
      </c>
      <c r="CG4" s="668" t="s">
        <v>813</v>
      </c>
      <c r="CH4" s="668" t="s">
        <v>258</v>
      </c>
      <c r="CI4" s="668" t="s">
        <v>367</v>
      </c>
      <c r="CJ4" s="668" t="s">
        <v>274</v>
      </c>
      <c r="CK4" s="626">
        <v>314684251</v>
      </c>
      <c r="CL4" s="627">
        <f t="shared" ref="CL4:CL9" si="32">+CK4/$CK$1*$CL$1</f>
        <v>314684.25099999999</v>
      </c>
      <c r="CN4" s="616" t="s">
        <v>813</v>
      </c>
      <c r="CO4" s="616" t="s">
        <v>258</v>
      </c>
      <c r="CP4" s="616" t="s">
        <v>368</v>
      </c>
      <c r="CQ4" s="616" t="s">
        <v>283</v>
      </c>
      <c r="CR4" s="627">
        <v>204765000</v>
      </c>
      <c r="CS4" s="627">
        <v>0</v>
      </c>
      <c r="CT4" s="627">
        <v>0</v>
      </c>
      <c r="CU4" s="627">
        <f t="shared" ref="CU4:CU56" si="33">+CR4/$CU$1*$CV$1</f>
        <v>204765</v>
      </c>
      <c r="CV4" s="627">
        <f t="shared" ref="CV4:CV56" si="34">+CS4/$CU$1*$CV$1</f>
        <v>0</v>
      </c>
      <c r="CW4" s="627">
        <f t="shared" ref="CW4:CW56" si="35">+CT4/$CU$1*$CV$1</f>
        <v>0</v>
      </c>
      <c r="CY4" s="668" t="s">
        <v>813</v>
      </c>
      <c r="CZ4" s="625" t="s">
        <v>258</v>
      </c>
      <c r="DA4" s="668" t="s">
        <v>367</v>
      </c>
      <c r="DB4" s="625" t="s">
        <v>274</v>
      </c>
      <c r="DC4" s="626">
        <v>330466877</v>
      </c>
      <c r="DD4" s="627">
        <f t="shared" ref="DD4:DD8" si="36">+DC4/$DC$1*$DD$1</f>
        <v>330466.87699999998</v>
      </c>
      <c r="DF4" s="616" t="s">
        <v>813</v>
      </c>
      <c r="DG4" s="616" t="s">
        <v>258</v>
      </c>
      <c r="DH4" s="616" t="s">
        <v>368</v>
      </c>
      <c r="DI4" s="616" t="s">
        <v>283</v>
      </c>
      <c r="DJ4" s="627">
        <v>204765000</v>
      </c>
      <c r="DK4" s="627">
        <v>0</v>
      </c>
      <c r="DL4" s="627">
        <v>0</v>
      </c>
      <c r="DM4" s="627">
        <f t="shared" ref="DM4:DM56" si="37">+DJ4/$DM$1*$DN$1</f>
        <v>204765</v>
      </c>
      <c r="DN4" s="627">
        <f t="shared" ref="DN4:DN56" si="38">+DK4/$DM$1*$DN$1</f>
        <v>0</v>
      </c>
      <c r="DO4" s="627">
        <f t="shared" ref="DO4:DO56" si="39">+DL4/$DM$1*$DN$1</f>
        <v>0</v>
      </c>
      <c r="DQ4" s="616" t="s">
        <v>813</v>
      </c>
      <c r="DR4" s="616" t="s">
        <v>258</v>
      </c>
      <c r="DS4" s="616" t="s">
        <v>369</v>
      </c>
      <c r="DT4" s="616" t="s">
        <v>275</v>
      </c>
      <c r="DU4" s="639">
        <v>3723780</v>
      </c>
      <c r="DV4" s="639">
        <f t="shared" ref="DV4:DV10" si="40">+DU4/$DU$1*$DV$1</f>
        <v>3723.78</v>
      </c>
      <c r="DX4" s="616" t="s">
        <v>813</v>
      </c>
      <c r="DY4" s="616" t="s">
        <v>258</v>
      </c>
      <c r="DZ4" s="616" t="s">
        <v>368</v>
      </c>
      <c r="EA4" s="616" t="s">
        <v>283</v>
      </c>
      <c r="EB4" s="639">
        <v>204765000</v>
      </c>
      <c r="EC4" s="639">
        <v>0</v>
      </c>
      <c r="ED4" s="639">
        <v>0</v>
      </c>
      <c r="EE4" s="639">
        <f t="shared" ref="EE4:EE56" si="41">+EB4/$EF$1*$EG$1</f>
        <v>204765</v>
      </c>
      <c r="EF4" s="639">
        <f t="shared" ref="EF4:EF56" si="42">+EC4/$EF$1*$EG$1</f>
        <v>0</v>
      </c>
      <c r="EG4" s="639">
        <f t="shared" ref="EG4:EG56" si="43">+ED4/$EF$1*$EG$1</f>
        <v>0</v>
      </c>
      <c r="EI4" s="668" t="s">
        <v>813</v>
      </c>
      <c r="EJ4" s="625" t="s">
        <v>258</v>
      </c>
      <c r="EK4" s="668" t="s">
        <v>368</v>
      </c>
      <c r="EL4" s="625" t="s">
        <v>283</v>
      </c>
      <c r="EM4" s="626">
        <v>26823215</v>
      </c>
      <c r="EN4" s="626">
        <f t="shared" ref="EN4:EN10" si="44">+EM4/$EL$1*$EM$1</f>
        <v>26823.215</v>
      </c>
      <c r="EP4" s="656" t="s">
        <v>813</v>
      </c>
      <c r="EQ4" s="616" t="s">
        <v>258</v>
      </c>
      <c r="ER4" s="656" t="s">
        <v>368</v>
      </c>
      <c r="ES4" s="616" t="s">
        <v>283</v>
      </c>
      <c r="ET4" s="626">
        <v>204765000</v>
      </c>
      <c r="EU4" s="626">
        <v>0</v>
      </c>
      <c r="EV4" s="626">
        <v>0</v>
      </c>
      <c r="EW4" s="626">
        <f t="shared" ref="EW4:EW58" si="45">+ET4/$EX$1*$EY$1</f>
        <v>204765</v>
      </c>
      <c r="EX4" s="626">
        <f t="shared" ref="EX4:EX58" si="46">+EU4/$EX$1*$EY$1</f>
        <v>0</v>
      </c>
      <c r="EY4" s="626">
        <f t="shared" ref="EY4:EY58" si="47">+EV4/$EX$1*$EY$1</f>
        <v>0</v>
      </c>
      <c r="FA4" s="616" t="s">
        <v>813</v>
      </c>
      <c r="FB4" s="616" t="s">
        <v>258</v>
      </c>
      <c r="FC4" s="616" t="s">
        <v>367</v>
      </c>
      <c r="FD4" s="616" t="s">
        <v>274</v>
      </c>
      <c r="FE4" s="626">
        <v>472325741</v>
      </c>
      <c r="FF4" s="626">
        <f t="shared" ref="FF4:FF14" si="48">+FE4/$FE$1*$FF$1</f>
        <v>472325.74099999998</v>
      </c>
      <c r="FH4" s="668" t="s">
        <v>813</v>
      </c>
      <c r="FI4" s="625" t="s">
        <v>258</v>
      </c>
      <c r="FJ4" s="668" t="s">
        <v>368</v>
      </c>
      <c r="FK4" s="625" t="s">
        <v>283</v>
      </c>
      <c r="FL4" s="626">
        <v>204765000</v>
      </c>
      <c r="FM4" s="626">
        <v>0</v>
      </c>
      <c r="FN4" s="626">
        <v>0</v>
      </c>
      <c r="FO4" s="626">
        <f t="shared" ref="FO4:FO60" si="49">+FL4/$FO$1*$FP$1</f>
        <v>204765</v>
      </c>
      <c r="FP4" s="626">
        <f t="shared" ref="FP4:FP60" si="50">+FM4/$FO$1*$FP$1</f>
        <v>0</v>
      </c>
      <c r="FQ4" s="626">
        <f t="shared" ref="FQ4:FQ60" si="51">+FN4/$FO$1*$FP$1</f>
        <v>0</v>
      </c>
      <c r="FS4" s="616" t="s">
        <v>448</v>
      </c>
      <c r="FT4" s="670">
        <v>2681203000</v>
      </c>
      <c r="FU4" s="670">
        <v>1386760606</v>
      </c>
      <c r="FV4" s="670">
        <v>1905242118</v>
      </c>
      <c r="FW4" s="670">
        <v>775960882</v>
      </c>
      <c r="FX4" s="670">
        <v>1361748981</v>
      </c>
      <c r="FY4" s="670">
        <v>25011625</v>
      </c>
      <c r="FZ4" s="639">
        <f t="shared" ref="FZ4:FZ29" si="52">+FT4/$FZ$1*$GA$1</f>
        <v>2681203</v>
      </c>
      <c r="GA4" s="639">
        <f t="shared" ref="GA4:GA29" si="53">+FU4/$FZ$1*$GA$1</f>
        <v>1386760.6059999999</v>
      </c>
      <c r="GB4" s="639">
        <f t="shared" ref="GB4:GB29" si="54">+FV4/$FZ$1*$GA$1</f>
        <v>1905242.118</v>
      </c>
      <c r="GC4" s="639">
        <f t="shared" ref="GC4:GC29" si="55">+FW4/$FZ$1*$GA$1</f>
        <v>775960.88199999998</v>
      </c>
      <c r="GD4" s="639">
        <f t="shared" ref="GD4:GD29" si="56">+FX4/$FZ$1*$GA$1</f>
        <v>1361748.9809999999</v>
      </c>
      <c r="GE4" s="639">
        <f t="shared" ref="GE4:GE29" si="57">+FY4/$FZ$1*$GA$1</f>
        <v>25011.625</v>
      </c>
      <c r="GG4" s="656" t="s">
        <v>813</v>
      </c>
      <c r="GH4" s="656" t="s">
        <v>258</v>
      </c>
      <c r="GI4" s="656" t="s">
        <v>367</v>
      </c>
      <c r="GJ4" s="656" t="s">
        <v>274</v>
      </c>
      <c r="GK4" s="671">
        <v>248011866</v>
      </c>
      <c r="GL4" s="671">
        <f t="shared" ref="GL4:GL15" si="58">+GK4/$GK$1*$GL$1</f>
        <v>248011.86600000001</v>
      </c>
      <c r="GN4" s="656" t="s">
        <v>813</v>
      </c>
      <c r="GO4" s="656" t="s">
        <v>258</v>
      </c>
      <c r="GP4" s="656" t="s">
        <v>368</v>
      </c>
      <c r="GQ4" s="656" t="s">
        <v>283</v>
      </c>
      <c r="GR4" s="656" t="s">
        <v>1023</v>
      </c>
      <c r="GS4" s="658">
        <v>204765000</v>
      </c>
      <c r="GT4" s="658">
        <v>0</v>
      </c>
      <c r="GU4" s="658">
        <v>0</v>
      </c>
      <c r="GV4" s="657">
        <f t="shared" ref="GV4:GV60" si="59">+GS4/$GV$1*$GW$1</f>
        <v>204765</v>
      </c>
      <c r="GW4" s="657">
        <f t="shared" ref="GW4:GW60" si="60">+GT4/$GV$1*$GW$1</f>
        <v>0</v>
      </c>
      <c r="GX4" s="657">
        <f t="shared" ref="GX4:GX60" si="61">+GU4/$GV$1*$GW$1</f>
        <v>0</v>
      </c>
      <c r="GZ4" s="672" t="s">
        <v>448</v>
      </c>
      <c r="HA4" s="657">
        <v>2681203000</v>
      </c>
      <c r="HB4" s="657">
        <v>1650193688</v>
      </c>
      <c r="HC4" s="657">
        <v>2170933648</v>
      </c>
      <c r="HD4" s="657">
        <v>510269352</v>
      </c>
      <c r="HE4" s="657">
        <v>1527773077</v>
      </c>
      <c r="HF4" s="657">
        <v>122420611</v>
      </c>
      <c r="HG4" s="657">
        <f t="shared" ref="HG4:HG28" si="62">+HA4/$HK$1*$HL$1</f>
        <v>2681203</v>
      </c>
      <c r="HH4" s="657">
        <f t="shared" ref="HH4:HH28" si="63">+HB4/$HK$1*$HL$1</f>
        <v>1650193.6880000001</v>
      </c>
      <c r="HI4" s="657">
        <f t="shared" ref="HI4:HI28" si="64">+HC4/$HK$1*$HL$1</f>
        <v>2170933.648</v>
      </c>
      <c r="HJ4" s="657">
        <f t="shared" ref="HJ4:HJ28" si="65">+HD4/$HK$1*$HL$1</f>
        <v>510269.35200000001</v>
      </c>
      <c r="HK4" s="657">
        <f t="shared" ref="HK4:HK28" si="66">+HE4/$HK$1*$HL$1</f>
        <v>1527773.077</v>
      </c>
      <c r="HL4" s="657">
        <f t="shared" ref="HL4:HL28" si="67">+HF4/$HK$1*$HL$1</f>
        <v>122420.611</v>
      </c>
      <c r="HQ4" s="668" t="s">
        <v>813</v>
      </c>
      <c r="HR4" s="625" t="s">
        <v>258</v>
      </c>
      <c r="HS4" s="668" t="s">
        <v>367</v>
      </c>
      <c r="HT4" s="625" t="s">
        <v>274</v>
      </c>
      <c r="HU4" s="626">
        <v>678815731</v>
      </c>
      <c r="HV4" s="626">
        <f t="shared" ref="HV4:HV19" si="68">+HU4/$HU$1*$HV$1</f>
        <v>678815.73100000003</v>
      </c>
      <c r="HY4" s="668" t="s">
        <v>813</v>
      </c>
      <c r="HZ4" s="625" t="s">
        <v>258</v>
      </c>
      <c r="IA4" s="668" t="s">
        <v>368</v>
      </c>
      <c r="IB4" s="625" t="s">
        <v>283</v>
      </c>
      <c r="IC4" s="673">
        <v>92459549</v>
      </c>
      <c r="ID4" s="673">
        <v>0</v>
      </c>
      <c r="IE4" s="673">
        <v>0</v>
      </c>
      <c r="IF4" s="639">
        <f t="shared" ref="IF4:IF61" si="69">+IC4/$IG$1*$IH$1</f>
        <v>92459.548999999999</v>
      </c>
      <c r="IG4" s="639">
        <f t="shared" ref="IG4:IG61" si="70">+ID4/$IG$1*$IH$1</f>
        <v>0</v>
      </c>
      <c r="IH4" s="639">
        <f t="shared" ref="IH4:IH61" si="71">+IE4/$IG$1*$IH$1</f>
        <v>0</v>
      </c>
      <c r="II4" s="626"/>
      <c r="IJ4" s="626"/>
      <c r="IL4" s="625" t="s">
        <v>448</v>
      </c>
      <c r="IM4" s="674">
        <v>2466322000</v>
      </c>
      <c r="IN4" s="674">
        <v>2388153342</v>
      </c>
      <c r="IO4" s="674">
        <v>2459254159</v>
      </c>
      <c r="IP4" s="674">
        <v>7067841</v>
      </c>
      <c r="IQ4" s="674">
        <v>2210283747</v>
      </c>
      <c r="IR4" s="674">
        <v>177869595</v>
      </c>
      <c r="IS4" s="626">
        <f t="shared" ref="IS4:IS27" si="72">+IM4/$IV$1*$IW$1</f>
        <v>2466322</v>
      </c>
      <c r="IT4" s="626">
        <f t="shared" ref="IT4:IT27" si="73">+IN4/$IV$1*$IW$1</f>
        <v>2388153.3420000002</v>
      </c>
      <c r="IU4" s="626">
        <f t="shared" ref="IU4:IU27" si="74">+IO4/$IV$1*$IW$1</f>
        <v>2459254.159</v>
      </c>
      <c r="IV4" s="626">
        <f t="shared" ref="IV4:IV27" si="75">+IP4/$IV$1*$IW$1</f>
        <v>7067.8410000000003</v>
      </c>
      <c r="IW4" s="626">
        <f t="shared" ref="IW4:IW27" si="76">+IQ4/$IV$1*$IW$1</f>
        <v>2210283.747</v>
      </c>
      <c r="IX4" s="626">
        <f t="shared" ref="IX4:IX27" si="77">+IR4/$IV$1*$IW$1</f>
        <v>177869.595</v>
      </c>
    </row>
    <row r="5" spans="1:258" x14ac:dyDescent="0.2">
      <c r="A5" s="658" t="s">
        <v>813</v>
      </c>
      <c r="B5" s="627" t="s">
        <v>258</v>
      </c>
      <c r="C5" s="658" t="s">
        <v>388</v>
      </c>
      <c r="D5" s="627" t="s">
        <v>277</v>
      </c>
      <c r="E5" s="627">
        <v>69510000</v>
      </c>
      <c r="F5" s="627">
        <v>0</v>
      </c>
      <c r="G5" s="627">
        <v>0</v>
      </c>
      <c r="H5" s="658">
        <f t="shared" si="13"/>
        <v>71664.81</v>
      </c>
      <c r="I5" s="658">
        <f t="shared" si="14"/>
        <v>0</v>
      </c>
      <c r="J5" s="658">
        <f t="shared" si="15"/>
        <v>0</v>
      </c>
      <c r="M5" s="616" t="s">
        <v>364</v>
      </c>
      <c r="N5" s="616" t="s">
        <v>383</v>
      </c>
      <c r="O5" s="616" t="s">
        <v>557</v>
      </c>
      <c r="P5" s="616" t="s">
        <v>558</v>
      </c>
      <c r="Q5" s="658">
        <v>4008999</v>
      </c>
      <c r="R5" s="627">
        <f t="shared" si="16"/>
        <v>4133.2779689999998</v>
      </c>
      <c r="T5" s="616" t="s">
        <v>813</v>
      </c>
      <c r="U5" s="616" t="s">
        <v>258</v>
      </c>
      <c r="V5" s="656" t="s">
        <v>388</v>
      </c>
      <c r="W5" s="616" t="s">
        <v>277</v>
      </c>
      <c r="X5" s="658">
        <v>69510000</v>
      </c>
      <c r="Y5" s="658">
        <v>0</v>
      </c>
      <c r="Z5" s="658">
        <v>0</v>
      </c>
      <c r="AA5" s="658">
        <f t="shared" si="17"/>
        <v>71664.81</v>
      </c>
      <c r="AB5" s="658">
        <f t="shared" si="18"/>
        <v>0</v>
      </c>
      <c r="AC5" s="658">
        <f t="shared" si="19"/>
        <v>0</v>
      </c>
      <c r="AE5" s="668" t="s">
        <v>814</v>
      </c>
      <c r="AF5" s="625" t="s">
        <v>442</v>
      </c>
      <c r="AG5" s="668" t="s">
        <v>377</v>
      </c>
      <c r="AH5" s="625" t="s">
        <v>377</v>
      </c>
      <c r="AI5" s="626">
        <v>13571207</v>
      </c>
      <c r="AJ5" s="627">
        <f t="shared" si="20"/>
        <v>13571.207</v>
      </c>
      <c r="AL5" s="616" t="s">
        <v>813</v>
      </c>
      <c r="AM5" s="616" t="s">
        <v>258</v>
      </c>
      <c r="AN5" s="616" t="s">
        <v>388</v>
      </c>
      <c r="AO5" s="616" t="s">
        <v>277</v>
      </c>
      <c r="AP5" s="627">
        <v>69510000</v>
      </c>
      <c r="AQ5" s="627">
        <v>0</v>
      </c>
      <c r="AR5" s="627">
        <v>0</v>
      </c>
      <c r="AS5" s="627">
        <f t="shared" si="21"/>
        <v>69510</v>
      </c>
      <c r="AT5" s="627">
        <f t="shared" si="22"/>
        <v>0</v>
      </c>
      <c r="AU5" s="627">
        <f t="shared" si="23"/>
        <v>0</v>
      </c>
      <c r="AW5" s="668" t="s">
        <v>370</v>
      </c>
      <c r="AX5" s="668" t="s">
        <v>280</v>
      </c>
      <c r="AY5" s="668" t="s">
        <v>414</v>
      </c>
      <c r="AZ5" s="668" t="s">
        <v>522</v>
      </c>
      <c r="BA5" s="626">
        <v>3808000</v>
      </c>
      <c r="BB5" s="627">
        <f t="shared" si="24"/>
        <v>3808</v>
      </c>
      <c r="BD5" s="668" t="s">
        <v>813</v>
      </c>
      <c r="BE5" s="625" t="s">
        <v>258</v>
      </c>
      <c r="BF5" s="668" t="s">
        <v>388</v>
      </c>
      <c r="BG5" s="629" t="s">
        <v>277</v>
      </c>
      <c r="BH5" s="626">
        <v>54510000</v>
      </c>
      <c r="BI5" s="626">
        <v>0</v>
      </c>
      <c r="BJ5" s="626">
        <v>0</v>
      </c>
      <c r="BK5" s="626">
        <f t="shared" si="25"/>
        <v>54510</v>
      </c>
      <c r="BL5" s="626">
        <f t="shared" si="26"/>
        <v>0</v>
      </c>
      <c r="BM5" s="626">
        <f t="shared" si="27"/>
        <v>0</v>
      </c>
      <c r="BO5" s="656" t="s">
        <v>813</v>
      </c>
      <c r="BP5" s="669" t="s">
        <v>258</v>
      </c>
      <c r="BQ5" s="656" t="s">
        <v>369</v>
      </c>
      <c r="BR5" s="669" t="s">
        <v>275</v>
      </c>
      <c r="BS5" s="627">
        <v>3223780</v>
      </c>
      <c r="BT5" s="627">
        <f t="shared" si="28"/>
        <v>3223.78</v>
      </c>
      <c r="BV5" s="668" t="s">
        <v>813</v>
      </c>
      <c r="BW5" s="669" t="s">
        <v>258</v>
      </c>
      <c r="BX5" s="668" t="s">
        <v>388</v>
      </c>
      <c r="BY5" s="669" t="s">
        <v>277</v>
      </c>
      <c r="BZ5" s="627">
        <v>54510000</v>
      </c>
      <c r="CA5" s="627">
        <v>0</v>
      </c>
      <c r="CB5" s="627">
        <v>0</v>
      </c>
      <c r="CC5" s="628">
        <f t="shared" si="29"/>
        <v>54510</v>
      </c>
      <c r="CD5" s="628">
        <f t="shared" si="30"/>
        <v>0</v>
      </c>
      <c r="CE5" s="628">
        <f t="shared" si="31"/>
        <v>0</v>
      </c>
      <c r="CG5" s="668" t="s">
        <v>813</v>
      </c>
      <c r="CH5" s="668" t="s">
        <v>258</v>
      </c>
      <c r="CI5" s="668" t="s">
        <v>388</v>
      </c>
      <c r="CJ5" s="668" t="s">
        <v>277</v>
      </c>
      <c r="CK5" s="626">
        <v>885360</v>
      </c>
      <c r="CL5" s="627">
        <f t="shared" si="32"/>
        <v>885.36</v>
      </c>
      <c r="CN5" s="616" t="s">
        <v>813</v>
      </c>
      <c r="CO5" s="616" t="s">
        <v>258</v>
      </c>
      <c r="CP5" s="616" t="s">
        <v>388</v>
      </c>
      <c r="CQ5" s="616" t="s">
        <v>277</v>
      </c>
      <c r="CR5" s="627">
        <v>54510000</v>
      </c>
      <c r="CS5" s="627">
        <v>0</v>
      </c>
      <c r="CT5" s="627">
        <v>0</v>
      </c>
      <c r="CU5" s="627">
        <f t="shared" si="33"/>
        <v>54510</v>
      </c>
      <c r="CV5" s="627">
        <f t="shared" si="34"/>
        <v>0</v>
      </c>
      <c r="CW5" s="627">
        <f t="shared" si="35"/>
        <v>0</v>
      </c>
      <c r="CY5" s="668" t="s">
        <v>364</v>
      </c>
      <c r="CZ5" s="625" t="s">
        <v>383</v>
      </c>
      <c r="DA5" s="668" t="s">
        <v>557</v>
      </c>
      <c r="DB5" s="625" t="s">
        <v>558</v>
      </c>
      <c r="DC5" s="626">
        <v>5400000</v>
      </c>
      <c r="DD5" s="627">
        <f t="shared" si="36"/>
        <v>5400</v>
      </c>
      <c r="DF5" s="616" t="s">
        <v>813</v>
      </c>
      <c r="DG5" s="616" t="s">
        <v>258</v>
      </c>
      <c r="DH5" s="616" t="s">
        <v>388</v>
      </c>
      <c r="DI5" s="616" t="s">
        <v>277</v>
      </c>
      <c r="DJ5" s="627">
        <v>54510000</v>
      </c>
      <c r="DK5" s="627">
        <v>0</v>
      </c>
      <c r="DL5" s="627">
        <v>0</v>
      </c>
      <c r="DM5" s="627">
        <f t="shared" si="37"/>
        <v>54510</v>
      </c>
      <c r="DN5" s="627">
        <f t="shared" si="38"/>
        <v>0</v>
      </c>
      <c r="DO5" s="627">
        <f t="shared" si="39"/>
        <v>0</v>
      </c>
      <c r="DQ5" s="616" t="s">
        <v>364</v>
      </c>
      <c r="DR5" s="616" t="s">
        <v>383</v>
      </c>
      <c r="DS5" s="616" t="s">
        <v>386</v>
      </c>
      <c r="DT5" s="616" t="s">
        <v>235</v>
      </c>
      <c r="DU5" s="639">
        <v>25112500</v>
      </c>
      <c r="DV5" s="639">
        <f t="shared" si="40"/>
        <v>25112.5</v>
      </c>
      <c r="DX5" s="616" t="s">
        <v>813</v>
      </c>
      <c r="DY5" s="616" t="s">
        <v>258</v>
      </c>
      <c r="DZ5" s="616" t="s">
        <v>388</v>
      </c>
      <c r="EA5" s="616" t="s">
        <v>277</v>
      </c>
      <c r="EB5" s="639">
        <v>54510000</v>
      </c>
      <c r="EC5" s="639">
        <v>0</v>
      </c>
      <c r="ED5" s="639">
        <v>0</v>
      </c>
      <c r="EE5" s="639">
        <f t="shared" si="41"/>
        <v>54510</v>
      </c>
      <c r="EF5" s="639">
        <f t="shared" si="42"/>
        <v>0</v>
      </c>
      <c r="EG5" s="639">
        <f t="shared" si="43"/>
        <v>0</v>
      </c>
      <c r="EI5" s="668" t="s">
        <v>813</v>
      </c>
      <c r="EJ5" s="625" t="s">
        <v>258</v>
      </c>
      <c r="EK5" s="668" t="s">
        <v>369</v>
      </c>
      <c r="EL5" s="625" t="s">
        <v>275</v>
      </c>
      <c r="EM5" s="626">
        <v>2441280</v>
      </c>
      <c r="EN5" s="626">
        <f t="shared" si="44"/>
        <v>2441.2800000000002</v>
      </c>
      <c r="EP5" s="656" t="s">
        <v>813</v>
      </c>
      <c r="EQ5" s="616" t="s">
        <v>258</v>
      </c>
      <c r="ER5" s="656" t="s">
        <v>388</v>
      </c>
      <c r="ES5" s="616" t="s">
        <v>277</v>
      </c>
      <c r="ET5" s="626">
        <v>54510000</v>
      </c>
      <c r="EU5" s="626">
        <v>0</v>
      </c>
      <c r="EV5" s="626">
        <v>0</v>
      </c>
      <c r="EW5" s="626">
        <f t="shared" si="45"/>
        <v>54510</v>
      </c>
      <c r="EX5" s="626">
        <f t="shared" si="46"/>
        <v>0</v>
      </c>
      <c r="EY5" s="626">
        <f t="shared" si="47"/>
        <v>0</v>
      </c>
      <c r="FA5" s="616" t="s">
        <v>813</v>
      </c>
      <c r="FB5" s="616" t="s">
        <v>258</v>
      </c>
      <c r="FC5" s="616" t="s">
        <v>388</v>
      </c>
      <c r="FD5" s="616" t="s">
        <v>277</v>
      </c>
      <c r="FE5" s="626">
        <v>3570000</v>
      </c>
      <c r="FF5" s="626">
        <f t="shared" si="48"/>
        <v>3570</v>
      </c>
      <c r="FH5" s="668" t="s">
        <v>813</v>
      </c>
      <c r="FI5" s="625" t="s">
        <v>258</v>
      </c>
      <c r="FJ5" s="668" t="s">
        <v>388</v>
      </c>
      <c r="FK5" s="625" t="s">
        <v>277</v>
      </c>
      <c r="FL5" s="626">
        <v>54510000</v>
      </c>
      <c r="FM5" s="626">
        <v>0</v>
      </c>
      <c r="FN5" s="626">
        <v>0</v>
      </c>
      <c r="FO5" s="626">
        <f t="shared" si="49"/>
        <v>54510</v>
      </c>
      <c r="FP5" s="626">
        <f t="shared" si="50"/>
        <v>0</v>
      </c>
      <c r="FQ5" s="626">
        <f t="shared" si="51"/>
        <v>0</v>
      </c>
      <c r="FS5" s="616" t="s">
        <v>946</v>
      </c>
      <c r="FT5" s="670">
        <v>2681203000</v>
      </c>
      <c r="FU5" s="670">
        <v>1386760606</v>
      </c>
      <c r="FV5" s="670">
        <v>1905242118</v>
      </c>
      <c r="FW5" s="670">
        <v>775960882</v>
      </c>
      <c r="FX5" s="670">
        <v>1361748981</v>
      </c>
      <c r="FY5" s="670">
        <v>25011625</v>
      </c>
      <c r="FZ5" s="639">
        <f t="shared" si="52"/>
        <v>2681203</v>
      </c>
      <c r="GA5" s="639">
        <f t="shared" si="53"/>
        <v>1386760.6059999999</v>
      </c>
      <c r="GB5" s="639">
        <f t="shared" si="54"/>
        <v>1905242.118</v>
      </c>
      <c r="GC5" s="639">
        <f t="shared" si="55"/>
        <v>775960.88199999998</v>
      </c>
      <c r="GD5" s="639">
        <f t="shared" si="56"/>
        <v>1361748.9809999999</v>
      </c>
      <c r="GE5" s="639">
        <f t="shared" si="57"/>
        <v>25011.625</v>
      </c>
      <c r="GG5" s="656" t="s">
        <v>813</v>
      </c>
      <c r="GH5" s="656" t="s">
        <v>258</v>
      </c>
      <c r="GI5" s="656" t="s">
        <v>368</v>
      </c>
      <c r="GJ5" s="656" t="s">
        <v>283</v>
      </c>
      <c r="GK5" s="671">
        <v>3560915</v>
      </c>
      <c r="GL5" s="671">
        <f t="shared" si="58"/>
        <v>3560.915</v>
      </c>
      <c r="GN5" s="656" t="s">
        <v>813</v>
      </c>
      <c r="GO5" s="656" t="s">
        <v>258</v>
      </c>
      <c r="GP5" s="656" t="s">
        <v>388</v>
      </c>
      <c r="GQ5" s="656" t="s">
        <v>277</v>
      </c>
      <c r="GR5" s="656" t="s">
        <v>1023</v>
      </c>
      <c r="GS5" s="658">
        <v>54510000</v>
      </c>
      <c r="GT5" s="658">
        <v>0</v>
      </c>
      <c r="GU5" s="658">
        <v>0</v>
      </c>
      <c r="GV5" s="657">
        <f t="shared" si="59"/>
        <v>54510</v>
      </c>
      <c r="GW5" s="657">
        <f t="shared" si="60"/>
        <v>0</v>
      </c>
      <c r="GX5" s="657">
        <f t="shared" si="61"/>
        <v>0</v>
      </c>
      <c r="GZ5" s="672" t="s">
        <v>946</v>
      </c>
      <c r="HA5" s="657">
        <v>2681203000</v>
      </c>
      <c r="HB5" s="657">
        <v>1650193688</v>
      </c>
      <c r="HC5" s="657">
        <v>2170933648</v>
      </c>
      <c r="HD5" s="657">
        <v>510269352</v>
      </c>
      <c r="HE5" s="657">
        <v>1527773077</v>
      </c>
      <c r="HF5" s="657">
        <v>122420611</v>
      </c>
      <c r="HG5" s="657">
        <f t="shared" si="62"/>
        <v>2681203</v>
      </c>
      <c r="HH5" s="657">
        <f t="shared" si="63"/>
        <v>1650193.6880000001</v>
      </c>
      <c r="HI5" s="657">
        <f t="shared" si="64"/>
        <v>2170933.648</v>
      </c>
      <c r="HJ5" s="657">
        <f t="shared" si="65"/>
        <v>510269.35200000001</v>
      </c>
      <c r="HK5" s="657">
        <f t="shared" si="66"/>
        <v>1527773.077</v>
      </c>
      <c r="HL5" s="657">
        <f t="shared" si="67"/>
        <v>122420.611</v>
      </c>
      <c r="HQ5" s="668" t="s">
        <v>813</v>
      </c>
      <c r="HR5" s="625" t="s">
        <v>258</v>
      </c>
      <c r="HS5" s="668" t="s">
        <v>369</v>
      </c>
      <c r="HT5" s="625" t="s">
        <v>275</v>
      </c>
      <c r="HU5" s="626">
        <v>6723780</v>
      </c>
      <c r="HV5" s="626">
        <f t="shared" si="68"/>
        <v>6723.78</v>
      </c>
      <c r="HY5" s="668" t="s">
        <v>813</v>
      </c>
      <c r="HZ5" s="625" t="s">
        <v>258</v>
      </c>
      <c r="IA5" s="668" t="s">
        <v>369</v>
      </c>
      <c r="IB5" s="625" t="s">
        <v>275</v>
      </c>
      <c r="IC5" s="673">
        <v>46928000</v>
      </c>
      <c r="ID5" s="673">
        <v>0</v>
      </c>
      <c r="IE5" s="673">
        <v>0</v>
      </c>
      <c r="IF5" s="639">
        <f t="shared" si="69"/>
        <v>46928</v>
      </c>
      <c r="IG5" s="639">
        <f t="shared" si="70"/>
        <v>0</v>
      </c>
      <c r="IH5" s="639">
        <f t="shared" si="71"/>
        <v>0</v>
      </c>
      <c r="II5" s="626"/>
      <c r="IJ5" s="626"/>
      <c r="IL5" s="625" t="s">
        <v>946</v>
      </c>
      <c r="IM5" s="674">
        <v>2466322000</v>
      </c>
      <c r="IN5" s="674">
        <v>2388153342</v>
      </c>
      <c r="IO5" s="674">
        <v>2459254159</v>
      </c>
      <c r="IP5" s="674">
        <v>7067841</v>
      </c>
      <c r="IQ5" s="674">
        <v>2210283747</v>
      </c>
      <c r="IR5" s="674">
        <v>177869595</v>
      </c>
      <c r="IS5" s="626">
        <f t="shared" si="72"/>
        <v>2466322</v>
      </c>
      <c r="IT5" s="626">
        <f t="shared" si="73"/>
        <v>2388153.3420000002</v>
      </c>
      <c r="IU5" s="626">
        <f t="shared" si="74"/>
        <v>2459254.159</v>
      </c>
      <c r="IV5" s="626">
        <f t="shared" si="75"/>
        <v>7067.8410000000003</v>
      </c>
      <c r="IW5" s="626">
        <f t="shared" si="76"/>
        <v>2210283.747</v>
      </c>
      <c r="IX5" s="626">
        <f t="shared" si="77"/>
        <v>177869.595</v>
      </c>
    </row>
    <row r="6" spans="1:258" x14ac:dyDescent="0.2">
      <c r="A6" s="658" t="s">
        <v>813</v>
      </c>
      <c r="B6" s="627" t="s">
        <v>258</v>
      </c>
      <c r="C6" s="658" t="s">
        <v>369</v>
      </c>
      <c r="D6" s="627" t="s">
        <v>275</v>
      </c>
      <c r="E6" s="627">
        <v>30520000</v>
      </c>
      <c r="F6" s="627">
        <v>0</v>
      </c>
      <c r="G6" s="627">
        <v>0</v>
      </c>
      <c r="H6" s="658">
        <f t="shared" si="13"/>
        <v>31466.12</v>
      </c>
      <c r="I6" s="658">
        <f t="shared" si="14"/>
        <v>0</v>
      </c>
      <c r="J6" s="658">
        <f t="shared" si="15"/>
        <v>0</v>
      </c>
      <c r="M6" s="616" t="s">
        <v>364</v>
      </c>
      <c r="N6" s="616" t="s">
        <v>383</v>
      </c>
      <c r="O6" s="616" t="s">
        <v>386</v>
      </c>
      <c r="P6" s="616" t="s">
        <v>235</v>
      </c>
      <c r="Q6" s="658">
        <v>14550000</v>
      </c>
      <c r="R6" s="627">
        <f t="shared" si="16"/>
        <v>15001.05</v>
      </c>
      <c r="T6" s="616" t="s">
        <v>813</v>
      </c>
      <c r="U6" s="616" t="s">
        <v>258</v>
      </c>
      <c r="V6" s="656" t="s">
        <v>369</v>
      </c>
      <c r="W6" s="616" t="s">
        <v>275</v>
      </c>
      <c r="X6" s="658">
        <v>30520000</v>
      </c>
      <c r="Y6" s="658">
        <v>0</v>
      </c>
      <c r="Z6" s="658">
        <v>0</v>
      </c>
      <c r="AA6" s="658">
        <f t="shared" si="17"/>
        <v>31466.12</v>
      </c>
      <c r="AB6" s="658">
        <f t="shared" si="18"/>
        <v>0</v>
      </c>
      <c r="AC6" s="658">
        <f t="shared" si="19"/>
        <v>0</v>
      </c>
      <c r="AE6" s="668" t="s">
        <v>392</v>
      </c>
      <c r="AF6" s="625" t="s">
        <v>393</v>
      </c>
      <c r="AG6" s="668" t="s">
        <v>377</v>
      </c>
      <c r="AH6" s="625" t="s">
        <v>377</v>
      </c>
      <c r="AI6" s="626">
        <v>23659174</v>
      </c>
      <c r="AJ6" s="627">
        <f t="shared" si="20"/>
        <v>23659.173999999999</v>
      </c>
      <c r="AL6" s="616" t="s">
        <v>813</v>
      </c>
      <c r="AM6" s="616" t="s">
        <v>258</v>
      </c>
      <c r="AN6" s="616" t="s">
        <v>369</v>
      </c>
      <c r="AO6" s="616" t="s">
        <v>275</v>
      </c>
      <c r="AP6" s="627">
        <v>30520000</v>
      </c>
      <c r="AQ6" s="627">
        <v>0</v>
      </c>
      <c r="AR6" s="627">
        <v>0</v>
      </c>
      <c r="AS6" s="627">
        <f t="shared" si="21"/>
        <v>30520</v>
      </c>
      <c r="AT6" s="627">
        <f t="shared" si="22"/>
        <v>0</v>
      </c>
      <c r="AU6" s="627">
        <f t="shared" si="23"/>
        <v>0</v>
      </c>
      <c r="AW6" s="668" t="s">
        <v>392</v>
      </c>
      <c r="AX6" s="668" t="s">
        <v>393</v>
      </c>
      <c r="AY6" s="668" t="s">
        <v>377</v>
      </c>
      <c r="AZ6" s="668" t="s">
        <v>377</v>
      </c>
      <c r="BA6" s="626">
        <v>20150312</v>
      </c>
      <c r="BB6" s="627">
        <f t="shared" si="24"/>
        <v>20150.312000000002</v>
      </c>
      <c r="BD6" s="668" t="s">
        <v>813</v>
      </c>
      <c r="BE6" s="625" t="s">
        <v>258</v>
      </c>
      <c r="BF6" s="668" t="s">
        <v>369</v>
      </c>
      <c r="BG6" s="629" t="s">
        <v>275</v>
      </c>
      <c r="BH6" s="626">
        <v>45520000</v>
      </c>
      <c r="BI6" s="626">
        <v>0</v>
      </c>
      <c r="BJ6" s="626">
        <v>0</v>
      </c>
      <c r="BK6" s="626">
        <f t="shared" si="25"/>
        <v>45520</v>
      </c>
      <c r="BL6" s="626">
        <f t="shared" si="26"/>
        <v>0</v>
      </c>
      <c r="BM6" s="626">
        <f t="shared" si="27"/>
        <v>0</v>
      </c>
      <c r="BO6" s="656" t="s">
        <v>370</v>
      </c>
      <c r="BP6" s="669" t="s">
        <v>280</v>
      </c>
      <c r="BQ6" s="656" t="s">
        <v>423</v>
      </c>
      <c r="BR6" s="669" t="s">
        <v>523</v>
      </c>
      <c r="BS6" s="627">
        <v>30000000</v>
      </c>
      <c r="BT6" s="627">
        <f t="shared" si="28"/>
        <v>30000</v>
      </c>
      <c r="BV6" s="668" t="s">
        <v>813</v>
      </c>
      <c r="BW6" s="669" t="s">
        <v>258</v>
      </c>
      <c r="BX6" s="668" t="s">
        <v>369</v>
      </c>
      <c r="BY6" s="669" t="s">
        <v>275</v>
      </c>
      <c r="BZ6" s="627">
        <v>46928000</v>
      </c>
      <c r="CA6" s="627">
        <v>0</v>
      </c>
      <c r="CB6" s="627">
        <v>0</v>
      </c>
      <c r="CC6" s="628">
        <f t="shared" si="29"/>
        <v>46928</v>
      </c>
      <c r="CD6" s="628">
        <f t="shared" si="30"/>
        <v>0</v>
      </c>
      <c r="CE6" s="628">
        <f t="shared" si="31"/>
        <v>0</v>
      </c>
      <c r="CG6" s="668" t="s">
        <v>364</v>
      </c>
      <c r="CH6" s="668" t="s">
        <v>383</v>
      </c>
      <c r="CI6" s="668" t="s">
        <v>384</v>
      </c>
      <c r="CJ6" s="668" t="s">
        <v>385</v>
      </c>
      <c r="CK6" s="626">
        <v>5000000</v>
      </c>
      <c r="CL6" s="627">
        <f t="shared" si="32"/>
        <v>5000</v>
      </c>
      <c r="CN6" s="616" t="s">
        <v>813</v>
      </c>
      <c r="CO6" s="616" t="s">
        <v>258</v>
      </c>
      <c r="CP6" s="616" t="s">
        <v>369</v>
      </c>
      <c r="CQ6" s="616" t="s">
        <v>275</v>
      </c>
      <c r="CR6" s="627">
        <v>46928000</v>
      </c>
      <c r="CS6" s="627">
        <v>0</v>
      </c>
      <c r="CT6" s="627">
        <v>0</v>
      </c>
      <c r="CU6" s="627">
        <f t="shared" si="33"/>
        <v>46928</v>
      </c>
      <c r="CV6" s="627">
        <f t="shared" si="34"/>
        <v>0</v>
      </c>
      <c r="CW6" s="627">
        <f t="shared" si="35"/>
        <v>0</v>
      </c>
      <c r="CY6" s="668" t="s">
        <v>370</v>
      </c>
      <c r="CZ6" s="625" t="s">
        <v>280</v>
      </c>
      <c r="DA6" s="668" t="s">
        <v>389</v>
      </c>
      <c r="DB6" s="625" t="s">
        <v>524</v>
      </c>
      <c r="DC6" s="626">
        <v>7157850</v>
      </c>
      <c r="DD6" s="627">
        <f t="shared" si="36"/>
        <v>7157.85</v>
      </c>
      <c r="DF6" s="616" t="s">
        <v>813</v>
      </c>
      <c r="DG6" s="616" t="s">
        <v>258</v>
      </c>
      <c r="DH6" s="616" t="s">
        <v>369</v>
      </c>
      <c r="DI6" s="616" t="s">
        <v>275</v>
      </c>
      <c r="DJ6" s="627">
        <v>46928000</v>
      </c>
      <c r="DK6" s="627">
        <v>0</v>
      </c>
      <c r="DL6" s="627">
        <v>0</v>
      </c>
      <c r="DM6" s="627">
        <f t="shared" si="37"/>
        <v>46928</v>
      </c>
      <c r="DN6" s="627">
        <f t="shared" si="38"/>
        <v>0</v>
      </c>
      <c r="DO6" s="627">
        <f t="shared" si="39"/>
        <v>0</v>
      </c>
      <c r="DQ6" s="616" t="s">
        <v>364</v>
      </c>
      <c r="DR6" s="616" t="s">
        <v>383</v>
      </c>
      <c r="DS6" s="616" t="s">
        <v>557</v>
      </c>
      <c r="DT6" s="616" t="s">
        <v>558</v>
      </c>
      <c r="DU6" s="639">
        <v>5400000</v>
      </c>
      <c r="DV6" s="639">
        <f t="shared" si="40"/>
        <v>5400</v>
      </c>
      <c r="DX6" s="616" t="s">
        <v>813</v>
      </c>
      <c r="DY6" s="616" t="s">
        <v>258</v>
      </c>
      <c r="DZ6" s="616" t="s">
        <v>369</v>
      </c>
      <c r="EA6" s="616" t="s">
        <v>275</v>
      </c>
      <c r="EB6" s="639">
        <v>46928000</v>
      </c>
      <c r="EC6" s="639">
        <v>0</v>
      </c>
      <c r="ED6" s="639">
        <v>0</v>
      </c>
      <c r="EE6" s="639">
        <f t="shared" si="41"/>
        <v>46928</v>
      </c>
      <c r="EF6" s="639">
        <f t="shared" si="42"/>
        <v>0</v>
      </c>
      <c r="EG6" s="639">
        <f t="shared" si="43"/>
        <v>0</v>
      </c>
      <c r="EI6" s="668" t="s">
        <v>364</v>
      </c>
      <c r="EJ6" s="625" t="s">
        <v>383</v>
      </c>
      <c r="EK6" s="668" t="s">
        <v>557</v>
      </c>
      <c r="EL6" s="625" t="s">
        <v>558</v>
      </c>
      <c r="EM6" s="626">
        <v>2699999</v>
      </c>
      <c r="EN6" s="626">
        <f t="shared" si="44"/>
        <v>2699.9989999999998</v>
      </c>
      <c r="EP6" s="656" t="s">
        <v>813</v>
      </c>
      <c r="EQ6" s="616" t="s">
        <v>258</v>
      </c>
      <c r="ER6" s="656" t="s">
        <v>369</v>
      </c>
      <c r="ES6" s="616" t="s">
        <v>275</v>
      </c>
      <c r="ET6" s="626">
        <v>46928000</v>
      </c>
      <c r="EU6" s="626">
        <v>0</v>
      </c>
      <c r="EV6" s="626">
        <v>0</v>
      </c>
      <c r="EW6" s="626">
        <f t="shared" si="45"/>
        <v>46928</v>
      </c>
      <c r="EX6" s="626">
        <f t="shared" si="46"/>
        <v>0</v>
      </c>
      <c r="EY6" s="626">
        <f t="shared" si="47"/>
        <v>0</v>
      </c>
      <c r="FA6" s="616" t="s">
        <v>813</v>
      </c>
      <c r="FB6" s="616" t="s">
        <v>258</v>
      </c>
      <c r="FC6" s="616" t="s">
        <v>369</v>
      </c>
      <c r="FD6" s="616" t="s">
        <v>275</v>
      </c>
      <c r="FE6" s="626">
        <v>5992947</v>
      </c>
      <c r="FF6" s="626">
        <f t="shared" si="48"/>
        <v>5992.9470000000001</v>
      </c>
      <c r="FH6" s="668" t="s">
        <v>813</v>
      </c>
      <c r="FI6" s="625" t="s">
        <v>258</v>
      </c>
      <c r="FJ6" s="668" t="s">
        <v>369</v>
      </c>
      <c r="FK6" s="625" t="s">
        <v>275</v>
      </c>
      <c r="FL6" s="626">
        <v>46928000</v>
      </c>
      <c r="FM6" s="626">
        <v>0</v>
      </c>
      <c r="FN6" s="626">
        <v>0</v>
      </c>
      <c r="FO6" s="626">
        <f t="shared" si="49"/>
        <v>46928</v>
      </c>
      <c r="FP6" s="626">
        <f t="shared" si="50"/>
        <v>0</v>
      </c>
      <c r="FQ6" s="626">
        <f t="shared" si="51"/>
        <v>0</v>
      </c>
      <c r="FS6" s="616" t="s">
        <v>349</v>
      </c>
      <c r="FT6" s="670">
        <v>2313590000</v>
      </c>
      <c r="FU6" s="670">
        <v>1246249492</v>
      </c>
      <c r="FV6" s="670">
        <v>1743683644</v>
      </c>
      <c r="FW6" s="670">
        <v>569906356</v>
      </c>
      <c r="FX6" s="670">
        <v>939475992</v>
      </c>
      <c r="FY6" s="670">
        <v>306773500</v>
      </c>
      <c r="FZ6" s="639">
        <f t="shared" si="52"/>
        <v>2313590</v>
      </c>
      <c r="GA6" s="639">
        <f t="shared" si="53"/>
        <v>1246249.4920000001</v>
      </c>
      <c r="GB6" s="639">
        <f t="shared" si="54"/>
        <v>1743683.6440000001</v>
      </c>
      <c r="GC6" s="639">
        <f t="shared" si="55"/>
        <v>569906.35600000003</v>
      </c>
      <c r="GD6" s="639">
        <f t="shared" si="56"/>
        <v>939475.99199999997</v>
      </c>
      <c r="GE6" s="639">
        <f t="shared" si="57"/>
        <v>306773.5</v>
      </c>
      <c r="GG6" s="656" t="s">
        <v>813</v>
      </c>
      <c r="GH6" s="656" t="s">
        <v>258</v>
      </c>
      <c r="GI6" s="656" t="s">
        <v>369</v>
      </c>
      <c r="GJ6" s="656" t="s">
        <v>275</v>
      </c>
      <c r="GK6" s="671">
        <v>6057113</v>
      </c>
      <c r="GL6" s="671">
        <f t="shared" si="58"/>
        <v>6057.1130000000003</v>
      </c>
      <c r="GN6" s="656" t="s">
        <v>813</v>
      </c>
      <c r="GO6" s="656" t="s">
        <v>258</v>
      </c>
      <c r="GP6" s="656" t="s">
        <v>369</v>
      </c>
      <c r="GQ6" s="656" t="s">
        <v>275</v>
      </c>
      <c r="GR6" s="656" t="s">
        <v>1023</v>
      </c>
      <c r="GS6" s="658">
        <v>46928000</v>
      </c>
      <c r="GT6" s="658">
        <v>0</v>
      </c>
      <c r="GU6" s="658">
        <v>0</v>
      </c>
      <c r="GV6" s="657">
        <f t="shared" si="59"/>
        <v>46928</v>
      </c>
      <c r="GW6" s="657">
        <f t="shared" si="60"/>
        <v>0</v>
      </c>
      <c r="GX6" s="657">
        <f t="shared" si="61"/>
        <v>0</v>
      </c>
      <c r="GZ6" s="672" t="s">
        <v>349</v>
      </c>
      <c r="HA6" s="657">
        <v>2313590000</v>
      </c>
      <c r="HB6" s="657">
        <v>1370683771</v>
      </c>
      <c r="HC6" s="657">
        <v>1844177073</v>
      </c>
      <c r="HD6" s="657">
        <v>469412927</v>
      </c>
      <c r="HE6" s="657">
        <v>1002849492</v>
      </c>
      <c r="HF6" s="657">
        <v>367834279</v>
      </c>
      <c r="HG6" s="657">
        <f t="shared" si="62"/>
        <v>2313590</v>
      </c>
      <c r="HH6" s="657">
        <f t="shared" si="63"/>
        <v>1370683.7709999999</v>
      </c>
      <c r="HI6" s="657">
        <f t="shared" si="64"/>
        <v>1844177.0730000001</v>
      </c>
      <c r="HJ6" s="657">
        <f t="shared" si="65"/>
        <v>469412.92700000003</v>
      </c>
      <c r="HK6" s="657">
        <f t="shared" si="66"/>
        <v>1002849.492</v>
      </c>
      <c r="HL6" s="657">
        <f t="shared" si="67"/>
        <v>367834.27899999998</v>
      </c>
      <c r="HQ6" s="668" t="s">
        <v>813</v>
      </c>
      <c r="HR6" s="625" t="s">
        <v>258</v>
      </c>
      <c r="HS6" s="668" t="s">
        <v>388</v>
      </c>
      <c r="HT6" s="625" t="s">
        <v>277</v>
      </c>
      <c r="HU6" s="626">
        <v>10896580</v>
      </c>
      <c r="HV6" s="626">
        <f t="shared" si="68"/>
        <v>10896.58</v>
      </c>
      <c r="HY6" s="668" t="s">
        <v>813</v>
      </c>
      <c r="HZ6" s="625" t="s">
        <v>258</v>
      </c>
      <c r="IA6" s="668" t="s">
        <v>388</v>
      </c>
      <c r="IB6" s="625" t="s">
        <v>277</v>
      </c>
      <c r="IC6" s="673">
        <v>26510000</v>
      </c>
      <c r="ID6" s="673">
        <v>0</v>
      </c>
      <c r="IE6" s="673">
        <v>0</v>
      </c>
      <c r="IF6" s="639">
        <f t="shared" si="69"/>
        <v>26510</v>
      </c>
      <c r="IG6" s="639">
        <f t="shared" si="70"/>
        <v>0</v>
      </c>
      <c r="IH6" s="639">
        <f t="shared" si="71"/>
        <v>0</v>
      </c>
      <c r="II6" s="626"/>
      <c r="IJ6" s="626"/>
      <c r="IL6" s="625" t="s">
        <v>349</v>
      </c>
      <c r="IM6" s="674">
        <v>2281908000</v>
      </c>
      <c r="IN6" s="674">
        <v>2270922867</v>
      </c>
      <c r="IO6" s="674">
        <v>2276467869</v>
      </c>
      <c r="IP6" s="674">
        <v>5440131</v>
      </c>
      <c r="IQ6" s="674">
        <v>1707679367</v>
      </c>
      <c r="IR6" s="674">
        <v>563243500</v>
      </c>
      <c r="IS6" s="626">
        <f t="shared" si="72"/>
        <v>2281908</v>
      </c>
      <c r="IT6" s="626">
        <f t="shared" si="73"/>
        <v>2270922.8670000001</v>
      </c>
      <c r="IU6" s="626">
        <f t="shared" si="74"/>
        <v>2276467.8689999999</v>
      </c>
      <c r="IV6" s="626">
        <f t="shared" si="75"/>
        <v>5440.1310000000003</v>
      </c>
      <c r="IW6" s="626">
        <f t="shared" si="76"/>
        <v>1707679.3670000001</v>
      </c>
      <c r="IX6" s="626">
        <f t="shared" si="77"/>
        <v>563243.5</v>
      </c>
    </row>
    <row r="7" spans="1:258" x14ac:dyDescent="0.2">
      <c r="A7" s="658" t="s">
        <v>813</v>
      </c>
      <c r="B7" s="627" t="s">
        <v>258</v>
      </c>
      <c r="C7" s="658" t="s">
        <v>387</v>
      </c>
      <c r="D7" s="627" t="s">
        <v>276</v>
      </c>
      <c r="E7" s="627">
        <v>1408000</v>
      </c>
      <c r="F7" s="627">
        <v>0</v>
      </c>
      <c r="G7" s="627">
        <v>0</v>
      </c>
      <c r="H7" s="658">
        <f t="shared" si="13"/>
        <v>1451.6479999999999</v>
      </c>
      <c r="I7" s="658">
        <f t="shared" si="14"/>
        <v>0</v>
      </c>
      <c r="J7" s="658">
        <f t="shared" si="15"/>
        <v>0</v>
      </c>
      <c r="M7" s="616" t="s">
        <v>370</v>
      </c>
      <c r="N7" s="616" t="s">
        <v>280</v>
      </c>
      <c r="O7" s="616" t="s">
        <v>423</v>
      </c>
      <c r="P7" s="616" t="s">
        <v>523</v>
      </c>
      <c r="Q7" s="658">
        <v>89818844</v>
      </c>
      <c r="R7" s="627">
        <f t="shared" si="16"/>
        <v>92603.228163999986</v>
      </c>
      <c r="T7" s="616" t="s">
        <v>813</v>
      </c>
      <c r="U7" s="616" t="s">
        <v>258</v>
      </c>
      <c r="V7" s="656" t="s">
        <v>387</v>
      </c>
      <c r="W7" s="616" t="s">
        <v>276</v>
      </c>
      <c r="X7" s="658">
        <v>1408000</v>
      </c>
      <c r="Y7" s="658">
        <v>0</v>
      </c>
      <c r="Z7" s="658">
        <v>0</v>
      </c>
      <c r="AA7" s="658">
        <f t="shared" si="17"/>
        <v>1451.6479999999999</v>
      </c>
      <c r="AB7" s="658">
        <f t="shared" si="18"/>
        <v>0</v>
      </c>
      <c r="AC7" s="658">
        <f t="shared" si="19"/>
        <v>0</v>
      </c>
      <c r="AE7" s="668" t="s">
        <v>381</v>
      </c>
      <c r="AF7" s="625" t="s">
        <v>121</v>
      </c>
      <c r="AG7" s="668" t="s">
        <v>377</v>
      </c>
      <c r="AH7" s="625" t="s">
        <v>377</v>
      </c>
      <c r="AI7" s="626">
        <v>-67253</v>
      </c>
      <c r="AJ7" s="627">
        <f t="shared" si="20"/>
        <v>-67.253</v>
      </c>
      <c r="AL7" s="616" t="s">
        <v>813</v>
      </c>
      <c r="AM7" s="616" t="s">
        <v>258</v>
      </c>
      <c r="AN7" s="616" t="s">
        <v>387</v>
      </c>
      <c r="AO7" s="616" t="s">
        <v>276</v>
      </c>
      <c r="AP7" s="627">
        <v>1408000</v>
      </c>
      <c r="AQ7" s="627">
        <v>0</v>
      </c>
      <c r="AR7" s="627">
        <v>0</v>
      </c>
      <c r="AS7" s="627">
        <f t="shared" si="21"/>
        <v>1408</v>
      </c>
      <c r="AT7" s="627">
        <f t="shared" si="22"/>
        <v>0</v>
      </c>
      <c r="AU7" s="627">
        <f t="shared" si="23"/>
        <v>0</v>
      </c>
      <c r="AW7" s="668" t="s">
        <v>536</v>
      </c>
      <c r="AX7" s="668" t="s">
        <v>537</v>
      </c>
      <c r="AY7" s="668" t="s">
        <v>377</v>
      </c>
      <c r="AZ7" s="668" t="s">
        <v>377</v>
      </c>
      <c r="BA7" s="626">
        <v>2598759</v>
      </c>
      <c r="BB7" s="627">
        <f t="shared" si="24"/>
        <v>2598.759</v>
      </c>
      <c r="BD7" s="668" t="s">
        <v>813</v>
      </c>
      <c r="BE7" s="625" t="s">
        <v>258</v>
      </c>
      <c r="BF7" s="668" t="s">
        <v>387</v>
      </c>
      <c r="BG7" s="629" t="s">
        <v>276</v>
      </c>
      <c r="BH7" s="626">
        <v>1408000</v>
      </c>
      <c r="BI7" s="626">
        <v>0</v>
      </c>
      <c r="BJ7" s="626">
        <v>0</v>
      </c>
      <c r="BK7" s="626">
        <f t="shared" si="25"/>
        <v>1408</v>
      </c>
      <c r="BL7" s="626">
        <f t="shared" si="26"/>
        <v>0</v>
      </c>
      <c r="BM7" s="626">
        <f t="shared" si="27"/>
        <v>0</v>
      </c>
      <c r="BO7" s="656" t="s">
        <v>370</v>
      </c>
      <c r="BP7" s="669" t="s">
        <v>280</v>
      </c>
      <c r="BQ7" s="656" t="s">
        <v>520</v>
      </c>
      <c r="BR7" s="669" t="s">
        <v>521</v>
      </c>
      <c r="BS7" s="627">
        <v>780000</v>
      </c>
      <c r="BT7" s="627">
        <f t="shared" si="28"/>
        <v>780</v>
      </c>
      <c r="BV7" s="668" t="s">
        <v>813</v>
      </c>
      <c r="BW7" s="669" t="s">
        <v>258</v>
      </c>
      <c r="BX7" s="668" t="s">
        <v>377</v>
      </c>
      <c r="BY7" s="669" t="s">
        <v>377</v>
      </c>
      <c r="BZ7" s="627">
        <v>0</v>
      </c>
      <c r="CA7" s="627">
        <v>0</v>
      </c>
      <c r="CB7" s="627">
        <v>0</v>
      </c>
      <c r="CC7" s="628">
        <f t="shared" si="29"/>
        <v>0</v>
      </c>
      <c r="CD7" s="628">
        <f t="shared" si="30"/>
        <v>0</v>
      </c>
      <c r="CE7" s="628">
        <f t="shared" si="31"/>
        <v>0</v>
      </c>
      <c r="CG7" s="668" t="s">
        <v>364</v>
      </c>
      <c r="CH7" s="668" t="s">
        <v>383</v>
      </c>
      <c r="CI7" s="668" t="s">
        <v>557</v>
      </c>
      <c r="CJ7" s="668" t="s">
        <v>558</v>
      </c>
      <c r="CK7" s="626">
        <v>5400000</v>
      </c>
      <c r="CL7" s="627">
        <f t="shared" si="32"/>
        <v>5400</v>
      </c>
      <c r="CN7" s="616" t="s">
        <v>813</v>
      </c>
      <c r="CO7" s="616" t="s">
        <v>258</v>
      </c>
      <c r="CP7" s="616" t="s">
        <v>387</v>
      </c>
      <c r="CQ7" s="616" t="s">
        <v>276</v>
      </c>
      <c r="CR7" s="627">
        <v>0</v>
      </c>
      <c r="CS7" s="627">
        <v>0</v>
      </c>
      <c r="CT7" s="627">
        <v>0</v>
      </c>
      <c r="CU7" s="627">
        <f t="shared" si="33"/>
        <v>0</v>
      </c>
      <c r="CV7" s="627">
        <f t="shared" si="34"/>
        <v>0</v>
      </c>
      <c r="CW7" s="627">
        <f t="shared" si="35"/>
        <v>0</v>
      </c>
      <c r="CY7" s="668" t="s">
        <v>392</v>
      </c>
      <c r="CZ7" s="625" t="s">
        <v>393</v>
      </c>
      <c r="DA7" s="668" t="s">
        <v>377</v>
      </c>
      <c r="DB7" s="625" t="s">
        <v>377</v>
      </c>
      <c r="DC7" s="626">
        <v>14554155</v>
      </c>
      <c r="DD7" s="627">
        <f t="shared" si="36"/>
        <v>14554.155000000001</v>
      </c>
      <c r="DF7" s="616" t="s">
        <v>813</v>
      </c>
      <c r="DG7" s="616" t="s">
        <v>258</v>
      </c>
      <c r="DH7" s="616" t="s">
        <v>377</v>
      </c>
      <c r="DI7" s="616" t="s">
        <v>377</v>
      </c>
      <c r="DJ7" s="627">
        <v>0</v>
      </c>
      <c r="DK7" s="627">
        <v>0</v>
      </c>
      <c r="DL7" s="627">
        <v>0</v>
      </c>
      <c r="DM7" s="627">
        <f t="shared" si="37"/>
        <v>0</v>
      </c>
      <c r="DN7" s="627">
        <f t="shared" si="38"/>
        <v>0</v>
      </c>
      <c r="DO7" s="627">
        <f t="shared" si="39"/>
        <v>0</v>
      </c>
      <c r="DQ7" s="616" t="s">
        <v>370</v>
      </c>
      <c r="DR7" s="616" t="s">
        <v>280</v>
      </c>
      <c r="DS7" s="616" t="s">
        <v>520</v>
      </c>
      <c r="DT7" s="616" t="s">
        <v>521</v>
      </c>
      <c r="DU7" s="639">
        <v>780000</v>
      </c>
      <c r="DV7" s="639">
        <f t="shared" si="40"/>
        <v>780</v>
      </c>
      <c r="DX7" s="616" t="s">
        <v>813</v>
      </c>
      <c r="DY7" s="616" t="s">
        <v>258</v>
      </c>
      <c r="DZ7" s="616" t="s">
        <v>388</v>
      </c>
      <c r="EA7" s="616" t="s">
        <v>277</v>
      </c>
      <c r="EB7" s="639">
        <v>0</v>
      </c>
      <c r="EC7" s="639">
        <v>8993519</v>
      </c>
      <c r="ED7" s="639">
        <v>5423519</v>
      </c>
      <c r="EE7" s="639">
        <f t="shared" si="41"/>
        <v>0</v>
      </c>
      <c r="EF7" s="639">
        <f t="shared" si="42"/>
        <v>8993.5190000000002</v>
      </c>
      <c r="EG7" s="639">
        <f t="shared" si="43"/>
        <v>5423.5190000000002</v>
      </c>
      <c r="EI7" s="668" t="s">
        <v>364</v>
      </c>
      <c r="EJ7" s="625" t="s">
        <v>383</v>
      </c>
      <c r="EK7" s="668" t="s">
        <v>386</v>
      </c>
      <c r="EL7" s="625" t="s">
        <v>235</v>
      </c>
      <c r="EM7" s="626">
        <v>392885500</v>
      </c>
      <c r="EN7" s="626">
        <f t="shared" si="44"/>
        <v>392885.5</v>
      </c>
      <c r="EP7" s="656" t="s">
        <v>813</v>
      </c>
      <c r="EQ7" s="616" t="s">
        <v>258</v>
      </c>
      <c r="ER7" s="656" t="s">
        <v>368</v>
      </c>
      <c r="ES7" s="616" t="s">
        <v>283</v>
      </c>
      <c r="ET7" s="626">
        <v>0</v>
      </c>
      <c r="EU7" s="626">
        <v>38154598</v>
      </c>
      <c r="EV7" s="626">
        <v>56334765</v>
      </c>
      <c r="EW7" s="626">
        <f t="shared" si="45"/>
        <v>0</v>
      </c>
      <c r="EX7" s="626">
        <f t="shared" si="46"/>
        <v>38154.597999999998</v>
      </c>
      <c r="EY7" s="626">
        <f t="shared" si="47"/>
        <v>56334.764999999999</v>
      </c>
      <c r="FA7" s="616" t="s">
        <v>364</v>
      </c>
      <c r="FB7" s="616" t="s">
        <v>383</v>
      </c>
      <c r="FC7" s="616" t="s">
        <v>365</v>
      </c>
      <c r="FD7" s="616" t="s">
        <v>366</v>
      </c>
      <c r="FE7" s="626">
        <v>197000000</v>
      </c>
      <c r="FF7" s="626">
        <f t="shared" si="48"/>
        <v>197000</v>
      </c>
      <c r="FH7" s="668" t="s">
        <v>813</v>
      </c>
      <c r="FI7" s="625" t="s">
        <v>258</v>
      </c>
      <c r="FJ7" s="668" t="s">
        <v>377</v>
      </c>
      <c r="FK7" s="625" t="s">
        <v>377</v>
      </c>
      <c r="FL7" s="626">
        <v>0</v>
      </c>
      <c r="FM7" s="626">
        <v>0</v>
      </c>
      <c r="FN7" s="626">
        <v>0</v>
      </c>
      <c r="FO7" s="626">
        <f t="shared" si="49"/>
        <v>0</v>
      </c>
      <c r="FP7" s="626">
        <f t="shared" si="50"/>
        <v>0</v>
      </c>
      <c r="FQ7" s="626">
        <f t="shared" si="51"/>
        <v>0</v>
      </c>
      <c r="FS7" s="616" t="s">
        <v>947</v>
      </c>
      <c r="FT7" s="670">
        <v>1572691000</v>
      </c>
      <c r="FU7" s="670">
        <v>742590998</v>
      </c>
      <c r="FV7" s="670">
        <v>1177175300</v>
      </c>
      <c r="FW7" s="670">
        <v>395515700</v>
      </c>
      <c r="FX7" s="670">
        <v>536312498</v>
      </c>
      <c r="FY7" s="670">
        <v>206278500</v>
      </c>
      <c r="FZ7" s="639">
        <f t="shared" si="52"/>
        <v>1572691</v>
      </c>
      <c r="GA7" s="639">
        <f t="shared" si="53"/>
        <v>742590.99800000002</v>
      </c>
      <c r="GB7" s="639">
        <f t="shared" si="54"/>
        <v>1177175.3</v>
      </c>
      <c r="GC7" s="639">
        <f t="shared" si="55"/>
        <v>395515.7</v>
      </c>
      <c r="GD7" s="639">
        <f t="shared" si="56"/>
        <v>536312.49800000002</v>
      </c>
      <c r="GE7" s="639">
        <f t="shared" si="57"/>
        <v>206278.5</v>
      </c>
      <c r="GG7" s="656" t="s">
        <v>364</v>
      </c>
      <c r="GH7" s="656" t="s">
        <v>383</v>
      </c>
      <c r="GI7" s="656" t="s">
        <v>557</v>
      </c>
      <c r="GJ7" s="656" t="s">
        <v>558</v>
      </c>
      <c r="GK7" s="671">
        <v>5720429</v>
      </c>
      <c r="GL7" s="671">
        <f t="shared" si="58"/>
        <v>5720.4290000000001</v>
      </c>
      <c r="GN7" s="656" t="s">
        <v>813</v>
      </c>
      <c r="GO7" s="656" t="s">
        <v>258</v>
      </c>
      <c r="GP7" s="656" t="s">
        <v>377</v>
      </c>
      <c r="GQ7" s="656" t="s">
        <v>377</v>
      </c>
      <c r="GR7" s="656" t="s">
        <v>1023</v>
      </c>
      <c r="GS7" s="658">
        <v>0</v>
      </c>
      <c r="GT7" s="658">
        <v>0</v>
      </c>
      <c r="GU7" s="658">
        <v>0</v>
      </c>
      <c r="GV7" s="657">
        <f t="shared" si="59"/>
        <v>0</v>
      </c>
      <c r="GW7" s="657">
        <f t="shared" si="60"/>
        <v>0</v>
      </c>
      <c r="GX7" s="657">
        <f t="shared" si="61"/>
        <v>0</v>
      </c>
      <c r="GZ7" s="672" t="s">
        <v>947</v>
      </c>
      <c r="HA7" s="657">
        <v>1572691000</v>
      </c>
      <c r="HB7" s="657">
        <v>857011427</v>
      </c>
      <c r="HC7" s="657">
        <v>1277668729</v>
      </c>
      <c r="HD7" s="657">
        <v>295022271</v>
      </c>
      <c r="HE7" s="657">
        <v>587190998</v>
      </c>
      <c r="HF7" s="657">
        <v>269820429</v>
      </c>
      <c r="HG7" s="657">
        <f t="shared" si="62"/>
        <v>1572691</v>
      </c>
      <c r="HH7" s="657">
        <f t="shared" si="63"/>
        <v>857011.42700000003</v>
      </c>
      <c r="HI7" s="657">
        <f t="shared" si="64"/>
        <v>1277668.7290000001</v>
      </c>
      <c r="HJ7" s="657">
        <f t="shared" si="65"/>
        <v>295022.27100000001</v>
      </c>
      <c r="HK7" s="657">
        <f t="shared" si="66"/>
        <v>587190.99800000002</v>
      </c>
      <c r="HL7" s="657">
        <f t="shared" si="67"/>
        <v>269820.429</v>
      </c>
      <c r="HQ7" s="668" t="s">
        <v>364</v>
      </c>
      <c r="HR7" s="625" t="s">
        <v>383</v>
      </c>
      <c r="HS7" s="668" t="s">
        <v>557</v>
      </c>
      <c r="HT7" s="625" t="s">
        <v>558</v>
      </c>
      <c r="HU7" s="626">
        <v>6000000</v>
      </c>
      <c r="HV7" s="626">
        <f t="shared" si="68"/>
        <v>6000</v>
      </c>
      <c r="HY7" s="668" t="s">
        <v>813</v>
      </c>
      <c r="HZ7" s="625" t="s">
        <v>258</v>
      </c>
      <c r="IA7" s="668" t="s">
        <v>368</v>
      </c>
      <c r="IB7" s="625" t="s">
        <v>283</v>
      </c>
      <c r="IC7" s="673">
        <v>0</v>
      </c>
      <c r="ID7" s="673">
        <v>86587667</v>
      </c>
      <c r="IE7" s="673">
        <v>89322431</v>
      </c>
      <c r="IF7" s="639">
        <f t="shared" si="69"/>
        <v>0</v>
      </c>
      <c r="IG7" s="639">
        <f t="shared" si="70"/>
        <v>86587.667000000001</v>
      </c>
      <c r="IH7" s="639">
        <f t="shared" si="71"/>
        <v>89322.430999999997</v>
      </c>
      <c r="II7" s="626"/>
      <c r="IJ7" s="626"/>
      <c r="IL7" s="625" t="s">
        <v>947</v>
      </c>
      <c r="IM7" s="674">
        <v>1541009000</v>
      </c>
      <c r="IN7" s="674">
        <v>1530123727</v>
      </c>
      <c r="IO7" s="674">
        <v>1535668729</v>
      </c>
      <c r="IP7" s="674">
        <v>5340271</v>
      </c>
      <c r="IQ7" s="674">
        <v>1001870227</v>
      </c>
      <c r="IR7" s="674">
        <v>528253500</v>
      </c>
      <c r="IS7" s="626">
        <f t="shared" si="72"/>
        <v>1541009</v>
      </c>
      <c r="IT7" s="626">
        <f t="shared" si="73"/>
        <v>1530123.727</v>
      </c>
      <c r="IU7" s="626">
        <f t="shared" si="74"/>
        <v>1535668.7290000001</v>
      </c>
      <c r="IV7" s="626">
        <f t="shared" si="75"/>
        <v>5340.2709999999997</v>
      </c>
      <c r="IW7" s="626">
        <f t="shared" si="76"/>
        <v>1001870.227</v>
      </c>
      <c r="IX7" s="626">
        <f t="shared" si="77"/>
        <v>528253.5</v>
      </c>
    </row>
    <row r="8" spans="1:258" x14ac:dyDescent="0.2">
      <c r="A8" s="658" t="s">
        <v>813</v>
      </c>
      <c r="B8" s="627" t="s">
        <v>258</v>
      </c>
      <c r="C8" s="658" t="s">
        <v>368</v>
      </c>
      <c r="D8" s="627" t="s">
        <v>283</v>
      </c>
      <c r="E8" s="627">
        <v>0</v>
      </c>
      <c r="F8" s="627">
        <v>10996861</v>
      </c>
      <c r="G8" s="627">
        <v>11331383</v>
      </c>
      <c r="H8" s="658">
        <f t="shared" si="13"/>
        <v>0</v>
      </c>
      <c r="I8" s="658">
        <f t="shared" si="14"/>
        <v>11337.763691</v>
      </c>
      <c r="J8" s="658">
        <f t="shared" si="15"/>
        <v>11682.655873</v>
      </c>
      <c r="M8" s="616" t="s">
        <v>814</v>
      </c>
      <c r="N8" s="616" t="s">
        <v>442</v>
      </c>
      <c r="O8" s="616" t="s">
        <v>377</v>
      </c>
      <c r="P8" s="616" t="s">
        <v>377</v>
      </c>
      <c r="Q8" s="658">
        <v>2700000</v>
      </c>
      <c r="R8" s="627">
        <f t="shared" si="16"/>
        <v>2783.7</v>
      </c>
      <c r="T8" s="616" t="s">
        <v>813</v>
      </c>
      <c r="U8" s="616" t="s">
        <v>258</v>
      </c>
      <c r="V8" s="656" t="s">
        <v>377</v>
      </c>
      <c r="W8" s="616" t="s">
        <v>377</v>
      </c>
      <c r="X8" s="658">
        <v>0</v>
      </c>
      <c r="Y8" s="658">
        <v>0</v>
      </c>
      <c r="Z8" s="658">
        <v>0</v>
      </c>
      <c r="AA8" s="658">
        <f t="shared" si="17"/>
        <v>0</v>
      </c>
      <c r="AB8" s="658">
        <f t="shared" si="18"/>
        <v>0</v>
      </c>
      <c r="AC8" s="658">
        <f t="shared" si="19"/>
        <v>0</v>
      </c>
      <c r="AL8" s="616" t="s">
        <v>813</v>
      </c>
      <c r="AM8" s="616" t="s">
        <v>258</v>
      </c>
      <c r="AN8" s="616" t="s">
        <v>368</v>
      </c>
      <c r="AO8" s="616" t="s">
        <v>283</v>
      </c>
      <c r="AP8" s="627">
        <v>0</v>
      </c>
      <c r="AQ8" s="627">
        <v>11331383</v>
      </c>
      <c r="AR8" s="627">
        <v>11331383</v>
      </c>
      <c r="AS8" s="627">
        <f t="shared" si="21"/>
        <v>0</v>
      </c>
      <c r="AT8" s="627">
        <f t="shared" si="22"/>
        <v>11331.383</v>
      </c>
      <c r="AU8" s="627">
        <f t="shared" si="23"/>
        <v>11331.383</v>
      </c>
      <c r="BB8" s="628">
        <f>SUM(BB3:BB7)</f>
        <v>119048.29500000001</v>
      </c>
      <c r="BD8" s="668" t="s">
        <v>813</v>
      </c>
      <c r="BE8" s="625" t="s">
        <v>258</v>
      </c>
      <c r="BF8" s="668" t="s">
        <v>367</v>
      </c>
      <c r="BG8" s="629" t="s">
        <v>274</v>
      </c>
      <c r="BH8" s="626">
        <v>0</v>
      </c>
      <c r="BI8" s="626">
        <v>90267444</v>
      </c>
      <c r="BJ8" s="626">
        <v>154412213</v>
      </c>
      <c r="BK8" s="626">
        <f t="shared" si="25"/>
        <v>0</v>
      </c>
      <c r="BL8" s="626">
        <f t="shared" si="26"/>
        <v>90267.444000000003</v>
      </c>
      <c r="BM8" s="626">
        <f t="shared" si="27"/>
        <v>154412.21299999999</v>
      </c>
      <c r="BO8" s="656" t="s">
        <v>392</v>
      </c>
      <c r="BP8" s="669" t="s">
        <v>393</v>
      </c>
      <c r="BQ8" s="656" t="s">
        <v>377</v>
      </c>
      <c r="BR8" s="669" t="s">
        <v>377</v>
      </c>
      <c r="BS8" s="627">
        <v>11146334</v>
      </c>
      <c r="BT8" s="627">
        <f t="shared" si="28"/>
        <v>11146.334000000001</v>
      </c>
      <c r="BV8" s="668" t="s">
        <v>813</v>
      </c>
      <c r="BW8" s="669" t="s">
        <v>258</v>
      </c>
      <c r="BX8" s="668" t="s">
        <v>367</v>
      </c>
      <c r="BY8" s="669" t="s">
        <v>274</v>
      </c>
      <c r="BZ8" s="627">
        <v>0</v>
      </c>
      <c r="CA8" s="627">
        <v>587000488</v>
      </c>
      <c r="CB8" s="627">
        <v>117851844</v>
      </c>
      <c r="CC8" s="628">
        <f t="shared" si="29"/>
        <v>0</v>
      </c>
      <c r="CD8" s="628">
        <f t="shared" si="30"/>
        <v>587000.48800000001</v>
      </c>
      <c r="CE8" s="628">
        <f t="shared" si="31"/>
        <v>117851.844</v>
      </c>
      <c r="CG8" s="668" t="s">
        <v>370</v>
      </c>
      <c r="CH8" s="668" t="s">
        <v>280</v>
      </c>
      <c r="CI8" s="668" t="s">
        <v>414</v>
      </c>
      <c r="CJ8" s="668" t="s">
        <v>522</v>
      </c>
      <c r="CK8" s="626">
        <v>336000000</v>
      </c>
      <c r="CL8" s="627">
        <f t="shared" si="32"/>
        <v>336000</v>
      </c>
      <c r="CN8" s="616" t="s">
        <v>813</v>
      </c>
      <c r="CO8" s="616" t="s">
        <v>258</v>
      </c>
      <c r="CP8" s="616" t="s">
        <v>388</v>
      </c>
      <c r="CQ8" s="616" t="s">
        <v>277</v>
      </c>
      <c r="CR8" s="627">
        <v>0</v>
      </c>
      <c r="CS8" s="627">
        <v>8993519</v>
      </c>
      <c r="CT8" s="627">
        <v>5423519</v>
      </c>
      <c r="CU8" s="627">
        <f t="shared" si="33"/>
        <v>0</v>
      </c>
      <c r="CV8" s="627">
        <f t="shared" si="34"/>
        <v>8993.5190000000002</v>
      </c>
      <c r="CW8" s="627">
        <f t="shared" si="35"/>
        <v>5423.5190000000002</v>
      </c>
      <c r="CY8" s="668" t="s">
        <v>444</v>
      </c>
      <c r="CZ8" s="625" t="s">
        <v>447</v>
      </c>
      <c r="DA8" s="668" t="s">
        <v>377</v>
      </c>
      <c r="DB8" s="625" t="s">
        <v>377</v>
      </c>
      <c r="DC8" s="626">
        <v>136873453</v>
      </c>
      <c r="DD8" s="627">
        <f t="shared" si="36"/>
        <v>136873.45300000001</v>
      </c>
      <c r="DF8" s="616" t="s">
        <v>813</v>
      </c>
      <c r="DG8" s="616" t="s">
        <v>258</v>
      </c>
      <c r="DH8" s="616" t="s">
        <v>369</v>
      </c>
      <c r="DI8" s="616" t="s">
        <v>275</v>
      </c>
      <c r="DJ8" s="627">
        <v>0</v>
      </c>
      <c r="DK8" s="627">
        <v>20816460</v>
      </c>
      <c r="DL8" s="627">
        <v>39435360</v>
      </c>
      <c r="DM8" s="627">
        <f t="shared" si="37"/>
        <v>0</v>
      </c>
      <c r="DN8" s="627">
        <f t="shared" si="38"/>
        <v>20816.46</v>
      </c>
      <c r="DO8" s="627">
        <f t="shared" si="39"/>
        <v>39435.360000000001</v>
      </c>
      <c r="DQ8" s="616" t="s">
        <v>392</v>
      </c>
      <c r="DR8" s="616" t="s">
        <v>393</v>
      </c>
      <c r="DS8" s="616" t="s">
        <v>377</v>
      </c>
      <c r="DT8" s="616" t="s">
        <v>377</v>
      </c>
      <c r="DU8" s="639">
        <v>8012903</v>
      </c>
      <c r="DV8" s="639">
        <f t="shared" si="40"/>
        <v>8012.9030000000002</v>
      </c>
      <c r="DX8" s="616" t="s">
        <v>813</v>
      </c>
      <c r="DY8" s="616" t="s">
        <v>258</v>
      </c>
      <c r="DZ8" s="616" t="s">
        <v>368</v>
      </c>
      <c r="EA8" s="616" t="s">
        <v>283</v>
      </c>
      <c r="EB8" s="639">
        <v>0</v>
      </c>
      <c r="EC8" s="639">
        <v>51794100</v>
      </c>
      <c r="ED8" s="639">
        <v>11331383</v>
      </c>
      <c r="EE8" s="639">
        <f t="shared" si="41"/>
        <v>0</v>
      </c>
      <c r="EF8" s="639">
        <f t="shared" si="42"/>
        <v>51794.1</v>
      </c>
      <c r="EG8" s="639">
        <f t="shared" si="43"/>
        <v>11331.383</v>
      </c>
      <c r="EI8" s="668" t="s">
        <v>390</v>
      </c>
      <c r="EJ8" s="625" t="s">
        <v>391</v>
      </c>
      <c r="EK8" s="668" t="s">
        <v>377</v>
      </c>
      <c r="EL8" s="625" t="s">
        <v>377</v>
      </c>
      <c r="EM8" s="626">
        <v>52399870</v>
      </c>
      <c r="EN8" s="626">
        <f t="shared" si="44"/>
        <v>52399.87</v>
      </c>
      <c r="EP8" s="656" t="s">
        <v>813</v>
      </c>
      <c r="EQ8" s="616" t="s">
        <v>258</v>
      </c>
      <c r="ER8" s="656" t="s">
        <v>369</v>
      </c>
      <c r="ES8" s="616" t="s">
        <v>275</v>
      </c>
      <c r="ET8" s="626">
        <v>0</v>
      </c>
      <c r="EU8" s="626">
        <v>26981520</v>
      </c>
      <c r="EV8" s="626">
        <v>39435360</v>
      </c>
      <c r="EW8" s="626">
        <f t="shared" si="45"/>
        <v>0</v>
      </c>
      <c r="EX8" s="626">
        <f t="shared" si="46"/>
        <v>26981.52</v>
      </c>
      <c r="EY8" s="626">
        <f t="shared" si="47"/>
        <v>39435.360000000001</v>
      </c>
      <c r="FA8" s="616" t="s">
        <v>364</v>
      </c>
      <c r="FB8" s="616" t="s">
        <v>383</v>
      </c>
      <c r="FC8" s="616" t="s">
        <v>928</v>
      </c>
      <c r="FD8" s="616" t="s">
        <v>277</v>
      </c>
      <c r="FE8" s="626">
        <v>535500</v>
      </c>
      <c r="FF8" s="626">
        <f t="shared" si="48"/>
        <v>535.5</v>
      </c>
      <c r="FH8" s="668" t="s">
        <v>813</v>
      </c>
      <c r="FI8" s="625" t="s">
        <v>258</v>
      </c>
      <c r="FJ8" s="668" t="s">
        <v>367</v>
      </c>
      <c r="FK8" s="625" t="s">
        <v>274</v>
      </c>
      <c r="FL8" s="626">
        <v>0</v>
      </c>
      <c r="FM8" s="626">
        <v>1303289431</v>
      </c>
      <c r="FN8" s="626">
        <v>1786321341</v>
      </c>
      <c r="FO8" s="626">
        <f t="shared" si="49"/>
        <v>0</v>
      </c>
      <c r="FP8" s="626">
        <f t="shared" si="50"/>
        <v>1303289.4310000001</v>
      </c>
      <c r="FQ8" s="626">
        <f t="shared" si="51"/>
        <v>1786321.341</v>
      </c>
      <c r="FS8" s="616" t="s">
        <v>948</v>
      </c>
      <c r="FT8" s="670">
        <v>740899000</v>
      </c>
      <c r="FU8" s="670">
        <v>503658494</v>
      </c>
      <c r="FV8" s="670">
        <v>566508344</v>
      </c>
      <c r="FW8" s="670">
        <v>174390656</v>
      </c>
      <c r="FX8" s="670">
        <v>403163494</v>
      </c>
      <c r="FY8" s="670">
        <v>100495000</v>
      </c>
      <c r="FZ8" s="639">
        <f t="shared" si="52"/>
        <v>740899</v>
      </c>
      <c r="GA8" s="639">
        <f t="shared" si="53"/>
        <v>503658.49400000001</v>
      </c>
      <c r="GB8" s="639">
        <f t="shared" si="54"/>
        <v>566508.34400000004</v>
      </c>
      <c r="GC8" s="639">
        <f t="shared" si="55"/>
        <v>174390.65599999999</v>
      </c>
      <c r="GD8" s="639">
        <f t="shared" si="56"/>
        <v>403163.49400000001</v>
      </c>
      <c r="GE8" s="639">
        <f t="shared" si="57"/>
        <v>100495</v>
      </c>
      <c r="GG8" s="656" t="s">
        <v>364</v>
      </c>
      <c r="GH8" s="656" t="s">
        <v>383</v>
      </c>
      <c r="GI8" s="656" t="s">
        <v>386</v>
      </c>
      <c r="GJ8" s="656" t="s">
        <v>235</v>
      </c>
      <c r="GK8" s="671">
        <v>48700000</v>
      </c>
      <c r="GL8" s="671">
        <f t="shared" si="58"/>
        <v>48700</v>
      </c>
      <c r="GN8" s="656" t="s">
        <v>813</v>
      </c>
      <c r="GO8" s="656" t="s">
        <v>258</v>
      </c>
      <c r="GP8" s="656" t="s">
        <v>387</v>
      </c>
      <c r="GQ8" s="656" t="s">
        <v>276</v>
      </c>
      <c r="GR8" s="656" t="s">
        <v>1023</v>
      </c>
      <c r="GS8" s="658">
        <v>0</v>
      </c>
      <c r="GT8" s="658">
        <v>0</v>
      </c>
      <c r="GU8" s="658">
        <v>0</v>
      </c>
      <c r="GV8" s="657">
        <f t="shared" si="59"/>
        <v>0</v>
      </c>
      <c r="GW8" s="657">
        <f t="shared" si="60"/>
        <v>0</v>
      </c>
      <c r="GX8" s="657">
        <f t="shared" si="61"/>
        <v>0</v>
      </c>
      <c r="GZ8" s="672" t="s">
        <v>948</v>
      </c>
      <c r="HA8" s="657">
        <v>740899000</v>
      </c>
      <c r="HB8" s="657">
        <v>513672344</v>
      </c>
      <c r="HC8" s="657">
        <v>566508344</v>
      </c>
      <c r="HD8" s="657">
        <v>174390656</v>
      </c>
      <c r="HE8" s="657">
        <v>415658494</v>
      </c>
      <c r="HF8" s="657">
        <v>98013850</v>
      </c>
      <c r="HG8" s="657">
        <f t="shared" si="62"/>
        <v>740899</v>
      </c>
      <c r="HH8" s="657">
        <f t="shared" si="63"/>
        <v>513672.34399999998</v>
      </c>
      <c r="HI8" s="657">
        <f t="shared" si="64"/>
        <v>566508.34400000004</v>
      </c>
      <c r="HJ8" s="657">
        <f t="shared" si="65"/>
        <v>174390.65599999999</v>
      </c>
      <c r="HK8" s="657">
        <f t="shared" si="66"/>
        <v>415658.49400000001</v>
      </c>
      <c r="HL8" s="657">
        <f t="shared" si="67"/>
        <v>98013.85</v>
      </c>
      <c r="HQ8" s="668" t="s">
        <v>364</v>
      </c>
      <c r="HR8" s="625" t="s">
        <v>383</v>
      </c>
      <c r="HS8" s="668" t="s">
        <v>386</v>
      </c>
      <c r="HT8" s="625" t="s">
        <v>235</v>
      </c>
      <c r="HU8" s="626">
        <v>583112300</v>
      </c>
      <c r="HV8" s="626">
        <f t="shared" si="68"/>
        <v>583112.30000000005</v>
      </c>
      <c r="HY8" s="668" t="s">
        <v>813</v>
      </c>
      <c r="HZ8" s="625" t="s">
        <v>258</v>
      </c>
      <c r="IA8" s="668" t="s">
        <v>367</v>
      </c>
      <c r="IB8" s="625" t="s">
        <v>274</v>
      </c>
      <c r="IC8" s="673">
        <v>0</v>
      </c>
      <c r="ID8" s="673">
        <v>2230117028</v>
      </c>
      <c r="IE8" s="673">
        <v>2298471272</v>
      </c>
      <c r="IF8" s="639">
        <f t="shared" si="69"/>
        <v>0</v>
      </c>
      <c r="IG8" s="639">
        <f t="shared" si="70"/>
        <v>2230117.0279999999</v>
      </c>
      <c r="IH8" s="639">
        <f t="shared" si="71"/>
        <v>2298471.2719999999</v>
      </c>
      <c r="II8" s="626"/>
      <c r="IJ8" s="626"/>
      <c r="IL8" s="625" t="s">
        <v>948</v>
      </c>
      <c r="IM8" s="674">
        <v>740899000</v>
      </c>
      <c r="IN8" s="674">
        <v>740799140</v>
      </c>
      <c r="IO8" s="674">
        <v>740799140</v>
      </c>
      <c r="IP8" s="674">
        <v>99860</v>
      </c>
      <c r="IQ8" s="674">
        <v>705809140</v>
      </c>
      <c r="IR8" s="674">
        <v>34990000</v>
      </c>
      <c r="IS8" s="626">
        <f t="shared" si="72"/>
        <v>740899</v>
      </c>
      <c r="IT8" s="626">
        <f t="shared" si="73"/>
        <v>740799.14</v>
      </c>
      <c r="IU8" s="626">
        <f t="shared" si="74"/>
        <v>740799.14</v>
      </c>
      <c r="IV8" s="626">
        <f t="shared" si="75"/>
        <v>99.86</v>
      </c>
      <c r="IW8" s="626">
        <f t="shared" si="76"/>
        <v>705809.14</v>
      </c>
      <c r="IX8" s="626">
        <f t="shared" si="77"/>
        <v>34990</v>
      </c>
    </row>
    <row r="9" spans="1:258" x14ac:dyDescent="0.2">
      <c r="A9" s="658" t="s">
        <v>813</v>
      </c>
      <c r="B9" s="627" t="s">
        <v>258</v>
      </c>
      <c r="C9" s="658" t="s">
        <v>369</v>
      </c>
      <c r="D9" s="627" t="s">
        <v>275</v>
      </c>
      <c r="E9" s="627">
        <v>0</v>
      </c>
      <c r="F9" s="627">
        <v>2223780</v>
      </c>
      <c r="G9" s="627">
        <v>26685360</v>
      </c>
      <c r="H9" s="658">
        <f t="shared" si="13"/>
        <v>0</v>
      </c>
      <c r="I9" s="658">
        <f t="shared" si="14"/>
        <v>2292.7171800000001</v>
      </c>
      <c r="J9" s="658">
        <f t="shared" si="15"/>
        <v>27512.606159999999</v>
      </c>
      <c r="M9" s="616" t="s">
        <v>392</v>
      </c>
      <c r="N9" s="616" t="s">
        <v>393</v>
      </c>
      <c r="O9" s="616" t="s">
        <v>377</v>
      </c>
      <c r="P9" s="616" t="s">
        <v>377</v>
      </c>
      <c r="Q9" s="658">
        <v>4506134</v>
      </c>
      <c r="R9" s="627">
        <f t="shared" si="16"/>
        <v>4645.8241539999999</v>
      </c>
      <c r="T9" s="616" t="s">
        <v>813</v>
      </c>
      <c r="U9" s="616" t="s">
        <v>258</v>
      </c>
      <c r="V9" s="656" t="s">
        <v>369</v>
      </c>
      <c r="W9" s="616" t="s">
        <v>275</v>
      </c>
      <c r="X9" s="658">
        <v>0</v>
      </c>
      <c r="Y9" s="658">
        <v>4447560</v>
      </c>
      <c r="Z9" s="658">
        <v>26685360</v>
      </c>
      <c r="AA9" s="658">
        <f t="shared" si="17"/>
        <v>0</v>
      </c>
      <c r="AB9" s="658">
        <f t="shared" si="18"/>
        <v>4585.4343600000002</v>
      </c>
      <c r="AC9" s="658">
        <f t="shared" si="19"/>
        <v>27512.606159999999</v>
      </c>
      <c r="AL9" s="616" t="s">
        <v>813</v>
      </c>
      <c r="AM9" s="616" t="s">
        <v>258</v>
      </c>
      <c r="AN9" s="616" t="s">
        <v>388</v>
      </c>
      <c r="AO9" s="616" t="s">
        <v>277</v>
      </c>
      <c r="AP9" s="627">
        <v>0</v>
      </c>
      <c r="AQ9" s="627">
        <v>0</v>
      </c>
      <c r="AR9" s="627">
        <v>968159</v>
      </c>
      <c r="AS9" s="627">
        <f t="shared" si="21"/>
        <v>0</v>
      </c>
      <c r="AT9" s="627">
        <f t="shared" si="22"/>
        <v>0</v>
      </c>
      <c r="AU9" s="627">
        <f t="shared" si="23"/>
        <v>968.15899999999999</v>
      </c>
      <c r="BD9" s="668" t="s">
        <v>813</v>
      </c>
      <c r="BE9" s="625" t="s">
        <v>258</v>
      </c>
      <c r="BF9" s="668" t="s">
        <v>369</v>
      </c>
      <c r="BG9" s="629" t="s">
        <v>275</v>
      </c>
      <c r="BH9" s="626">
        <v>0</v>
      </c>
      <c r="BI9" s="626">
        <v>8895120</v>
      </c>
      <c r="BJ9" s="626">
        <v>26685360</v>
      </c>
      <c r="BK9" s="626">
        <f t="shared" si="25"/>
        <v>0</v>
      </c>
      <c r="BL9" s="626">
        <f t="shared" si="26"/>
        <v>8895.1200000000008</v>
      </c>
      <c r="BM9" s="626">
        <f t="shared" si="27"/>
        <v>26685.360000000001</v>
      </c>
      <c r="BS9" s="628">
        <f>SUM(BS3:BS8)</f>
        <v>77272673</v>
      </c>
      <c r="BT9" s="628">
        <f>SUM(BT3:BT8)</f>
        <v>77272.67300000001</v>
      </c>
      <c r="BV9" s="668" t="s">
        <v>813</v>
      </c>
      <c r="BW9" s="669" t="s">
        <v>258</v>
      </c>
      <c r="BX9" s="668" t="s">
        <v>368</v>
      </c>
      <c r="BY9" s="669" t="s">
        <v>283</v>
      </c>
      <c r="BZ9" s="627">
        <v>0</v>
      </c>
      <c r="CA9" s="627">
        <v>11331383</v>
      </c>
      <c r="CB9" s="627">
        <v>11331383</v>
      </c>
      <c r="CC9" s="628">
        <f t="shared" si="29"/>
        <v>0</v>
      </c>
      <c r="CD9" s="628">
        <f t="shared" si="30"/>
        <v>11331.383</v>
      </c>
      <c r="CE9" s="628">
        <f t="shared" si="31"/>
        <v>11331.383</v>
      </c>
      <c r="CG9" s="668" t="s">
        <v>392</v>
      </c>
      <c r="CH9" s="668" t="s">
        <v>393</v>
      </c>
      <c r="CI9" s="668" t="s">
        <v>377</v>
      </c>
      <c r="CJ9" s="668" t="s">
        <v>377</v>
      </c>
      <c r="CK9" s="626">
        <v>20070470</v>
      </c>
      <c r="CL9" s="627">
        <f t="shared" si="32"/>
        <v>20070.47</v>
      </c>
      <c r="CN9" s="616" t="s">
        <v>813</v>
      </c>
      <c r="CO9" s="616" t="s">
        <v>258</v>
      </c>
      <c r="CP9" s="616" t="s">
        <v>367</v>
      </c>
      <c r="CQ9" s="616" t="s">
        <v>274</v>
      </c>
      <c r="CR9" s="627">
        <v>0</v>
      </c>
      <c r="CS9" s="627">
        <v>957118356</v>
      </c>
      <c r="CT9" s="627">
        <v>432536095</v>
      </c>
      <c r="CU9" s="627">
        <f t="shared" si="33"/>
        <v>0</v>
      </c>
      <c r="CV9" s="627">
        <f t="shared" si="34"/>
        <v>957118.35600000003</v>
      </c>
      <c r="CW9" s="627">
        <f t="shared" si="35"/>
        <v>432536.09499999997</v>
      </c>
      <c r="DF9" s="616" t="s">
        <v>813</v>
      </c>
      <c r="DG9" s="616" t="s">
        <v>258</v>
      </c>
      <c r="DH9" s="616" t="s">
        <v>367</v>
      </c>
      <c r="DI9" s="616" t="s">
        <v>274</v>
      </c>
      <c r="DJ9" s="627">
        <v>0</v>
      </c>
      <c r="DK9" s="627">
        <v>763002972</v>
      </c>
      <c r="DL9" s="627">
        <v>985610295</v>
      </c>
      <c r="DM9" s="627">
        <f t="shared" si="37"/>
        <v>0</v>
      </c>
      <c r="DN9" s="627">
        <f t="shared" si="38"/>
        <v>763002.97199999995</v>
      </c>
      <c r="DO9" s="627">
        <f t="shared" si="39"/>
        <v>985610.29500000004</v>
      </c>
      <c r="DQ9" s="616" t="s">
        <v>444</v>
      </c>
      <c r="DR9" s="616" t="s">
        <v>447</v>
      </c>
      <c r="DS9" s="616" t="s">
        <v>377</v>
      </c>
      <c r="DT9" s="616" t="s">
        <v>377</v>
      </c>
      <c r="DU9" s="639">
        <v>19640130</v>
      </c>
      <c r="DV9" s="639">
        <f t="shared" si="40"/>
        <v>19640.13</v>
      </c>
      <c r="DX9" s="616" t="s">
        <v>813</v>
      </c>
      <c r="DY9" s="616" t="s">
        <v>258</v>
      </c>
      <c r="DZ9" s="616" t="s">
        <v>369</v>
      </c>
      <c r="EA9" s="616" t="s">
        <v>275</v>
      </c>
      <c r="EB9" s="639">
        <v>0</v>
      </c>
      <c r="EC9" s="639">
        <v>39435360</v>
      </c>
      <c r="ED9" s="639">
        <v>24540240</v>
      </c>
      <c r="EE9" s="639">
        <f t="shared" si="41"/>
        <v>0</v>
      </c>
      <c r="EF9" s="639">
        <f t="shared" si="42"/>
        <v>39435.360000000001</v>
      </c>
      <c r="EG9" s="639">
        <f t="shared" si="43"/>
        <v>24540.240000000002</v>
      </c>
      <c r="EI9" s="668" t="s">
        <v>392</v>
      </c>
      <c r="EJ9" s="625" t="s">
        <v>393</v>
      </c>
      <c r="EK9" s="668" t="s">
        <v>377</v>
      </c>
      <c r="EL9" s="625" t="s">
        <v>377</v>
      </c>
      <c r="EM9" s="626">
        <v>32401810</v>
      </c>
      <c r="EN9" s="626">
        <f t="shared" si="44"/>
        <v>32401.81</v>
      </c>
      <c r="EP9" s="656" t="s">
        <v>813</v>
      </c>
      <c r="EQ9" s="616" t="s">
        <v>258</v>
      </c>
      <c r="ER9" s="656" t="s">
        <v>387</v>
      </c>
      <c r="ES9" s="616" t="s">
        <v>276</v>
      </c>
      <c r="ET9" s="626">
        <v>0</v>
      </c>
      <c r="EU9" s="626">
        <v>0</v>
      </c>
      <c r="EV9" s="626">
        <v>0</v>
      </c>
      <c r="EW9" s="626">
        <f t="shared" si="45"/>
        <v>0</v>
      </c>
      <c r="EX9" s="626">
        <f t="shared" si="46"/>
        <v>0</v>
      </c>
      <c r="EY9" s="626">
        <f t="shared" si="47"/>
        <v>0</v>
      </c>
      <c r="FA9" s="616" t="s">
        <v>364</v>
      </c>
      <c r="FB9" s="616" t="s">
        <v>383</v>
      </c>
      <c r="FC9" s="616" t="s">
        <v>386</v>
      </c>
      <c r="FD9" s="616" t="s">
        <v>235</v>
      </c>
      <c r="FE9" s="626">
        <v>84598500</v>
      </c>
      <c r="FF9" s="626">
        <f t="shared" si="48"/>
        <v>84598.5</v>
      </c>
      <c r="FH9" s="668" t="s">
        <v>813</v>
      </c>
      <c r="FI9" s="625" t="s">
        <v>258</v>
      </c>
      <c r="FJ9" s="668" t="s">
        <v>368</v>
      </c>
      <c r="FK9" s="625" t="s">
        <v>283</v>
      </c>
      <c r="FL9" s="626">
        <v>0</v>
      </c>
      <c r="FM9" s="626">
        <v>41503189</v>
      </c>
      <c r="FN9" s="626">
        <v>68641898</v>
      </c>
      <c r="FO9" s="626">
        <f t="shared" si="49"/>
        <v>0</v>
      </c>
      <c r="FP9" s="626">
        <f t="shared" si="50"/>
        <v>41503.188999999998</v>
      </c>
      <c r="FQ9" s="626">
        <f t="shared" si="51"/>
        <v>68641.898000000001</v>
      </c>
      <c r="FS9" s="616" t="s">
        <v>802</v>
      </c>
      <c r="FT9" s="670">
        <v>31260000</v>
      </c>
      <c r="FU9" s="670">
        <v>19871207</v>
      </c>
      <c r="FV9" s="670">
        <v>28543907</v>
      </c>
      <c r="FW9" s="670">
        <v>2716093</v>
      </c>
      <c r="FX9" s="670">
        <v>19871207</v>
      </c>
      <c r="FY9" s="670">
        <v>0</v>
      </c>
      <c r="FZ9" s="639">
        <f t="shared" si="52"/>
        <v>31260</v>
      </c>
      <c r="GA9" s="639">
        <f t="shared" si="53"/>
        <v>19871.206999999999</v>
      </c>
      <c r="GB9" s="639">
        <f t="shared" si="54"/>
        <v>28543.906999999999</v>
      </c>
      <c r="GC9" s="639">
        <f t="shared" si="55"/>
        <v>2716.0929999999998</v>
      </c>
      <c r="GD9" s="639">
        <f t="shared" si="56"/>
        <v>19871.206999999999</v>
      </c>
      <c r="GE9" s="639">
        <f t="shared" si="57"/>
        <v>0</v>
      </c>
      <c r="GG9" s="656" t="s">
        <v>364</v>
      </c>
      <c r="GH9" s="656" t="s">
        <v>383</v>
      </c>
      <c r="GI9" s="656" t="s">
        <v>365</v>
      </c>
      <c r="GJ9" s="656" t="s">
        <v>366</v>
      </c>
      <c r="GK9" s="671">
        <v>60000000</v>
      </c>
      <c r="GL9" s="671">
        <f t="shared" si="58"/>
        <v>60000</v>
      </c>
      <c r="GN9" s="656" t="s">
        <v>813</v>
      </c>
      <c r="GO9" s="656" t="s">
        <v>258</v>
      </c>
      <c r="GP9" s="656" t="s">
        <v>368</v>
      </c>
      <c r="GQ9" s="656" t="s">
        <v>283</v>
      </c>
      <c r="GR9" s="656" t="s">
        <v>1023</v>
      </c>
      <c r="GS9" s="658">
        <v>0</v>
      </c>
      <c r="GT9" s="658">
        <v>45064104</v>
      </c>
      <c r="GU9" s="658">
        <v>82939466</v>
      </c>
      <c r="GV9" s="657">
        <f t="shared" si="59"/>
        <v>0</v>
      </c>
      <c r="GW9" s="657">
        <f t="shared" si="60"/>
        <v>45064.103999999999</v>
      </c>
      <c r="GX9" s="657">
        <f t="shared" si="61"/>
        <v>82939.466</v>
      </c>
      <c r="GZ9" s="672" t="s">
        <v>802</v>
      </c>
      <c r="HA9" s="657">
        <v>31260000</v>
      </c>
      <c r="HB9" s="657">
        <v>22571207</v>
      </c>
      <c r="HC9" s="657">
        <v>28543907</v>
      </c>
      <c r="HD9" s="657">
        <v>2716093</v>
      </c>
      <c r="HE9" s="657">
        <v>19871207</v>
      </c>
      <c r="HF9" s="657">
        <v>2700000</v>
      </c>
      <c r="HG9" s="657">
        <f t="shared" si="62"/>
        <v>31260</v>
      </c>
      <c r="HH9" s="657">
        <f t="shared" si="63"/>
        <v>22571.206999999999</v>
      </c>
      <c r="HI9" s="657">
        <f t="shared" si="64"/>
        <v>28543.906999999999</v>
      </c>
      <c r="HJ9" s="657">
        <f t="shared" si="65"/>
        <v>2716.0929999999998</v>
      </c>
      <c r="HK9" s="657">
        <f t="shared" si="66"/>
        <v>19871.206999999999</v>
      </c>
      <c r="HL9" s="657">
        <f t="shared" si="67"/>
        <v>2700</v>
      </c>
      <c r="HQ9" s="668" t="s">
        <v>364</v>
      </c>
      <c r="HR9" s="625" t="s">
        <v>383</v>
      </c>
      <c r="HS9" s="668" t="s">
        <v>365</v>
      </c>
      <c r="HT9" s="625" t="s">
        <v>366</v>
      </c>
      <c r="HU9" s="626">
        <v>84000000</v>
      </c>
      <c r="HV9" s="626">
        <f t="shared" si="68"/>
        <v>84000</v>
      </c>
      <c r="HY9" s="668" t="s">
        <v>813</v>
      </c>
      <c r="HZ9" s="625" t="s">
        <v>258</v>
      </c>
      <c r="IA9" s="668" t="s">
        <v>387</v>
      </c>
      <c r="IB9" s="625" t="s">
        <v>276</v>
      </c>
      <c r="IC9" s="673">
        <v>0</v>
      </c>
      <c r="ID9" s="673">
        <v>0</v>
      </c>
      <c r="IE9" s="673">
        <v>0</v>
      </c>
      <c r="IF9" s="639">
        <f t="shared" si="69"/>
        <v>0</v>
      </c>
      <c r="IG9" s="639">
        <f t="shared" si="70"/>
        <v>0</v>
      </c>
      <c r="IH9" s="639">
        <f t="shared" si="71"/>
        <v>0</v>
      </c>
      <c r="II9" s="626"/>
      <c r="IJ9" s="626"/>
      <c r="IL9" s="625" t="s">
        <v>802</v>
      </c>
      <c r="IM9" s="674">
        <v>28544000</v>
      </c>
      <c r="IN9" s="674">
        <v>25771207</v>
      </c>
      <c r="IO9" s="674">
        <v>28543907</v>
      </c>
      <c r="IP9" s="674">
        <v>93</v>
      </c>
      <c r="IQ9" s="674">
        <v>22571207</v>
      </c>
      <c r="IR9" s="674">
        <v>3200000</v>
      </c>
      <c r="IS9" s="626">
        <f t="shared" si="72"/>
        <v>28544</v>
      </c>
      <c r="IT9" s="626">
        <f t="shared" si="73"/>
        <v>25771.206999999999</v>
      </c>
      <c r="IU9" s="626">
        <f t="shared" si="74"/>
        <v>28543.906999999999</v>
      </c>
      <c r="IV9" s="626">
        <f t="shared" si="75"/>
        <v>9.2999999999999999E-2</v>
      </c>
      <c r="IW9" s="626">
        <f t="shared" si="76"/>
        <v>22571.206999999999</v>
      </c>
      <c r="IX9" s="626">
        <f t="shared" si="77"/>
        <v>3200</v>
      </c>
    </row>
    <row r="10" spans="1:258" x14ac:dyDescent="0.2">
      <c r="A10" s="658" t="s">
        <v>813</v>
      </c>
      <c r="B10" s="627" t="s">
        <v>258</v>
      </c>
      <c r="C10" s="658" t="s">
        <v>388</v>
      </c>
      <c r="D10" s="627" t="s">
        <v>277</v>
      </c>
      <c r="E10" s="627">
        <v>0</v>
      </c>
      <c r="F10" s="627">
        <v>0</v>
      </c>
      <c r="G10" s="627">
        <v>775665</v>
      </c>
      <c r="H10" s="658">
        <f t="shared" si="13"/>
        <v>0</v>
      </c>
      <c r="I10" s="658">
        <f t="shared" si="14"/>
        <v>0</v>
      </c>
      <c r="J10" s="658">
        <f t="shared" si="15"/>
        <v>799.71061499999985</v>
      </c>
      <c r="T10" s="616" t="s">
        <v>813</v>
      </c>
      <c r="U10" s="616" t="s">
        <v>258</v>
      </c>
      <c r="V10" s="656" t="s">
        <v>388</v>
      </c>
      <c r="W10" s="616" t="s">
        <v>277</v>
      </c>
      <c r="X10" s="658">
        <v>0</v>
      </c>
      <c r="Y10" s="658">
        <v>0</v>
      </c>
      <c r="Z10" s="658">
        <v>968159</v>
      </c>
      <c r="AA10" s="658">
        <f t="shared" si="17"/>
        <v>0</v>
      </c>
      <c r="AB10" s="658">
        <f t="shared" si="18"/>
        <v>0</v>
      </c>
      <c r="AC10" s="658">
        <f t="shared" si="19"/>
        <v>998.17192899999986</v>
      </c>
      <c r="AL10" s="616" t="s">
        <v>813</v>
      </c>
      <c r="AM10" s="616" t="s">
        <v>258</v>
      </c>
      <c r="AN10" s="616" t="s">
        <v>369</v>
      </c>
      <c r="AO10" s="616" t="s">
        <v>275</v>
      </c>
      <c r="AP10" s="627">
        <v>0</v>
      </c>
      <c r="AQ10" s="627">
        <v>6671340</v>
      </c>
      <c r="AR10" s="627">
        <v>26685360</v>
      </c>
      <c r="AS10" s="627">
        <f t="shared" si="21"/>
        <v>0</v>
      </c>
      <c r="AT10" s="627">
        <f t="shared" si="22"/>
        <v>6671.34</v>
      </c>
      <c r="AU10" s="627">
        <f t="shared" si="23"/>
        <v>26685.360000000001</v>
      </c>
      <c r="BD10" s="668" t="s">
        <v>813</v>
      </c>
      <c r="BE10" s="625" t="s">
        <v>258</v>
      </c>
      <c r="BF10" s="668" t="s">
        <v>368</v>
      </c>
      <c r="BG10" s="629" t="s">
        <v>283</v>
      </c>
      <c r="BH10" s="626">
        <v>0</v>
      </c>
      <c r="BI10" s="626">
        <v>11331383</v>
      </c>
      <c r="BJ10" s="626">
        <v>11331383</v>
      </c>
      <c r="BK10" s="626">
        <f t="shared" si="25"/>
        <v>0</v>
      </c>
      <c r="BL10" s="626">
        <f t="shared" si="26"/>
        <v>11331.383</v>
      </c>
      <c r="BM10" s="626">
        <f t="shared" si="27"/>
        <v>11331.383</v>
      </c>
      <c r="BV10" s="668" t="s">
        <v>813</v>
      </c>
      <c r="BW10" s="669" t="s">
        <v>258</v>
      </c>
      <c r="BX10" s="668" t="s">
        <v>388</v>
      </c>
      <c r="BY10" s="669" t="s">
        <v>277</v>
      </c>
      <c r="BZ10" s="627">
        <v>0</v>
      </c>
      <c r="CA10" s="627">
        <v>8993519</v>
      </c>
      <c r="CB10" s="627">
        <v>4538159</v>
      </c>
      <c r="CC10" s="628">
        <f t="shared" si="29"/>
        <v>0</v>
      </c>
      <c r="CD10" s="628">
        <f t="shared" si="30"/>
        <v>8993.5190000000002</v>
      </c>
      <c r="CE10" s="628">
        <f t="shared" si="31"/>
        <v>4538.1589999999997</v>
      </c>
      <c r="CL10" s="628">
        <f>SUM(CL3:CL9)</f>
        <v>687013.86100000003</v>
      </c>
      <c r="CN10" s="616" t="s">
        <v>813</v>
      </c>
      <c r="CO10" s="616" t="s">
        <v>258</v>
      </c>
      <c r="CP10" s="616" t="s">
        <v>368</v>
      </c>
      <c r="CQ10" s="616" t="s">
        <v>283</v>
      </c>
      <c r="CR10" s="627">
        <v>0</v>
      </c>
      <c r="CS10" s="627">
        <v>11331383</v>
      </c>
      <c r="CT10" s="627">
        <v>11331383</v>
      </c>
      <c r="CU10" s="627">
        <f t="shared" si="33"/>
        <v>0</v>
      </c>
      <c r="CV10" s="627">
        <f t="shared" si="34"/>
        <v>11331.383</v>
      </c>
      <c r="CW10" s="627">
        <f t="shared" si="35"/>
        <v>11331.383</v>
      </c>
      <c r="DF10" s="616" t="s">
        <v>813</v>
      </c>
      <c r="DG10" s="616" t="s">
        <v>258</v>
      </c>
      <c r="DH10" s="616" t="s">
        <v>368</v>
      </c>
      <c r="DI10" s="616" t="s">
        <v>283</v>
      </c>
      <c r="DJ10" s="627">
        <v>0</v>
      </c>
      <c r="DK10" s="627">
        <v>11331383</v>
      </c>
      <c r="DL10" s="627">
        <v>11331383</v>
      </c>
      <c r="DM10" s="627">
        <f t="shared" si="37"/>
        <v>0</v>
      </c>
      <c r="DN10" s="627">
        <f t="shared" si="38"/>
        <v>11331.383</v>
      </c>
      <c r="DO10" s="627">
        <f t="shared" si="39"/>
        <v>11331.383</v>
      </c>
      <c r="DQ10" s="616" t="s">
        <v>538</v>
      </c>
      <c r="DR10" s="616" t="s">
        <v>539</v>
      </c>
      <c r="DS10" s="616" t="s">
        <v>377</v>
      </c>
      <c r="DT10" s="616" t="s">
        <v>377</v>
      </c>
      <c r="DU10" s="639">
        <v>31657700</v>
      </c>
      <c r="DV10" s="639">
        <f t="shared" si="40"/>
        <v>31657.7</v>
      </c>
      <c r="DX10" s="616" t="s">
        <v>813</v>
      </c>
      <c r="DY10" s="616" t="s">
        <v>258</v>
      </c>
      <c r="DZ10" s="616" t="s">
        <v>377</v>
      </c>
      <c r="EA10" s="616" t="s">
        <v>377</v>
      </c>
      <c r="EB10" s="639">
        <v>0</v>
      </c>
      <c r="EC10" s="639">
        <v>0</v>
      </c>
      <c r="ED10" s="639">
        <v>0</v>
      </c>
      <c r="EE10" s="639">
        <f t="shared" si="41"/>
        <v>0</v>
      </c>
      <c r="EF10" s="639">
        <f t="shared" si="42"/>
        <v>0</v>
      </c>
      <c r="EG10" s="639">
        <f t="shared" si="43"/>
        <v>0</v>
      </c>
      <c r="EI10" s="668" t="s">
        <v>444</v>
      </c>
      <c r="EJ10" s="625" t="s">
        <v>447</v>
      </c>
      <c r="EK10" s="668" t="s">
        <v>377</v>
      </c>
      <c r="EL10" s="625" t="s">
        <v>377</v>
      </c>
      <c r="EM10" s="626">
        <v>19702668</v>
      </c>
      <c r="EN10" s="626">
        <f t="shared" si="44"/>
        <v>19702.668000000001</v>
      </c>
      <c r="EP10" s="656" t="s">
        <v>813</v>
      </c>
      <c r="EQ10" s="616" t="s">
        <v>258</v>
      </c>
      <c r="ER10" s="656" t="s">
        <v>377</v>
      </c>
      <c r="ES10" s="616" t="s">
        <v>377</v>
      </c>
      <c r="ET10" s="626">
        <v>0</v>
      </c>
      <c r="EU10" s="626">
        <v>0</v>
      </c>
      <c r="EV10" s="626">
        <v>0</v>
      </c>
      <c r="EW10" s="626">
        <f t="shared" si="45"/>
        <v>0</v>
      </c>
      <c r="EX10" s="626">
        <f t="shared" si="46"/>
        <v>0</v>
      </c>
      <c r="EY10" s="626">
        <f t="shared" si="47"/>
        <v>0</v>
      </c>
      <c r="FA10" s="616" t="s">
        <v>370</v>
      </c>
      <c r="FB10" s="616" t="s">
        <v>280</v>
      </c>
      <c r="FC10" s="616" t="s">
        <v>389</v>
      </c>
      <c r="FD10" s="616" t="s">
        <v>524</v>
      </c>
      <c r="FE10" s="626">
        <v>34533800</v>
      </c>
      <c r="FF10" s="626">
        <f t="shared" si="48"/>
        <v>34533.800000000003</v>
      </c>
      <c r="FH10" s="668" t="s">
        <v>813</v>
      </c>
      <c r="FI10" s="625" t="s">
        <v>258</v>
      </c>
      <c r="FJ10" s="668" t="s">
        <v>369</v>
      </c>
      <c r="FK10" s="625" t="s">
        <v>275</v>
      </c>
      <c r="FL10" s="626">
        <v>0</v>
      </c>
      <c r="FM10" s="626">
        <v>32974467</v>
      </c>
      <c r="FN10" s="626">
        <v>41285360</v>
      </c>
      <c r="FO10" s="626">
        <f t="shared" si="49"/>
        <v>0</v>
      </c>
      <c r="FP10" s="626">
        <f t="shared" si="50"/>
        <v>32974.466999999997</v>
      </c>
      <c r="FQ10" s="626">
        <f t="shared" si="51"/>
        <v>41285.360000000001</v>
      </c>
      <c r="FS10" s="616" t="s">
        <v>949</v>
      </c>
      <c r="FT10" s="670">
        <v>31260000</v>
      </c>
      <c r="FU10" s="670">
        <v>19871207</v>
      </c>
      <c r="FV10" s="670">
        <v>28543907</v>
      </c>
      <c r="FW10" s="670">
        <v>2716093</v>
      </c>
      <c r="FX10" s="670">
        <v>19871207</v>
      </c>
      <c r="FY10" s="670">
        <v>0</v>
      </c>
      <c r="FZ10" s="639">
        <f t="shared" si="52"/>
        <v>31260</v>
      </c>
      <c r="GA10" s="639">
        <f t="shared" si="53"/>
        <v>19871.206999999999</v>
      </c>
      <c r="GB10" s="639">
        <f t="shared" si="54"/>
        <v>28543.906999999999</v>
      </c>
      <c r="GC10" s="639">
        <f t="shared" si="55"/>
        <v>2716.0929999999998</v>
      </c>
      <c r="GD10" s="639">
        <f t="shared" si="56"/>
        <v>19871.206999999999</v>
      </c>
      <c r="GE10" s="639">
        <f t="shared" si="57"/>
        <v>0</v>
      </c>
      <c r="GG10" s="656" t="s">
        <v>370</v>
      </c>
      <c r="GH10" s="656" t="s">
        <v>280</v>
      </c>
      <c r="GI10" s="656" t="s">
        <v>389</v>
      </c>
      <c r="GJ10" s="656" t="s">
        <v>524</v>
      </c>
      <c r="GK10" s="671">
        <v>7157850</v>
      </c>
      <c r="GL10" s="671">
        <f t="shared" si="58"/>
        <v>7157.85</v>
      </c>
      <c r="GN10" s="656" t="s">
        <v>813</v>
      </c>
      <c r="GO10" s="656" t="s">
        <v>258</v>
      </c>
      <c r="GP10" s="656" t="s">
        <v>388</v>
      </c>
      <c r="GQ10" s="656" t="s">
        <v>277</v>
      </c>
      <c r="GR10" s="656" t="s">
        <v>1023</v>
      </c>
      <c r="GS10" s="658">
        <v>0</v>
      </c>
      <c r="GT10" s="658">
        <v>14796707</v>
      </c>
      <c r="GU10" s="658">
        <v>17260529</v>
      </c>
      <c r="GV10" s="657">
        <f t="shared" si="59"/>
        <v>0</v>
      </c>
      <c r="GW10" s="657">
        <f t="shared" si="60"/>
        <v>14796.707</v>
      </c>
      <c r="GX10" s="657">
        <f t="shared" si="61"/>
        <v>17260.528999999999</v>
      </c>
      <c r="GZ10" s="672" t="s">
        <v>949</v>
      </c>
      <c r="HA10" s="657">
        <v>31260000</v>
      </c>
      <c r="HB10" s="657">
        <v>22571207</v>
      </c>
      <c r="HC10" s="657">
        <v>28543907</v>
      </c>
      <c r="HD10" s="657">
        <v>2716093</v>
      </c>
      <c r="HE10" s="657">
        <v>19871207</v>
      </c>
      <c r="HF10" s="657">
        <v>2700000</v>
      </c>
      <c r="HG10" s="657">
        <f t="shared" si="62"/>
        <v>31260</v>
      </c>
      <c r="HH10" s="657">
        <f t="shared" si="63"/>
        <v>22571.206999999999</v>
      </c>
      <c r="HI10" s="657">
        <f t="shared" si="64"/>
        <v>28543.906999999999</v>
      </c>
      <c r="HJ10" s="657">
        <f t="shared" si="65"/>
        <v>2716.0929999999998</v>
      </c>
      <c r="HK10" s="657">
        <f t="shared" si="66"/>
        <v>19871.206999999999</v>
      </c>
      <c r="HL10" s="657">
        <f t="shared" si="67"/>
        <v>2700</v>
      </c>
      <c r="HQ10" s="668" t="s">
        <v>370</v>
      </c>
      <c r="HR10" s="625" t="s">
        <v>280</v>
      </c>
      <c r="HS10" s="668" t="s">
        <v>520</v>
      </c>
      <c r="HT10" s="625" t="s">
        <v>521</v>
      </c>
      <c r="HU10" s="626">
        <v>10000000</v>
      </c>
      <c r="HV10" s="626">
        <f t="shared" si="68"/>
        <v>10000</v>
      </c>
      <c r="HY10" s="668" t="s">
        <v>813</v>
      </c>
      <c r="HZ10" s="625" t="s">
        <v>258</v>
      </c>
      <c r="IA10" s="668" t="s">
        <v>377</v>
      </c>
      <c r="IB10" s="625" t="s">
        <v>377</v>
      </c>
      <c r="IC10" s="673">
        <v>0</v>
      </c>
      <c r="ID10" s="673">
        <v>0</v>
      </c>
      <c r="IE10" s="673">
        <v>0</v>
      </c>
      <c r="IF10" s="639">
        <f t="shared" si="69"/>
        <v>0</v>
      </c>
      <c r="IG10" s="639">
        <f t="shared" si="70"/>
        <v>0</v>
      </c>
      <c r="IH10" s="639">
        <f t="shared" si="71"/>
        <v>0</v>
      </c>
      <c r="II10" s="626"/>
      <c r="IJ10" s="626"/>
      <c r="IL10" s="625" t="s">
        <v>949</v>
      </c>
      <c r="IM10" s="674">
        <v>28544000</v>
      </c>
      <c r="IN10" s="674">
        <v>25771207</v>
      </c>
      <c r="IO10" s="674">
        <v>28543907</v>
      </c>
      <c r="IP10" s="674">
        <v>93</v>
      </c>
      <c r="IQ10" s="674">
        <v>22571207</v>
      </c>
      <c r="IR10" s="674">
        <v>3200000</v>
      </c>
      <c r="IS10" s="626">
        <f t="shared" si="72"/>
        <v>28544</v>
      </c>
      <c r="IT10" s="626">
        <f t="shared" si="73"/>
        <v>25771.206999999999</v>
      </c>
      <c r="IU10" s="626">
        <f t="shared" si="74"/>
        <v>28543.906999999999</v>
      </c>
      <c r="IV10" s="626">
        <f t="shared" si="75"/>
        <v>9.2999999999999999E-2</v>
      </c>
      <c r="IW10" s="626">
        <f t="shared" si="76"/>
        <v>22571.206999999999</v>
      </c>
      <c r="IX10" s="626">
        <f t="shared" si="77"/>
        <v>3200</v>
      </c>
    </row>
    <row r="11" spans="1:258" x14ac:dyDescent="0.2">
      <c r="A11" s="658" t="s">
        <v>813</v>
      </c>
      <c r="B11" s="627" t="s">
        <v>258</v>
      </c>
      <c r="C11" s="658" t="s">
        <v>377</v>
      </c>
      <c r="D11" s="627" t="s">
        <v>377</v>
      </c>
      <c r="E11" s="627">
        <v>0</v>
      </c>
      <c r="F11" s="627">
        <v>0</v>
      </c>
      <c r="G11" s="627">
        <v>0</v>
      </c>
      <c r="H11" s="658">
        <f t="shared" si="13"/>
        <v>0</v>
      </c>
      <c r="I11" s="658">
        <f t="shared" si="14"/>
        <v>0</v>
      </c>
      <c r="J11" s="658">
        <f t="shared" si="15"/>
        <v>0</v>
      </c>
      <c r="T11" s="616" t="s">
        <v>813</v>
      </c>
      <c r="U11" s="616" t="s">
        <v>258</v>
      </c>
      <c r="V11" s="656" t="s">
        <v>368</v>
      </c>
      <c r="W11" s="616" t="s">
        <v>283</v>
      </c>
      <c r="X11" s="658">
        <v>0</v>
      </c>
      <c r="Y11" s="658">
        <v>11331383</v>
      </c>
      <c r="Z11" s="658">
        <v>11331383</v>
      </c>
      <c r="AA11" s="658">
        <f t="shared" si="17"/>
        <v>0</v>
      </c>
      <c r="AB11" s="658">
        <f t="shared" si="18"/>
        <v>11682.655873</v>
      </c>
      <c r="AC11" s="658">
        <f t="shared" si="19"/>
        <v>11682.655873</v>
      </c>
      <c r="AL11" s="616" t="s">
        <v>813</v>
      </c>
      <c r="AM11" s="616" t="s">
        <v>258</v>
      </c>
      <c r="AN11" s="616" t="s">
        <v>377</v>
      </c>
      <c r="AO11" s="616" t="s">
        <v>377</v>
      </c>
      <c r="AP11" s="627">
        <v>0</v>
      </c>
      <c r="AQ11" s="627">
        <v>0</v>
      </c>
      <c r="AR11" s="627">
        <v>0</v>
      </c>
      <c r="AS11" s="627">
        <f t="shared" si="21"/>
        <v>0</v>
      </c>
      <c r="AT11" s="627">
        <f t="shared" si="22"/>
        <v>0</v>
      </c>
      <c r="AU11" s="627">
        <f t="shared" si="23"/>
        <v>0</v>
      </c>
      <c r="BD11" s="668" t="s">
        <v>813</v>
      </c>
      <c r="BE11" s="625" t="s">
        <v>258</v>
      </c>
      <c r="BF11" s="668" t="s">
        <v>377</v>
      </c>
      <c r="BG11" s="629" t="s">
        <v>377</v>
      </c>
      <c r="BH11" s="626">
        <v>0</v>
      </c>
      <c r="BI11" s="626">
        <v>0</v>
      </c>
      <c r="BJ11" s="626">
        <v>0</v>
      </c>
      <c r="BK11" s="626">
        <f t="shared" si="25"/>
        <v>0</v>
      </c>
      <c r="BL11" s="626">
        <f t="shared" si="26"/>
        <v>0</v>
      </c>
      <c r="BM11" s="626">
        <f t="shared" si="27"/>
        <v>0</v>
      </c>
      <c r="BV11" s="668" t="s">
        <v>813</v>
      </c>
      <c r="BW11" s="669" t="s">
        <v>258</v>
      </c>
      <c r="BX11" s="668" t="s">
        <v>387</v>
      </c>
      <c r="BY11" s="669" t="s">
        <v>276</v>
      </c>
      <c r="BZ11" s="627">
        <v>0</v>
      </c>
      <c r="CA11" s="627">
        <v>0</v>
      </c>
      <c r="CB11" s="627">
        <v>0</v>
      </c>
      <c r="CC11" s="628">
        <f t="shared" si="29"/>
        <v>0</v>
      </c>
      <c r="CD11" s="628">
        <f t="shared" si="30"/>
        <v>0</v>
      </c>
      <c r="CE11" s="628">
        <f t="shared" si="31"/>
        <v>0</v>
      </c>
      <c r="CL11" s="639"/>
      <c r="CN11" s="616" t="s">
        <v>813</v>
      </c>
      <c r="CO11" s="616" t="s">
        <v>258</v>
      </c>
      <c r="CP11" s="616" t="s">
        <v>369</v>
      </c>
      <c r="CQ11" s="616" t="s">
        <v>275</v>
      </c>
      <c r="CR11" s="627">
        <v>0</v>
      </c>
      <c r="CS11" s="627">
        <v>28435360</v>
      </c>
      <c r="CT11" s="627">
        <v>17092680</v>
      </c>
      <c r="CU11" s="627">
        <f t="shared" si="33"/>
        <v>0</v>
      </c>
      <c r="CV11" s="627">
        <f t="shared" si="34"/>
        <v>28435.360000000001</v>
      </c>
      <c r="CW11" s="627">
        <f t="shared" si="35"/>
        <v>17092.68</v>
      </c>
      <c r="DF11" s="616" t="s">
        <v>813</v>
      </c>
      <c r="DG11" s="616" t="s">
        <v>258</v>
      </c>
      <c r="DH11" s="616" t="s">
        <v>387</v>
      </c>
      <c r="DI11" s="616" t="s">
        <v>276</v>
      </c>
      <c r="DJ11" s="627">
        <v>0</v>
      </c>
      <c r="DK11" s="627">
        <v>0</v>
      </c>
      <c r="DL11" s="627">
        <v>0</v>
      </c>
      <c r="DM11" s="627">
        <f t="shared" si="37"/>
        <v>0</v>
      </c>
      <c r="DN11" s="627">
        <f t="shared" si="38"/>
        <v>0</v>
      </c>
      <c r="DO11" s="627">
        <f t="shared" si="39"/>
        <v>0</v>
      </c>
      <c r="DX11" s="616" t="s">
        <v>813</v>
      </c>
      <c r="DY11" s="616" t="s">
        <v>258</v>
      </c>
      <c r="DZ11" s="616" t="s">
        <v>387</v>
      </c>
      <c r="EA11" s="616" t="s">
        <v>276</v>
      </c>
      <c r="EB11" s="639">
        <v>0</v>
      </c>
      <c r="EC11" s="639">
        <v>0</v>
      </c>
      <c r="ED11" s="639">
        <v>0</v>
      </c>
      <c r="EE11" s="639">
        <f t="shared" si="41"/>
        <v>0</v>
      </c>
      <c r="EF11" s="639">
        <f t="shared" si="42"/>
        <v>0</v>
      </c>
      <c r="EG11" s="639">
        <f t="shared" si="43"/>
        <v>0</v>
      </c>
      <c r="EN11" s="638"/>
      <c r="EP11" s="656" t="s">
        <v>813</v>
      </c>
      <c r="EQ11" s="616" t="s">
        <v>258</v>
      </c>
      <c r="ER11" s="656" t="s">
        <v>367</v>
      </c>
      <c r="ES11" s="616" t="s">
        <v>274</v>
      </c>
      <c r="ET11" s="626">
        <v>0</v>
      </c>
      <c r="EU11" s="626">
        <v>830963690</v>
      </c>
      <c r="EV11" s="626">
        <v>1620790882</v>
      </c>
      <c r="EW11" s="626">
        <f t="shared" si="45"/>
        <v>0</v>
      </c>
      <c r="EX11" s="626">
        <f t="shared" si="46"/>
        <v>830963.69</v>
      </c>
      <c r="EY11" s="626">
        <f t="shared" si="47"/>
        <v>1620790.882</v>
      </c>
      <c r="FA11" s="616" t="s">
        <v>814</v>
      </c>
      <c r="FB11" s="616" t="s">
        <v>442</v>
      </c>
      <c r="FC11" s="616" t="s">
        <v>377</v>
      </c>
      <c r="FD11" s="616" t="s">
        <v>377</v>
      </c>
      <c r="FE11" s="626">
        <v>3600000</v>
      </c>
      <c r="FF11" s="626">
        <f t="shared" si="48"/>
        <v>3600</v>
      </c>
      <c r="FH11" s="668" t="s">
        <v>813</v>
      </c>
      <c r="FI11" s="625" t="s">
        <v>258</v>
      </c>
      <c r="FJ11" s="668" t="s">
        <v>388</v>
      </c>
      <c r="FK11" s="625" t="s">
        <v>277</v>
      </c>
      <c r="FL11" s="626">
        <v>0</v>
      </c>
      <c r="FM11" s="626">
        <v>8993519</v>
      </c>
      <c r="FN11" s="626">
        <v>8993519</v>
      </c>
      <c r="FO11" s="626">
        <f t="shared" si="49"/>
        <v>0</v>
      </c>
      <c r="FP11" s="626">
        <f t="shared" si="50"/>
        <v>8993.5190000000002</v>
      </c>
      <c r="FQ11" s="626">
        <f t="shared" si="51"/>
        <v>8993.5190000000002</v>
      </c>
      <c r="FS11" s="616" t="s">
        <v>527</v>
      </c>
      <c r="FT11" s="670">
        <v>20000</v>
      </c>
      <c r="FU11" s="670">
        <v>132079</v>
      </c>
      <c r="FV11" s="670">
        <v>132079</v>
      </c>
      <c r="FW11" s="670">
        <v>-112079</v>
      </c>
      <c r="FX11" s="670">
        <v>132079</v>
      </c>
      <c r="FY11" s="670">
        <v>0</v>
      </c>
      <c r="FZ11" s="639">
        <f t="shared" si="52"/>
        <v>20</v>
      </c>
      <c r="GA11" s="639">
        <f t="shared" si="53"/>
        <v>132.07900000000001</v>
      </c>
      <c r="GB11" s="639">
        <f t="shared" si="54"/>
        <v>132.07900000000001</v>
      </c>
      <c r="GC11" s="639">
        <f t="shared" si="55"/>
        <v>-112.07899999999999</v>
      </c>
      <c r="GD11" s="639">
        <f t="shared" si="56"/>
        <v>132.07900000000001</v>
      </c>
      <c r="GE11" s="639">
        <f t="shared" si="57"/>
        <v>0</v>
      </c>
      <c r="GG11" s="656" t="s">
        <v>370</v>
      </c>
      <c r="GH11" s="656" t="s">
        <v>280</v>
      </c>
      <c r="GI11" s="656" t="s">
        <v>414</v>
      </c>
      <c r="GJ11" s="656" t="s">
        <v>522</v>
      </c>
      <c r="GK11" s="671">
        <v>2856000</v>
      </c>
      <c r="GL11" s="671">
        <f t="shared" si="58"/>
        <v>2856</v>
      </c>
      <c r="GN11" s="656" t="s">
        <v>813</v>
      </c>
      <c r="GO11" s="656" t="s">
        <v>258</v>
      </c>
      <c r="GP11" s="656" t="s">
        <v>367</v>
      </c>
      <c r="GQ11" s="656" t="s">
        <v>274</v>
      </c>
      <c r="GR11" s="656" t="s">
        <v>1023</v>
      </c>
      <c r="GS11" s="658">
        <v>0</v>
      </c>
      <c r="GT11" s="658">
        <v>1551301297</v>
      </c>
      <c r="GU11" s="658">
        <v>2025114960</v>
      </c>
      <c r="GV11" s="657">
        <f t="shared" si="59"/>
        <v>0</v>
      </c>
      <c r="GW11" s="657">
        <f t="shared" si="60"/>
        <v>1551301.297</v>
      </c>
      <c r="GX11" s="657">
        <f t="shared" si="61"/>
        <v>2025114.96</v>
      </c>
      <c r="GZ11" s="672" t="s">
        <v>527</v>
      </c>
      <c r="HA11" s="657">
        <v>20000</v>
      </c>
      <c r="HB11" s="657">
        <v>132079</v>
      </c>
      <c r="HC11" s="657">
        <v>132079</v>
      </c>
      <c r="HD11" s="657">
        <v>-112079</v>
      </c>
      <c r="HE11" s="657">
        <v>132079</v>
      </c>
      <c r="HF11" s="657">
        <v>0</v>
      </c>
      <c r="HG11" s="657">
        <f t="shared" si="62"/>
        <v>20</v>
      </c>
      <c r="HH11" s="657">
        <f t="shared" si="63"/>
        <v>132.07900000000001</v>
      </c>
      <c r="HI11" s="657">
        <f t="shared" si="64"/>
        <v>132.07900000000001</v>
      </c>
      <c r="HJ11" s="657">
        <f t="shared" si="65"/>
        <v>-112.07899999999999</v>
      </c>
      <c r="HK11" s="657">
        <f t="shared" si="66"/>
        <v>132.07900000000001</v>
      </c>
      <c r="HL11" s="657">
        <f t="shared" si="67"/>
        <v>0</v>
      </c>
      <c r="HQ11" s="668" t="s">
        <v>370</v>
      </c>
      <c r="HR11" s="625" t="s">
        <v>280</v>
      </c>
      <c r="HS11" s="668" t="s">
        <v>371</v>
      </c>
      <c r="HT11" s="625" t="s">
        <v>417</v>
      </c>
      <c r="HU11" s="626">
        <v>84290796</v>
      </c>
      <c r="HV11" s="626">
        <f t="shared" si="68"/>
        <v>84290.796000000002</v>
      </c>
      <c r="HY11" s="668" t="s">
        <v>813</v>
      </c>
      <c r="HZ11" s="625" t="s">
        <v>258</v>
      </c>
      <c r="IA11" s="668" t="s">
        <v>388</v>
      </c>
      <c r="IB11" s="625" t="s">
        <v>277</v>
      </c>
      <c r="IC11" s="673">
        <v>0</v>
      </c>
      <c r="ID11" s="673">
        <v>25693287</v>
      </c>
      <c r="IE11" s="673">
        <v>25705096</v>
      </c>
      <c r="IF11" s="639">
        <f t="shared" si="69"/>
        <v>0</v>
      </c>
      <c r="IG11" s="639">
        <f t="shared" si="70"/>
        <v>25693.287</v>
      </c>
      <c r="IH11" s="639">
        <f t="shared" si="71"/>
        <v>25705.096000000001</v>
      </c>
      <c r="II11" s="626"/>
      <c r="IJ11" s="626"/>
      <c r="IL11" s="625" t="s">
        <v>527</v>
      </c>
      <c r="IM11" s="674">
        <v>20000</v>
      </c>
      <c r="IN11" s="674">
        <v>2164135</v>
      </c>
      <c r="IO11" s="674">
        <v>2164135</v>
      </c>
      <c r="IP11" s="674">
        <v>-2144135</v>
      </c>
      <c r="IQ11" s="674">
        <v>2164135</v>
      </c>
      <c r="IR11" s="674">
        <v>0</v>
      </c>
      <c r="IS11" s="626">
        <f t="shared" si="72"/>
        <v>20</v>
      </c>
      <c r="IT11" s="626">
        <f t="shared" si="73"/>
        <v>2164.1350000000002</v>
      </c>
      <c r="IU11" s="626">
        <f t="shared" si="74"/>
        <v>2164.1350000000002</v>
      </c>
      <c r="IV11" s="626">
        <f t="shared" si="75"/>
        <v>-2144.1350000000002</v>
      </c>
      <c r="IW11" s="626">
        <f t="shared" si="76"/>
        <v>2164.1350000000002</v>
      </c>
      <c r="IX11" s="626">
        <f t="shared" si="77"/>
        <v>0</v>
      </c>
    </row>
    <row r="12" spans="1:258" x14ac:dyDescent="0.2">
      <c r="A12" s="658" t="s">
        <v>364</v>
      </c>
      <c r="B12" s="627" t="s">
        <v>383</v>
      </c>
      <c r="C12" s="658" t="s">
        <v>386</v>
      </c>
      <c r="D12" s="627" t="s">
        <v>235</v>
      </c>
      <c r="E12" s="627">
        <v>1120879000</v>
      </c>
      <c r="F12" s="627">
        <v>0</v>
      </c>
      <c r="G12" s="627">
        <v>0</v>
      </c>
      <c r="H12" s="658">
        <f t="shared" si="13"/>
        <v>1155626.2489999998</v>
      </c>
      <c r="I12" s="658">
        <f t="shared" si="14"/>
        <v>0</v>
      </c>
      <c r="J12" s="658">
        <f t="shared" si="15"/>
        <v>0</v>
      </c>
      <c r="T12" s="616" t="s">
        <v>813</v>
      </c>
      <c r="U12" s="616" t="s">
        <v>258</v>
      </c>
      <c r="V12" s="656" t="s">
        <v>367</v>
      </c>
      <c r="W12" s="616" t="s">
        <v>274</v>
      </c>
      <c r="X12" s="658">
        <v>0</v>
      </c>
      <c r="Y12" s="658">
        <v>0</v>
      </c>
      <c r="Z12" s="658">
        <v>439132308</v>
      </c>
      <c r="AA12" s="658">
        <f t="shared" si="17"/>
        <v>0</v>
      </c>
      <c r="AB12" s="658">
        <f t="shared" si="18"/>
        <v>0</v>
      </c>
      <c r="AC12" s="658">
        <f t="shared" si="19"/>
        <v>452745.40954799997</v>
      </c>
      <c r="AL12" s="616" t="s">
        <v>813</v>
      </c>
      <c r="AM12" s="616" t="s">
        <v>258</v>
      </c>
      <c r="AN12" s="616" t="s">
        <v>367</v>
      </c>
      <c r="AO12" s="616" t="s">
        <v>274</v>
      </c>
      <c r="AP12" s="627">
        <v>0</v>
      </c>
      <c r="AQ12" s="627">
        <v>0</v>
      </c>
      <c r="AR12" s="627">
        <v>439132308</v>
      </c>
      <c r="AS12" s="627">
        <f t="shared" si="21"/>
        <v>0</v>
      </c>
      <c r="AT12" s="627">
        <f t="shared" si="22"/>
        <v>0</v>
      </c>
      <c r="AU12" s="627">
        <f t="shared" si="23"/>
        <v>439132.30800000002</v>
      </c>
      <c r="BD12" s="668" t="s">
        <v>813</v>
      </c>
      <c r="BE12" s="625" t="s">
        <v>258</v>
      </c>
      <c r="BF12" s="668" t="s">
        <v>388</v>
      </c>
      <c r="BG12" s="629" t="s">
        <v>277</v>
      </c>
      <c r="BH12" s="626">
        <v>0</v>
      </c>
      <c r="BI12" s="626">
        <v>0</v>
      </c>
      <c r="BJ12" s="626">
        <v>8993519</v>
      </c>
      <c r="BK12" s="626">
        <f t="shared" si="25"/>
        <v>0</v>
      </c>
      <c r="BL12" s="626">
        <f t="shared" si="26"/>
        <v>0</v>
      </c>
      <c r="BM12" s="626">
        <f t="shared" si="27"/>
        <v>8993.5190000000002</v>
      </c>
      <c r="BV12" s="668" t="s">
        <v>813</v>
      </c>
      <c r="BW12" s="669" t="s">
        <v>258</v>
      </c>
      <c r="BX12" s="668" t="s">
        <v>369</v>
      </c>
      <c r="BY12" s="669" t="s">
        <v>275</v>
      </c>
      <c r="BZ12" s="627">
        <v>0</v>
      </c>
      <c r="CA12" s="627">
        <v>34685360</v>
      </c>
      <c r="CB12" s="627">
        <v>12118900</v>
      </c>
      <c r="CC12" s="628">
        <f t="shared" si="29"/>
        <v>0</v>
      </c>
      <c r="CD12" s="628">
        <f t="shared" si="30"/>
        <v>34685.360000000001</v>
      </c>
      <c r="CE12" s="628">
        <f t="shared" si="31"/>
        <v>12118.9</v>
      </c>
      <c r="CN12" s="616" t="s">
        <v>813</v>
      </c>
      <c r="CO12" s="616" t="s">
        <v>258</v>
      </c>
      <c r="CP12" s="616" t="s">
        <v>377</v>
      </c>
      <c r="CQ12" s="616" t="s">
        <v>377</v>
      </c>
      <c r="CR12" s="627">
        <v>0</v>
      </c>
      <c r="CS12" s="627">
        <v>0</v>
      </c>
      <c r="CT12" s="627">
        <v>0</v>
      </c>
      <c r="CU12" s="627">
        <f t="shared" si="33"/>
        <v>0</v>
      </c>
      <c r="CV12" s="627">
        <f t="shared" si="34"/>
        <v>0</v>
      </c>
      <c r="CW12" s="627">
        <f t="shared" si="35"/>
        <v>0</v>
      </c>
      <c r="DF12" s="616" t="s">
        <v>813</v>
      </c>
      <c r="DG12" s="616" t="s">
        <v>258</v>
      </c>
      <c r="DH12" s="616" t="s">
        <v>388</v>
      </c>
      <c r="DI12" s="616" t="s">
        <v>277</v>
      </c>
      <c r="DJ12" s="627">
        <v>0</v>
      </c>
      <c r="DK12" s="627">
        <v>5423519</v>
      </c>
      <c r="DL12" s="627">
        <v>8993519</v>
      </c>
      <c r="DM12" s="627">
        <f t="shared" si="37"/>
        <v>0</v>
      </c>
      <c r="DN12" s="627">
        <f t="shared" si="38"/>
        <v>5423.5190000000002</v>
      </c>
      <c r="DO12" s="627">
        <f t="shared" si="39"/>
        <v>8993.5190000000002</v>
      </c>
      <c r="DX12" s="616" t="s">
        <v>813</v>
      </c>
      <c r="DY12" s="616" t="s">
        <v>258</v>
      </c>
      <c r="DZ12" s="616" t="s">
        <v>367</v>
      </c>
      <c r="EA12" s="616" t="s">
        <v>274</v>
      </c>
      <c r="EB12" s="639">
        <v>0</v>
      </c>
      <c r="EC12" s="639">
        <v>991459608</v>
      </c>
      <c r="ED12" s="639">
        <v>820606185</v>
      </c>
      <c r="EE12" s="639">
        <f t="shared" si="41"/>
        <v>0</v>
      </c>
      <c r="EF12" s="639">
        <f t="shared" si="42"/>
        <v>991459.60800000001</v>
      </c>
      <c r="EG12" s="639">
        <f t="shared" si="43"/>
        <v>820606.18500000006</v>
      </c>
      <c r="EP12" s="656" t="s">
        <v>813</v>
      </c>
      <c r="EQ12" s="616" t="s">
        <v>258</v>
      </c>
      <c r="ER12" s="656" t="s">
        <v>388</v>
      </c>
      <c r="ES12" s="616" t="s">
        <v>277</v>
      </c>
      <c r="ET12" s="626">
        <v>0</v>
      </c>
      <c r="EU12" s="626">
        <v>5423519</v>
      </c>
      <c r="EV12" s="626">
        <v>8993519</v>
      </c>
      <c r="EW12" s="626">
        <f t="shared" si="45"/>
        <v>0</v>
      </c>
      <c r="EX12" s="626">
        <f t="shared" si="46"/>
        <v>5423.5190000000002</v>
      </c>
      <c r="EY12" s="626">
        <f t="shared" si="47"/>
        <v>8993.5190000000002</v>
      </c>
      <c r="FA12" s="616" t="s">
        <v>746</v>
      </c>
      <c r="FB12" s="616" t="s">
        <v>747</v>
      </c>
      <c r="FC12" s="616" t="s">
        <v>377</v>
      </c>
      <c r="FD12" s="616" t="s">
        <v>377</v>
      </c>
      <c r="FE12" s="626">
        <v>132079</v>
      </c>
      <c r="FF12" s="626">
        <f t="shared" si="48"/>
        <v>132.07900000000001</v>
      </c>
      <c r="FH12" s="668" t="s">
        <v>813</v>
      </c>
      <c r="FI12" s="625" t="s">
        <v>258</v>
      </c>
      <c r="FJ12" s="668" t="s">
        <v>387</v>
      </c>
      <c r="FK12" s="625" t="s">
        <v>276</v>
      </c>
      <c r="FL12" s="626">
        <v>0</v>
      </c>
      <c r="FM12" s="626">
        <v>0</v>
      </c>
      <c r="FN12" s="626">
        <v>0</v>
      </c>
      <c r="FO12" s="626">
        <f t="shared" si="49"/>
        <v>0</v>
      </c>
      <c r="FP12" s="626">
        <f t="shared" si="50"/>
        <v>0</v>
      </c>
      <c r="FQ12" s="626">
        <f t="shared" si="51"/>
        <v>0</v>
      </c>
      <c r="FS12" s="616" t="s">
        <v>528</v>
      </c>
      <c r="FT12" s="670">
        <v>20000</v>
      </c>
      <c r="FU12" s="670">
        <v>132079</v>
      </c>
      <c r="FV12" s="670">
        <v>132079</v>
      </c>
      <c r="FW12" s="670">
        <v>-112079</v>
      </c>
      <c r="FX12" s="670">
        <v>132079</v>
      </c>
      <c r="FY12" s="670">
        <v>0</v>
      </c>
      <c r="FZ12" s="639">
        <f t="shared" si="52"/>
        <v>20</v>
      </c>
      <c r="GA12" s="639">
        <f t="shared" si="53"/>
        <v>132.07900000000001</v>
      </c>
      <c r="GB12" s="639">
        <f t="shared" si="54"/>
        <v>132.07900000000001</v>
      </c>
      <c r="GC12" s="639">
        <f t="shared" si="55"/>
        <v>-112.07899999999999</v>
      </c>
      <c r="GD12" s="639">
        <f t="shared" si="56"/>
        <v>132.07900000000001</v>
      </c>
      <c r="GE12" s="639">
        <f t="shared" si="57"/>
        <v>0</v>
      </c>
      <c r="GG12" s="656" t="s">
        <v>814</v>
      </c>
      <c r="GH12" s="656" t="s">
        <v>442</v>
      </c>
      <c r="GI12" s="656" t="s">
        <v>377</v>
      </c>
      <c r="GJ12" s="656" t="s">
        <v>377</v>
      </c>
      <c r="GK12" s="671">
        <v>2700000</v>
      </c>
      <c r="GL12" s="671">
        <f t="shared" si="58"/>
        <v>2700</v>
      </c>
      <c r="GN12" s="656" t="s">
        <v>813</v>
      </c>
      <c r="GO12" s="656" t="s">
        <v>258</v>
      </c>
      <c r="GP12" s="656" t="s">
        <v>369</v>
      </c>
      <c r="GQ12" s="656" t="s">
        <v>275</v>
      </c>
      <c r="GR12" s="656" t="s">
        <v>1023</v>
      </c>
      <c r="GS12" s="658">
        <v>0</v>
      </c>
      <c r="GT12" s="658">
        <v>39031580</v>
      </c>
      <c r="GU12" s="658">
        <v>45618693</v>
      </c>
      <c r="GV12" s="657">
        <f t="shared" si="59"/>
        <v>0</v>
      </c>
      <c r="GW12" s="657">
        <f t="shared" si="60"/>
        <v>39031.58</v>
      </c>
      <c r="GX12" s="657">
        <f t="shared" si="61"/>
        <v>45618.692999999999</v>
      </c>
      <c r="GZ12" s="672" t="s">
        <v>528</v>
      </c>
      <c r="HA12" s="657">
        <v>20000</v>
      </c>
      <c r="HB12" s="657">
        <v>132079</v>
      </c>
      <c r="HC12" s="657">
        <v>132079</v>
      </c>
      <c r="HD12" s="657">
        <v>-112079</v>
      </c>
      <c r="HE12" s="657">
        <v>132079</v>
      </c>
      <c r="HF12" s="657">
        <v>0</v>
      </c>
      <c r="HG12" s="657">
        <f t="shared" si="62"/>
        <v>20</v>
      </c>
      <c r="HH12" s="657">
        <f t="shared" si="63"/>
        <v>132.07900000000001</v>
      </c>
      <c r="HI12" s="657">
        <f t="shared" si="64"/>
        <v>132.07900000000001</v>
      </c>
      <c r="HJ12" s="657">
        <f t="shared" si="65"/>
        <v>-112.07899999999999</v>
      </c>
      <c r="HK12" s="657">
        <f t="shared" si="66"/>
        <v>132.07900000000001</v>
      </c>
      <c r="HL12" s="657">
        <f t="shared" si="67"/>
        <v>0</v>
      </c>
      <c r="HQ12" s="668" t="s">
        <v>370</v>
      </c>
      <c r="HR12" s="625" t="s">
        <v>280</v>
      </c>
      <c r="HS12" s="668" t="s">
        <v>389</v>
      </c>
      <c r="HT12" s="625" t="s">
        <v>524</v>
      </c>
      <c r="HU12" s="626">
        <v>49980000</v>
      </c>
      <c r="HV12" s="626">
        <f t="shared" si="68"/>
        <v>49980</v>
      </c>
      <c r="HY12" s="668" t="s">
        <v>813</v>
      </c>
      <c r="HZ12" s="625" t="s">
        <v>258</v>
      </c>
      <c r="IA12" s="668" t="s">
        <v>369</v>
      </c>
      <c r="IB12" s="625" t="s">
        <v>275</v>
      </c>
      <c r="IC12" s="673">
        <v>0</v>
      </c>
      <c r="ID12" s="673">
        <v>45755360</v>
      </c>
      <c r="IE12" s="673">
        <v>45755360</v>
      </c>
      <c r="IF12" s="639">
        <f t="shared" si="69"/>
        <v>0</v>
      </c>
      <c r="IG12" s="639">
        <f t="shared" si="70"/>
        <v>45755.360000000001</v>
      </c>
      <c r="IH12" s="639">
        <f t="shared" si="71"/>
        <v>45755.360000000001</v>
      </c>
      <c r="II12" s="626"/>
      <c r="IJ12" s="626"/>
      <c r="IL12" s="625" t="s">
        <v>528</v>
      </c>
      <c r="IM12" s="674">
        <v>20000</v>
      </c>
      <c r="IN12" s="674">
        <v>2164135</v>
      </c>
      <c r="IO12" s="674">
        <v>2164135</v>
      </c>
      <c r="IP12" s="674">
        <v>-2144135</v>
      </c>
      <c r="IQ12" s="674">
        <v>2164135</v>
      </c>
      <c r="IR12" s="674">
        <v>0</v>
      </c>
      <c r="IS12" s="626">
        <f t="shared" si="72"/>
        <v>20</v>
      </c>
      <c r="IT12" s="626">
        <f t="shared" si="73"/>
        <v>2164.1350000000002</v>
      </c>
      <c r="IU12" s="626">
        <f t="shared" si="74"/>
        <v>2164.1350000000002</v>
      </c>
      <c r="IV12" s="626">
        <f t="shared" si="75"/>
        <v>-2144.1350000000002</v>
      </c>
      <c r="IW12" s="626">
        <f t="shared" si="76"/>
        <v>2164.1350000000002</v>
      </c>
      <c r="IX12" s="626">
        <f t="shared" si="77"/>
        <v>0</v>
      </c>
    </row>
    <row r="13" spans="1:258" x14ac:dyDescent="0.2">
      <c r="A13" s="658" t="s">
        <v>364</v>
      </c>
      <c r="B13" s="627" t="s">
        <v>383</v>
      </c>
      <c r="C13" s="658" t="s">
        <v>365</v>
      </c>
      <c r="D13" s="627" t="s">
        <v>366</v>
      </c>
      <c r="E13" s="627">
        <v>240000000</v>
      </c>
      <c r="F13" s="627">
        <v>0</v>
      </c>
      <c r="G13" s="627">
        <v>0</v>
      </c>
      <c r="H13" s="658">
        <f t="shared" si="13"/>
        <v>247439.99999999997</v>
      </c>
      <c r="I13" s="658">
        <f t="shared" si="14"/>
        <v>0</v>
      </c>
      <c r="J13" s="658">
        <f t="shared" si="15"/>
        <v>0</v>
      </c>
      <c r="T13" s="616" t="s">
        <v>364</v>
      </c>
      <c r="U13" s="616" t="s">
        <v>383</v>
      </c>
      <c r="V13" s="656" t="s">
        <v>386</v>
      </c>
      <c r="W13" s="616" t="s">
        <v>235</v>
      </c>
      <c r="X13" s="658">
        <v>1120879000</v>
      </c>
      <c r="Y13" s="658">
        <v>0</v>
      </c>
      <c r="Z13" s="658">
        <v>0</v>
      </c>
      <c r="AA13" s="658">
        <f t="shared" si="17"/>
        <v>1155626.2489999998</v>
      </c>
      <c r="AB13" s="658">
        <f t="shared" si="18"/>
        <v>0</v>
      </c>
      <c r="AC13" s="658">
        <f t="shared" si="19"/>
        <v>0</v>
      </c>
      <c r="AL13" s="616" t="s">
        <v>364</v>
      </c>
      <c r="AM13" s="616" t="s">
        <v>383</v>
      </c>
      <c r="AN13" s="616" t="s">
        <v>386</v>
      </c>
      <c r="AO13" s="616" t="s">
        <v>235</v>
      </c>
      <c r="AP13" s="627">
        <v>1120879000</v>
      </c>
      <c r="AQ13" s="627">
        <v>0</v>
      </c>
      <c r="AR13" s="627">
        <v>0</v>
      </c>
      <c r="AS13" s="627">
        <f t="shared" si="21"/>
        <v>1120879</v>
      </c>
      <c r="AT13" s="627">
        <f t="shared" si="22"/>
        <v>0</v>
      </c>
      <c r="AU13" s="627">
        <f t="shared" si="23"/>
        <v>0</v>
      </c>
      <c r="BD13" s="668" t="s">
        <v>364</v>
      </c>
      <c r="BE13" s="625" t="s">
        <v>383</v>
      </c>
      <c r="BF13" s="668" t="s">
        <v>386</v>
      </c>
      <c r="BG13" s="629" t="s">
        <v>235</v>
      </c>
      <c r="BH13" s="626">
        <v>1120879000</v>
      </c>
      <c r="BI13" s="626">
        <v>0</v>
      </c>
      <c r="BJ13" s="626">
        <v>0</v>
      </c>
      <c r="BK13" s="626">
        <f t="shared" si="25"/>
        <v>1120879</v>
      </c>
      <c r="BL13" s="626">
        <f t="shared" si="26"/>
        <v>0</v>
      </c>
      <c r="BM13" s="626">
        <f t="shared" si="27"/>
        <v>0</v>
      </c>
      <c r="BV13" s="668" t="s">
        <v>364</v>
      </c>
      <c r="BW13" s="669" t="s">
        <v>383</v>
      </c>
      <c r="BX13" s="668" t="s">
        <v>386</v>
      </c>
      <c r="BY13" s="669" t="s">
        <v>235</v>
      </c>
      <c r="BZ13" s="627">
        <v>1120879000</v>
      </c>
      <c r="CA13" s="627">
        <v>0</v>
      </c>
      <c r="CB13" s="627">
        <v>0</v>
      </c>
      <c r="CC13" s="628">
        <f t="shared" si="29"/>
        <v>1120879</v>
      </c>
      <c r="CD13" s="628">
        <f t="shared" si="30"/>
        <v>0</v>
      </c>
      <c r="CE13" s="628">
        <f t="shared" si="31"/>
        <v>0</v>
      </c>
      <c r="CN13" s="616" t="s">
        <v>364</v>
      </c>
      <c r="CO13" s="616" t="s">
        <v>383</v>
      </c>
      <c r="CP13" s="616" t="s">
        <v>386</v>
      </c>
      <c r="CQ13" s="616" t="s">
        <v>235</v>
      </c>
      <c r="CR13" s="627">
        <v>1164879000</v>
      </c>
      <c r="CS13" s="627">
        <v>0</v>
      </c>
      <c r="CT13" s="627">
        <v>0</v>
      </c>
      <c r="CU13" s="627">
        <f t="shared" si="33"/>
        <v>1164879</v>
      </c>
      <c r="CV13" s="627">
        <f t="shared" si="34"/>
        <v>0</v>
      </c>
      <c r="CW13" s="627">
        <f t="shared" si="35"/>
        <v>0</v>
      </c>
      <c r="DF13" s="616" t="s">
        <v>364</v>
      </c>
      <c r="DG13" s="616" t="s">
        <v>383</v>
      </c>
      <c r="DH13" s="616" t="s">
        <v>386</v>
      </c>
      <c r="DI13" s="616" t="s">
        <v>235</v>
      </c>
      <c r="DJ13" s="627">
        <v>1164879000</v>
      </c>
      <c r="DK13" s="627">
        <v>0</v>
      </c>
      <c r="DL13" s="627">
        <v>0</v>
      </c>
      <c r="DM13" s="627">
        <f t="shared" si="37"/>
        <v>1164879</v>
      </c>
      <c r="DN13" s="627">
        <f t="shared" si="38"/>
        <v>0</v>
      </c>
      <c r="DO13" s="627">
        <f t="shared" si="39"/>
        <v>0</v>
      </c>
      <c r="DX13" s="616" t="s">
        <v>364</v>
      </c>
      <c r="DY13" s="616" t="s">
        <v>383</v>
      </c>
      <c r="DZ13" s="616" t="s">
        <v>386</v>
      </c>
      <c r="EA13" s="616" t="s">
        <v>235</v>
      </c>
      <c r="EB13" s="639">
        <v>1154879000</v>
      </c>
      <c r="EC13" s="639">
        <v>0</v>
      </c>
      <c r="ED13" s="639">
        <v>0</v>
      </c>
      <c r="EE13" s="639">
        <f t="shared" si="41"/>
        <v>1154879</v>
      </c>
      <c r="EF13" s="639">
        <f t="shared" si="42"/>
        <v>0</v>
      </c>
      <c r="EG13" s="639">
        <f t="shared" si="43"/>
        <v>0</v>
      </c>
      <c r="EP13" s="656" t="s">
        <v>364</v>
      </c>
      <c r="EQ13" s="616" t="s">
        <v>383</v>
      </c>
      <c r="ER13" s="656" t="s">
        <v>386</v>
      </c>
      <c r="ES13" s="616" t="s">
        <v>235</v>
      </c>
      <c r="ET13" s="626">
        <v>1147293000</v>
      </c>
      <c r="EU13" s="626">
        <v>0</v>
      </c>
      <c r="EV13" s="626">
        <v>0</v>
      </c>
      <c r="EW13" s="626">
        <f t="shared" si="45"/>
        <v>1147293</v>
      </c>
      <c r="EX13" s="626">
        <f t="shared" si="46"/>
        <v>0</v>
      </c>
      <c r="EY13" s="626">
        <f t="shared" si="47"/>
        <v>0</v>
      </c>
      <c r="FA13" s="616" t="s">
        <v>392</v>
      </c>
      <c r="FB13" s="616" t="s">
        <v>393</v>
      </c>
      <c r="FC13" s="616" t="s">
        <v>377</v>
      </c>
      <c r="FD13" s="616" t="s">
        <v>377</v>
      </c>
      <c r="FE13" s="626">
        <v>9012265</v>
      </c>
      <c r="FF13" s="626">
        <f t="shared" si="48"/>
        <v>9012.2649999999994</v>
      </c>
      <c r="FH13" s="668" t="s">
        <v>364</v>
      </c>
      <c r="FI13" s="625" t="s">
        <v>383</v>
      </c>
      <c r="FJ13" s="668" t="s">
        <v>386</v>
      </c>
      <c r="FK13" s="625" t="s">
        <v>235</v>
      </c>
      <c r="FL13" s="626">
        <v>1147293000</v>
      </c>
      <c r="FM13" s="626">
        <v>0</v>
      </c>
      <c r="FN13" s="626">
        <v>0</v>
      </c>
      <c r="FO13" s="626">
        <f t="shared" si="49"/>
        <v>1147293</v>
      </c>
      <c r="FP13" s="626">
        <f t="shared" si="50"/>
        <v>0</v>
      </c>
      <c r="FQ13" s="626">
        <f t="shared" si="51"/>
        <v>0</v>
      </c>
      <c r="FS13" s="616" t="s">
        <v>724</v>
      </c>
      <c r="FT13" s="670">
        <v>1000</v>
      </c>
      <c r="FU13" s="670">
        <v>0</v>
      </c>
      <c r="FV13" s="670">
        <v>0</v>
      </c>
      <c r="FW13" s="670">
        <v>1000</v>
      </c>
      <c r="FX13" s="670">
        <v>0</v>
      </c>
      <c r="FY13" s="670">
        <v>0</v>
      </c>
      <c r="FZ13" s="639">
        <f t="shared" si="52"/>
        <v>1</v>
      </c>
      <c r="GA13" s="639">
        <f t="shared" si="53"/>
        <v>0</v>
      </c>
      <c r="GB13" s="639">
        <f t="shared" si="54"/>
        <v>0</v>
      </c>
      <c r="GC13" s="639">
        <f t="shared" si="55"/>
        <v>1</v>
      </c>
      <c r="GD13" s="639">
        <f t="shared" si="56"/>
        <v>0</v>
      </c>
      <c r="GE13" s="639">
        <f t="shared" si="57"/>
        <v>0</v>
      </c>
      <c r="GG13" s="656" t="s">
        <v>390</v>
      </c>
      <c r="GH13" s="656" t="s">
        <v>391</v>
      </c>
      <c r="GI13" s="656" t="s">
        <v>377</v>
      </c>
      <c r="GJ13" s="656" t="s">
        <v>377</v>
      </c>
      <c r="GK13" s="671">
        <v>135675031</v>
      </c>
      <c r="GL13" s="671">
        <f t="shared" si="58"/>
        <v>135675.03099999999</v>
      </c>
      <c r="GN13" s="656" t="s">
        <v>364</v>
      </c>
      <c r="GO13" s="656" t="s">
        <v>383</v>
      </c>
      <c r="GP13" s="656" t="s">
        <v>386</v>
      </c>
      <c r="GQ13" s="656" t="s">
        <v>235</v>
      </c>
      <c r="GR13" s="656" t="s">
        <v>1023</v>
      </c>
      <c r="GS13" s="658">
        <v>1147293000</v>
      </c>
      <c r="GT13" s="658">
        <v>0</v>
      </c>
      <c r="GU13" s="658">
        <v>0</v>
      </c>
      <c r="GV13" s="657">
        <f t="shared" si="59"/>
        <v>1147293</v>
      </c>
      <c r="GW13" s="657">
        <f t="shared" si="60"/>
        <v>0</v>
      </c>
      <c r="GX13" s="657">
        <f t="shared" si="61"/>
        <v>0</v>
      </c>
      <c r="GZ13" s="672" t="s">
        <v>724</v>
      </c>
      <c r="HA13" s="657">
        <v>1000</v>
      </c>
      <c r="HB13" s="657">
        <v>0</v>
      </c>
      <c r="HC13" s="657">
        <v>0</v>
      </c>
      <c r="HD13" s="657">
        <v>1000</v>
      </c>
      <c r="HE13" s="657">
        <v>0</v>
      </c>
      <c r="HF13" s="657">
        <v>0</v>
      </c>
      <c r="HG13" s="657">
        <f t="shared" si="62"/>
        <v>1</v>
      </c>
      <c r="HH13" s="657">
        <f t="shared" si="63"/>
        <v>0</v>
      </c>
      <c r="HI13" s="657">
        <f t="shared" si="64"/>
        <v>0</v>
      </c>
      <c r="HJ13" s="657">
        <f t="shared" si="65"/>
        <v>1</v>
      </c>
      <c r="HK13" s="657">
        <f t="shared" si="66"/>
        <v>0</v>
      </c>
      <c r="HL13" s="657">
        <f t="shared" si="67"/>
        <v>0</v>
      </c>
      <c r="HQ13" s="668" t="s">
        <v>370</v>
      </c>
      <c r="HR13" s="625" t="s">
        <v>280</v>
      </c>
      <c r="HS13" s="668" t="s">
        <v>414</v>
      </c>
      <c r="HT13" s="625" t="s">
        <v>522</v>
      </c>
      <c r="HU13" s="626">
        <v>82856000</v>
      </c>
      <c r="HV13" s="626">
        <f t="shared" si="68"/>
        <v>82856</v>
      </c>
      <c r="HY13" s="668" t="s">
        <v>364</v>
      </c>
      <c r="HZ13" s="625" t="s">
        <v>383</v>
      </c>
      <c r="IA13" s="668" t="s">
        <v>386</v>
      </c>
      <c r="IB13" s="625" t="s">
        <v>235</v>
      </c>
      <c r="IC13" s="673">
        <v>1158793000</v>
      </c>
      <c r="ID13" s="673">
        <v>0</v>
      </c>
      <c r="IE13" s="673">
        <v>0</v>
      </c>
      <c r="IF13" s="639">
        <f t="shared" si="69"/>
        <v>1158793</v>
      </c>
      <c r="IG13" s="639">
        <f t="shared" si="70"/>
        <v>0</v>
      </c>
      <c r="IH13" s="639">
        <f t="shared" si="71"/>
        <v>0</v>
      </c>
      <c r="II13" s="626"/>
      <c r="IJ13" s="626"/>
      <c r="IL13" s="625" t="s">
        <v>724</v>
      </c>
      <c r="IM13" s="674">
        <v>1000</v>
      </c>
      <c r="IN13" s="674">
        <v>0</v>
      </c>
      <c r="IO13" s="674">
        <v>0</v>
      </c>
      <c r="IP13" s="674">
        <v>1000</v>
      </c>
      <c r="IQ13" s="674">
        <v>0</v>
      </c>
      <c r="IR13" s="674">
        <v>0</v>
      </c>
      <c r="IS13" s="626">
        <f t="shared" si="72"/>
        <v>1</v>
      </c>
      <c r="IT13" s="626">
        <f t="shared" si="73"/>
        <v>0</v>
      </c>
      <c r="IU13" s="626">
        <f t="shared" si="74"/>
        <v>0</v>
      </c>
      <c r="IV13" s="626">
        <f t="shared" si="75"/>
        <v>1</v>
      </c>
      <c r="IW13" s="626">
        <f t="shared" si="76"/>
        <v>0</v>
      </c>
      <c r="IX13" s="626">
        <f t="shared" si="77"/>
        <v>0</v>
      </c>
    </row>
    <row r="14" spans="1:258" x14ac:dyDescent="0.2">
      <c r="A14" s="658" t="s">
        <v>364</v>
      </c>
      <c r="B14" s="627" t="s">
        <v>383</v>
      </c>
      <c r="C14" s="658" t="s">
        <v>384</v>
      </c>
      <c r="D14" s="627" t="s">
        <v>385</v>
      </c>
      <c r="E14" s="627">
        <v>140000000</v>
      </c>
      <c r="F14" s="627">
        <v>0</v>
      </c>
      <c r="G14" s="627">
        <v>0</v>
      </c>
      <c r="H14" s="658">
        <f t="shared" si="13"/>
        <v>144340</v>
      </c>
      <c r="I14" s="658">
        <f t="shared" si="14"/>
        <v>0</v>
      </c>
      <c r="J14" s="658">
        <f t="shared" si="15"/>
        <v>0</v>
      </c>
      <c r="T14" s="616" t="s">
        <v>364</v>
      </c>
      <c r="U14" s="616" t="s">
        <v>383</v>
      </c>
      <c r="V14" s="656" t="s">
        <v>365</v>
      </c>
      <c r="W14" s="616" t="s">
        <v>366</v>
      </c>
      <c r="X14" s="658">
        <v>240000000</v>
      </c>
      <c r="Y14" s="658">
        <v>0</v>
      </c>
      <c r="Z14" s="658">
        <v>0</v>
      </c>
      <c r="AA14" s="658">
        <f t="shared" si="17"/>
        <v>247439.99999999997</v>
      </c>
      <c r="AB14" s="658">
        <f t="shared" si="18"/>
        <v>0</v>
      </c>
      <c r="AC14" s="658">
        <f t="shared" si="19"/>
        <v>0</v>
      </c>
      <c r="AL14" s="616" t="s">
        <v>364</v>
      </c>
      <c r="AM14" s="616" t="s">
        <v>383</v>
      </c>
      <c r="AN14" s="616" t="s">
        <v>365</v>
      </c>
      <c r="AO14" s="616" t="s">
        <v>366</v>
      </c>
      <c r="AP14" s="627">
        <v>240000000</v>
      </c>
      <c r="AQ14" s="627">
        <v>0</v>
      </c>
      <c r="AR14" s="627">
        <v>0</v>
      </c>
      <c r="AS14" s="627">
        <f t="shared" si="21"/>
        <v>240000</v>
      </c>
      <c r="AT14" s="627">
        <f t="shared" si="22"/>
        <v>0</v>
      </c>
      <c r="AU14" s="627">
        <f t="shared" si="23"/>
        <v>0</v>
      </c>
      <c r="BD14" s="668" t="s">
        <v>364</v>
      </c>
      <c r="BE14" s="625" t="s">
        <v>383</v>
      </c>
      <c r="BF14" s="668" t="s">
        <v>365</v>
      </c>
      <c r="BG14" s="629" t="s">
        <v>366</v>
      </c>
      <c r="BH14" s="626">
        <v>240000000</v>
      </c>
      <c r="BI14" s="626">
        <v>0</v>
      </c>
      <c r="BJ14" s="626">
        <v>0</v>
      </c>
      <c r="BK14" s="626">
        <f t="shared" si="25"/>
        <v>240000</v>
      </c>
      <c r="BL14" s="626">
        <f t="shared" si="26"/>
        <v>0</v>
      </c>
      <c r="BM14" s="626">
        <f t="shared" si="27"/>
        <v>0</v>
      </c>
      <c r="BV14" s="668" t="s">
        <v>364</v>
      </c>
      <c r="BW14" s="669" t="s">
        <v>383</v>
      </c>
      <c r="BX14" s="668" t="s">
        <v>365</v>
      </c>
      <c r="BY14" s="669" t="s">
        <v>366</v>
      </c>
      <c r="BZ14" s="627">
        <v>240000000</v>
      </c>
      <c r="CA14" s="627">
        <v>0</v>
      </c>
      <c r="CB14" s="627">
        <v>0</v>
      </c>
      <c r="CC14" s="628">
        <f t="shared" si="29"/>
        <v>240000</v>
      </c>
      <c r="CD14" s="628">
        <f t="shared" si="30"/>
        <v>0</v>
      </c>
      <c r="CE14" s="628">
        <f t="shared" si="31"/>
        <v>0</v>
      </c>
      <c r="CN14" s="616" t="s">
        <v>364</v>
      </c>
      <c r="CO14" s="616" t="s">
        <v>383</v>
      </c>
      <c r="CP14" s="616" t="s">
        <v>365</v>
      </c>
      <c r="CQ14" s="616" t="s">
        <v>366</v>
      </c>
      <c r="CR14" s="627">
        <v>240000000</v>
      </c>
      <c r="CS14" s="627">
        <v>0</v>
      </c>
      <c r="CT14" s="627">
        <v>0</v>
      </c>
      <c r="CU14" s="627">
        <f t="shared" si="33"/>
        <v>240000</v>
      </c>
      <c r="CV14" s="627">
        <f t="shared" si="34"/>
        <v>0</v>
      </c>
      <c r="CW14" s="627">
        <f t="shared" si="35"/>
        <v>0</v>
      </c>
      <c r="DF14" s="616" t="s">
        <v>364</v>
      </c>
      <c r="DG14" s="616" t="s">
        <v>383</v>
      </c>
      <c r="DH14" s="616" t="s">
        <v>365</v>
      </c>
      <c r="DI14" s="616" t="s">
        <v>366</v>
      </c>
      <c r="DJ14" s="627">
        <v>240000000</v>
      </c>
      <c r="DK14" s="627">
        <v>0</v>
      </c>
      <c r="DL14" s="627">
        <v>0</v>
      </c>
      <c r="DM14" s="627">
        <f t="shared" si="37"/>
        <v>240000</v>
      </c>
      <c r="DN14" s="627">
        <f t="shared" si="38"/>
        <v>0</v>
      </c>
      <c r="DO14" s="627">
        <f t="shared" si="39"/>
        <v>0</v>
      </c>
      <c r="DX14" s="616" t="s">
        <v>364</v>
      </c>
      <c r="DY14" s="616" t="s">
        <v>383</v>
      </c>
      <c r="DZ14" s="616" t="s">
        <v>365</v>
      </c>
      <c r="EA14" s="616" t="s">
        <v>366</v>
      </c>
      <c r="EB14" s="639">
        <v>341000000</v>
      </c>
      <c r="EC14" s="639">
        <v>0</v>
      </c>
      <c r="ED14" s="639">
        <v>0</v>
      </c>
      <c r="EE14" s="639">
        <f t="shared" si="41"/>
        <v>341000</v>
      </c>
      <c r="EF14" s="639">
        <f t="shared" si="42"/>
        <v>0</v>
      </c>
      <c r="EG14" s="639">
        <f t="shared" si="43"/>
        <v>0</v>
      </c>
      <c r="EP14" s="656" t="s">
        <v>364</v>
      </c>
      <c r="EQ14" s="616" t="s">
        <v>383</v>
      </c>
      <c r="ER14" s="656" t="s">
        <v>365</v>
      </c>
      <c r="ES14" s="616" t="s">
        <v>366</v>
      </c>
      <c r="ET14" s="626">
        <v>341000000</v>
      </c>
      <c r="EU14" s="626">
        <v>0</v>
      </c>
      <c r="EV14" s="626">
        <v>0</v>
      </c>
      <c r="EW14" s="626">
        <f t="shared" si="45"/>
        <v>341000</v>
      </c>
      <c r="EX14" s="626">
        <f t="shared" si="46"/>
        <v>0</v>
      </c>
      <c r="EY14" s="626">
        <f t="shared" si="47"/>
        <v>0</v>
      </c>
      <c r="FA14" s="616" t="s">
        <v>444</v>
      </c>
      <c r="FB14" s="616" t="s">
        <v>447</v>
      </c>
      <c r="FC14" s="616" t="s">
        <v>377</v>
      </c>
      <c r="FD14" s="616" t="s">
        <v>377</v>
      </c>
      <c r="FE14" s="626">
        <v>19758564</v>
      </c>
      <c r="FF14" s="626">
        <f t="shared" si="48"/>
        <v>19758.563999999998</v>
      </c>
      <c r="FH14" s="668" t="s">
        <v>364</v>
      </c>
      <c r="FI14" s="625" t="s">
        <v>383</v>
      </c>
      <c r="FJ14" s="668" t="s">
        <v>365</v>
      </c>
      <c r="FK14" s="625" t="s">
        <v>366</v>
      </c>
      <c r="FL14" s="626">
        <v>341000000</v>
      </c>
      <c r="FM14" s="626">
        <v>0</v>
      </c>
      <c r="FN14" s="626">
        <v>0</v>
      </c>
      <c r="FO14" s="626">
        <f t="shared" si="49"/>
        <v>341000</v>
      </c>
      <c r="FP14" s="626">
        <f t="shared" si="50"/>
        <v>0</v>
      </c>
      <c r="FQ14" s="626">
        <f t="shared" si="51"/>
        <v>0</v>
      </c>
      <c r="FS14" s="616" t="s">
        <v>791</v>
      </c>
      <c r="FT14" s="670">
        <v>1000</v>
      </c>
      <c r="FU14" s="670">
        <v>132079</v>
      </c>
      <c r="FV14" s="670">
        <v>132079</v>
      </c>
      <c r="FW14" s="670">
        <v>-131079</v>
      </c>
      <c r="FX14" s="670">
        <v>132079</v>
      </c>
      <c r="FY14" s="670">
        <v>0</v>
      </c>
      <c r="FZ14" s="639">
        <f t="shared" si="52"/>
        <v>1</v>
      </c>
      <c r="GA14" s="639">
        <f t="shared" si="53"/>
        <v>132.07900000000001</v>
      </c>
      <c r="GB14" s="639">
        <f t="shared" si="54"/>
        <v>132.07900000000001</v>
      </c>
      <c r="GC14" s="639">
        <f t="shared" si="55"/>
        <v>-131.07900000000001</v>
      </c>
      <c r="GD14" s="639">
        <f t="shared" si="56"/>
        <v>132.07900000000001</v>
      </c>
      <c r="GE14" s="639">
        <f t="shared" si="57"/>
        <v>0</v>
      </c>
      <c r="GG14" s="656" t="s">
        <v>392</v>
      </c>
      <c r="GH14" s="656" t="s">
        <v>393</v>
      </c>
      <c r="GI14" s="656" t="s">
        <v>377</v>
      </c>
      <c r="GJ14" s="656" t="s">
        <v>377</v>
      </c>
      <c r="GK14" s="671">
        <v>59731313</v>
      </c>
      <c r="GL14" s="671">
        <f t="shared" si="58"/>
        <v>59731.313000000002</v>
      </c>
      <c r="GN14" s="656" t="s">
        <v>364</v>
      </c>
      <c r="GO14" s="656" t="s">
        <v>383</v>
      </c>
      <c r="GP14" s="656" t="s">
        <v>365</v>
      </c>
      <c r="GQ14" s="656" t="s">
        <v>366</v>
      </c>
      <c r="GR14" s="656" t="s">
        <v>1023</v>
      </c>
      <c r="GS14" s="658">
        <v>341000000</v>
      </c>
      <c r="GT14" s="658">
        <v>0</v>
      </c>
      <c r="GU14" s="658">
        <v>0</v>
      </c>
      <c r="GV14" s="657">
        <f t="shared" si="59"/>
        <v>341000</v>
      </c>
      <c r="GW14" s="657">
        <f t="shared" si="60"/>
        <v>0</v>
      </c>
      <c r="GX14" s="657">
        <f t="shared" si="61"/>
        <v>0</v>
      </c>
      <c r="GZ14" s="672" t="s">
        <v>791</v>
      </c>
      <c r="HA14" s="657">
        <v>1000</v>
      </c>
      <c r="HB14" s="657">
        <v>132079</v>
      </c>
      <c r="HC14" s="657">
        <v>132079</v>
      </c>
      <c r="HD14" s="657">
        <v>-131079</v>
      </c>
      <c r="HE14" s="657">
        <v>132079</v>
      </c>
      <c r="HF14" s="657">
        <v>0</v>
      </c>
      <c r="HG14" s="657">
        <f t="shared" si="62"/>
        <v>1</v>
      </c>
      <c r="HH14" s="657">
        <f t="shared" si="63"/>
        <v>132.07900000000001</v>
      </c>
      <c r="HI14" s="657">
        <f t="shared" si="64"/>
        <v>132.07900000000001</v>
      </c>
      <c r="HJ14" s="657">
        <f t="shared" si="65"/>
        <v>-131.07900000000001</v>
      </c>
      <c r="HK14" s="657">
        <f t="shared" si="66"/>
        <v>132.07900000000001</v>
      </c>
      <c r="HL14" s="657">
        <f t="shared" si="67"/>
        <v>0</v>
      </c>
      <c r="HQ14" s="668" t="s">
        <v>814</v>
      </c>
      <c r="HR14" s="625" t="s">
        <v>442</v>
      </c>
      <c r="HS14" s="668" t="s">
        <v>377</v>
      </c>
      <c r="HT14" s="625" t="s">
        <v>377</v>
      </c>
      <c r="HU14" s="626">
        <v>3200000</v>
      </c>
      <c r="HV14" s="626">
        <f t="shared" si="68"/>
        <v>3200</v>
      </c>
      <c r="HY14" s="668" t="s">
        <v>364</v>
      </c>
      <c r="HZ14" s="625" t="s">
        <v>383</v>
      </c>
      <c r="IA14" s="668" t="s">
        <v>365</v>
      </c>
      <c r="IB14" s="625" t="s">
        <v>366</v>
      </c>
      <c r="IC14" s="673">
        <v>341000000</v>
      </c>
      <c r="ID14" s="673">
        <v>0</v>
      </c>
      <c r="IE14" s="673">
        <v>0</v>
      </c>
      <c r="IF14" s="639">
        <f t="shared" si="69"/>
        <v>341000</v>
      </c>
      <c r="IG14" s="639">
        <f t="shared" si="70"/>
        <v>0</v>
      </c>
      <c r="IH14" s="639">
        <f t="shared" si="71"/>
        <v>0</v>
      </c>
      <c r="II14" s="626"/>
      <c r="IJ14" s="626"/>
      <c r="IL14" s="625" t="s">
        <v>791</v>
      </c>
      <c r="IM14" s="674">
        <v>1000</v>
      </c>
      <c r="IN14" s="674">
        <v>2164135</v>
      </c>
      <c r="IO14" s="674">
        <v>2164135</v>
      </c>
      <c r="IP14" s="674">
        <v>-2163135</v>
      </c>
      <c r="IQ14" s="674">
        <v>2164135</v>
      </c>
      <c r="IR14" s="674">
        <v>0</v>
      </c>
      <c r="IS14" s="626">
        <f t="shared" si="72"/>
        <v>1</v>
      </c>
      <c r="IT14" s="626">
        <f t="shared" si="73"/>
        <v>2164.1350000000002</v>
      </c>
      <c r="IU14" s="626">
        <f t="shared" si="74"/>
        <v>2164.1350000000002</v>
      </c>
      <c r="IV14" s="626">
        <f t="shared" si="75"/>
        <v>-2163.1350000000002</v>
      </c>
      <c r="IW14" s="626">
        <f t="shared" si="76"/>
        <v>2164.1350000000002</v>
      </c>
      <c r="IX14" s="626">
        <f t="shared" si="77"/>
        <v>0</v>
      </c>
    </row>
    <row r="15" spans="1:258" x14ac:dyDescent="0.2">
      <c r="A15" s="658" t="s">
        <v>364</v>
      </c>
      <c r="B15" s="627" t="s">
        <v>383</v>
      </c>
      <c r="C15" s="658" t="s">
        <v>557</v>
      </c>
      <c r="D15" s="627" t="s">
        <v>558</v>
      </c>
      <c r="E15" s="627">
        <v>71812000</v>
      </c>
      <c r="F15" s="627">
        <v>0</v>
      </c>
      <c r="G15" s="627">
        <v>0</v>
      </c>
      <c r="H15" s="658">
        <f t="shared" si="13"/>
        <v>74038.171999999991</v>
      </c>
      <c r="I15" s="658">
        <f t="shared" si="14"/>
        <v>0</v>
      </c>
      <c r="J15" s="658">
        <f t="shared" si="15"/>
        <v>0</v>
      </c>
      <c r="T15" s="616" t="s">
        <v>364</v>
      </c>
      <c r="U15" s="616" t="s">
        <v>383</v>
      </c>
      <c r="V15" s="656" t="s">
        <v>384</v>
      </c>
      <c r="W15" s="616" t="s">
        <v>385</v>
      </c>
      <c r="X15" s="658">
        <v>140000000</v>
      </c>
      <c r="Y15" s="658">
        <v>0</v>
      </c>
      <c r="Z15" s="658">
        <v>0</v>
      </c>
      <c r="AA15" s="658">
        <f t="shared" si="17"/>
        <v>144340</v>
      </c>
      <c r="AB15" s="658">
        <f t="shared" si="18"/>
        <v>0</v>
      </c>
      <c r="AC15" s="658">
        <f t="shared" si="19"/>
        <v>0</v>
      </c>
      <c r="AL15" s="616" t="s">
        <v>364</v>
      </c>
      <c r="AM15" s="616" t="s">
        <v>383</v>
      </c>
      <c r="AN15" s="616" t="s">
        <v>384</v>
      </c>
      <c r="AO15" s="616" t="s">
        <v>385</v>
      </c>
      <c r="AP15" s="627">
        <v>140000000</v>
      </c>
      <c r="AQ15" s="627">
        <v>0</v>
      </c>
      <c r="AR15" s="627">
        <v>0</v>
      </c>
      <c r="AS15" s="627">
        <f t="shared" si="21"/>
        <v>140000</v>
      </c>
      <c r="AT15" s="627">
        <f t="shared" si="22"/>
        <v>0</v>
      </c>
      <c r="AU15" s="627">
        <f t="shared" si="23"/>
        <v>0</v>
      </c>
      <c r="BD15" s="668" t="s">
        <v>364</v>
      </c>
      <c r="BE15" s="625" t="s">
        <v>383</v>
      </c>
      <c r="BF15" s="668" t="s">
        <v>384</v>
      </c>
      <c r="BG15" s="629" t="s">
        <v>385</v>
      </c>
      <c r="BH15" s="626">
        <v>140000000</v>
      </c>
      <c r="BI15" s="626">
        <v>0</v>
      </c>
      <c r="BJ15" s="626">
        <v>0</v>
      </c>
      <c r="BK15" s="626">
        <f t="shared" si="25"/>
        <v>140000</v>
      </c>
      <c r="BL15" s="626">
        <f t="shared" si="26"/>
        <v>0</v>
      </c>
      <c r="BM15" s="626">
        <f t="shared" si="27"/>
        <v>0</v>
      </c>
      <c r="BV15" s="668" t="s">
        <v>364</v>
      </c>
      <c r="BW15" s="669" t="s">
        <v>383</v>
      </c>
      <c r="BX15" s="668" t="s">
        <v>384</v>
      </c>
      <c r="BY15" s="669" t="s">
        <v>385</v>
      </c>
      <c r="BZ15" s="627">
        <v>140000000</v>
      </c>
      <c r="CA15" s="627">
        <v>0</v>
      </c>
      <c r="CB15" s="627">
        <v>0</v>
      </c>
      <c r="CC15" s="628">
        <f t="shared" si="29"/>
        <v>140000</v>
      </c>
      <c r="CD15" s="628">
        <f t="shared" si="30"/>
        <v>0</v>
      </c>
      <c r="CE15" s="628">
        <f t="shared" si="31"/>
        <v>0</v>
      </c>
      <c r="CN15" s="616" t="s">
        <v>364</v>
      </c>
      <c r="CO15" s="616" t="s">
        <v>383</v>
      </c>
      <c r="CP15" s="616" t="s">
        <v>384</v>
      </c>
      <c r="CQ15" s="616" t="s">
        <v>385</v>
      </c>
      <c r="CR15" s="627">
        <v>96000000</v>
      </c>
      <c r="CS15" s="627">
        <v>0</v>
      </c>
      <c r="CT15" s="627">
        <v>0</v>
      </c>
      <c r="CU15" s="627">
        <f t="shared" si="33"/>
        <v>96000</v>
      </c>
      <c r="CV15" s="627">
        <f t="shared" si="34"/>
        <v>0</v>
      </c>
      <c r="CW15" s="627">
        <f t="shared" si="35"/>
        <v>0</v>
      </c>
      <c r="DF15" s="616" t="s">
        <v>364</v>
      </c>
      <c r="DG15" s="616" t="s">
        <v>383</v>
      </c>
      <c r="DH15" s="616" t="s">
        <v>384</v>
      </c>
      <c r="DI15" s="616" t="s">
        <v>385</v>
      </c>
      <c r="DJ15" s="627">
        <v>96000000</v>
      </c>
      <c r="DK15" s="627">
        <v>0</v>
      </c>
      <c r="DL15" s="627">
        <v>0</v>
      </c>
      <c r="DM15" s="627">
        <f t="shared" si="37"/>
        <v>96000</v>
      </c>
      <c r="DN15" s="627">
        <f t="shared" si="38"/>
        <v>0</v>
      </c>
      <c r="DO15" s="627">
        <f t="shared" si="39"/>
        <v>0</v>
      </c>
      <c r="DX15" s="616" t="s">
        <v>364</v>
      </c>
      <c r="DY15" s="616" t="s">
        <v>383</v>
      </c>
      <c r="DZ15" s="616" t="s">
        <v>557</v>
      </c>
      <c r="EA15" s="616" t="s">
        <v>558</v>
      </c>
      <c r="EB15" s="639">
        <v>71812000</v>
      </c>
      <c r="EC15" s="639">
        <v>0</v>
      </c>
      <c r="ED15" s="639">
        <v>0</v>
      </c>
      <c r="EE15" s="639">
        <f t="shared" si="41"/>
        <v>71812</v>
      </c>
      <c r="EF15" s="639">
        <f t="shared" si="42"/>
        <v>0</v>
      </c>
      <c r="EG15" s="639">
        <f t="shared" si="43"/>
        <v>0</v>
      </c>
      <c r="EP15" s="656" t="s">
        <v>364</v>
      </c>
      <c r="EQ15" s="616" t="s">
        <v>383</v>
      </c>
      <c r="ER15" s="656" t="s">
        <v>557</v>
      </c>
      <c r="ES15" s="616" t="s">
        <v>558</v>
      </c>
      <c r="ET15" s="626">
        <v>71812000</v>
      </c>
      <c r="EU15" s="626">
        <v>0</v>
      </c>
      <c r="EV15" s="626">
        <v>0</v>
      </c>
      <c r="EW15" s="626">
        <f t="shared" si="45"/>
        <v>71812</v>
      </c>
      <c r="EX15" s="626">
        <f t="shared" si="46"/>
        <v>0</v>
      </c>
      <c r="EY15" s="626">
        <f t="shared" si="47"/>
        <v>0</v>
      </c>
      <c r="FH15" s="668" t="s">
        <v>364</v>
      </c>
      <c r="FI15" s="625" t="s">
        <v>383</v>
      </c>
      <c r="FJ15" s="668" t="s">
        <v>557</v>
      </c>
      <c r="FK15" s="625" t="s">
        <v>558</v>
      </c>
      <c r="FL15" s="626">
        <v>71812000</v>
      </c>
      <c r="FM15" s="626">
        <v>0</v>
      </c>
      <c r="FN15" s="626">
        <v>0</v>
      </c>
      <c r="FO15" s="626">
        <f t="shared" si="49"/>
        <v>71812</v>
      </c>
      <c r="FP15" s="626">
        <f t="shared" si="50"/>
        <v>0</v>
      </c>
      <c r="FQ15" s="626">
        <f t="shared" si="51"/>
        <v>0</v>
      </c>
      <c r="FS15" s="616" t="s">
        <v>728</v>
      </c>
      <c r="FT15" s="670">
        <v>1000</v>
      </c>
      <c r="FU15" s="670">
        <v>0</v>
      </c>
      <c r="FV15" s="670">
        <v>0</v>
      </c>
      <c r="FW15" s="670">
        <v>1000</v>
      </c>
      <c r="FX15" s="670">
        <v>0</v>
      </c>
      <c r="FY15" s="670">
        <v>0</v>
      </c>
      <c r="FZ15" s="639">
        <f t="shared" si="52"/>
        <v>1</v>
      </c>
      <c r="GA15" s="639">
        <f t="shared" si="53"/>
        <v>0</v>
      </c>
      <c r="GB15" s="639">
        <f t="shared" si="54"/>
        <v>0</v>
      </c>
      <c r="GC15" s="639">
        <f t="shared" si="55"/>
        <v>1</v>
      </c>
      <c r="GD15" s="639">
        <f t="shared" si="56"/>
        <v>0</v>
      </c>
      <c r="GE15" s="639">
        <f t="shared" si="57"/>
        <v>0</v>
      </c>
      <c r="GG15" s="656" t="s">
        <v>444</v>
      </c>
      <c r="GH15" s="656" t="s">
        <v>447</v>
      </c>
      <c r="GI15" s="656" t="s">
        <v>377</v>
      </c>
      <c r="GJ15" s="656" t="s">
        <v>377</v>
      </c>
      <c r="GK15" s="671">
        <v>19781477</v>
      </c>
      <c r="GL15" s="671">
        <f t="shared" si="58"/>
        <v>19781.476999999999</v>
      </c>
      <c r="GN15" s="656" t="s">
        <v>364</v>
      </c>
      <c r="GO15" s="656" t="s">
        <v>383</v>
      </c>
      <c r="GP15" s="656" t="s">
        <v>557</v>
      </c>
      <c r="GQ15" s="656" t="s">
        <v>558</v>
      </c>
      <c r="GR15" s="656" t="s">
        <v>1023</v>
      </c>
      <c r="GS15" s="658">
        <v>71812000</v>
      </c>
      <c r="GT15" s="658">
        <v>0</v>
      </c>
      <c r="GU15" s="658">
        <v>0</v>
      </c>
      <c r="GV15" s="657">
        <f t="shared" si="59"/>
        <v>71812</v>
      </c>
      <c r="GW15" s="657">
        <f t="shared" si="60"/>
        <v>0</v>
      </c>
      <c r="GX15" s="657">
        <f t="shared" si="61"/>
        <v>0</v>
      </c>
      <c r="GZ15" s="672" t="s">
        <v>728</v>
      </c>
      <c r="HA15" s="657">
        <v>1000</v>
      </c>
      <c r="HB15" s="657">
        <v>0</v>
      </c>
      <c r="HC15" s="657">
        <v>0</v>
      </c>
      <c r="HD15" s="657">
        <v>1000</v>
      </c>
      <c r="HE15" s="657">
        <v>0</v>
      </c>
      <c r="HF15" s="657">
        <v>0</v>
      </c>
      <c r="HG15" s="657">
        <f t="shared" si="62"/>
        <v>1</v>
      </c>
      <c r="HH15" s="657">
        <f t="shared" si="63"/>
        <v>0</v>
      </c>
      <c r="HI15" s="657">
        <f t="shared" si="64"/>
        <v>0</v>
      </c>
      <c r="HJ15" s="657">
        <f t="shared" si="65"/>
        <v>1</v>
      </c>
      <c r="HK15" s="657">
        <f t="shared" si="66"/>
        <v>0</v>
      </c>
      <c r="HL15" s="657">
        <f t="shared" si="67"/>
        <v>0</v>
      </c>
      <c r="HQ15" s="668" t="s">
        <v>746</v>
      </c>
      <c r="HR15" s="625" t="s">
        <v>747</v>
      </c>
      <c r="HS15" s="668" t="s">
        <v>377</v>
      </c>
      <c r="HT15" s="625" t="s">
        <v>377</v>
      </c>
      <c r="HU15" s="626">
        <v>2032056</v>
      </c>
      <c r="HV15" s="626">
        <f t="shared" si="68"/>
        <v>2032.056</v>
      </c>
      <c r="HY15" s="668" t="s">
        <v>364</v>
      </c>
      <c r="HZ15" s="625" t="s">
        <v>383</v>
      </c>
      <c r="IA15" s="668" t="s">
        <v>557</v>
      </c>
      <c r="IB15" s="625" t="s">
        <v>558</v>
      </c>
      <c r="IC15" s="673">
        <v>34630000</v>
      </c>
      <c r="ID15" s="673">
        <v>0</v>
      </c>
      <c r="IE15" s="673">
        <v>0</v>
      </c>
      <c r="IF15" s="639">
        <f t="shared" si="69"/>
        <v>34630</v>
      </c>
      <c r="IG15" s="639">
        <f t="shared" si="70"/>
        <v>0</v>
      </c>
      <c r="IH15" s="639">
        <f t="shared" si="71"/>
        <v>0</v>
      </c>
      <c r="II15" s="626"/>
      <c r="IJ15" s="626"/>
      <c r="IL15" s="625" t="s">
        <v>728</v>
      </c>
      <c r="IM15" s="674">
        <v>1000</v>
      </c>
      <c r="IN15" s="674">
        <v>0</v>
      </c>
      <c r="IO15" s="674">
        <v>0</v>
      </c>
      <c r="IP15" s="674">
        <v>1000</v>
      </c>
      <c r="IQ15" s="674">
        <v>0</v>
      </c>
      <c r="IR15" s="674">
        <v>0</v>
      </c>
      <c r="IS15" s="626">
        <f t="shared" si="72"/>
        <v>1</v>
      </c>
      <c r="IT15" s="626">
        <f t="shared" si="73"/>
        <v>0</v>
      </c>
      <c r="IU15" s="626">
        <f t="shared" si="74"/>
        <v>0</v>
      </c>
      <c r="IV15" s="626">
        <f t="shared" si="75"/>
        <v>1</v>
      </c>
      <c r="IW15" s="626">
        <f t="shared" si="76"/>
        <v>0</v>
      </c>
      <c r="IX15" s="626">
        <f t="shared" si="77"/>
        <v>0</v>
      </c>
    </row>
    <row r="16" spans="1:258" x14ac:dyDescent="0.2">
      <c r="A16" s="658" t="s">
        <v>364</v>
      </c>
      <c r="B16" s="627" t="s">
        <v>383</v>
      </c>
      <c r="C16" s="658" t="s">
        <v>557</v>
      </c>
      <c r="D16" s="627" t="s">
        <v>558</v>
      </c>
      <c r="E16" s="627">
        <v>0</v>
      </c>
      <c r="F16" s="627">
        <v>0</v>
      </c>
      <c r="G16" s="627">
        <v>21600000</v>
      </c>
      <c r="H16" s="658">
        <f t="shared" si="13"/>
        <v>0</v>
      </c>
      <c r="I16" s="658">
        <f t="shared" si="14"/>
        <v>0</v>
      </c>
      <c r="J16" s="658">
        <f t="shared" si="15"/>
        <v>22269.599999999999</v>
      </c>
      <c r="T16" s="616" t="s">
        <v>364</v>
      </c>
      <c r="U16" s="616" t="s">
        <v>383</v>
      </c>
      <c r="V16" s="656" t="s">
        <v>557</v>
      </c>
      <c r="W16" s="616" t="s">
        <v>558</v>
      </c>
      <c r="X16" s="658">
        <v>71812000</v>
      </c>
      <c r="Y16" s="658">
        <v>0</v>
      </c>
      <c r="Z16" s="658">
        <v>0</v>
      </c>
      <c r="AA16" s="658">
        <f t="shared" si="17"/>
        <v>74038.171999999991</v>
      </c>
      <c r="AB16" s="658">
        <f t="shared" si="18"/>
        <v>0</v>
      </c>
      <c r="AC16" s="658">
        <f t="shared" si="19"/>
        <v>0</v>
      </c>
      <c r="AL16" s="616" t="s">
        <v>364</v>
      </c>
      <c r="AM16" s="616" t="s">
        <v>383</v>
      </c>
      <c r="AN16" s="616" t="s">
        <v>557</v>
      </c>
      <c r="AO16" s="616" t="s">
        <v>558</v>
      </c>
      <c r="AP16" s="627">
        <v>71812000</v>
      </c>
      <c r="AQ16" s="627">
        <v>0</v>
      </c>
      <c r="AR16" s="627">
        <v>0</v>
      </c>
      <c r="AS16" s="627">
        <f t="shared" si="21"/>
        <v>71812</v>
      </c>
      <c r="AT16" s="627">
        <f t="shared" si="22"/>
        <v>0</v>
      </c>
      <c r="AU16" s="627">
        <f t="shared" si="23"/>
        <v>0</v>
      </c>
      <c r="BD16" s="668" t="s">
        <v>364</v>
      </c>
      <c r="BE16" s="625" t="s">
        <v>383</v>
      </c>
      <c r="BF16" s="668" t="s">
        <v>557</v>
      </c>
      <c r="BG16" s="629" t="s">
        <v>558</v>
      </c>
      <c r="BH16" s="626">
        <v>71812000</v>
      </c>
      <c r="BI16" s="626">
        <v>0</v>
      </c>
      <c r="BJ16" s="626">
        <v>0</v>
      </c>
      <c r="BK16" s="626">
        <f t="shared" si="25"/>
        <v>71812</v>
      </c>
      <c r="BL16" s="626">
        <f t="shared" si="26"/>
        <v>0</v>
      </c>
      <c r="BM16" s="626">
        <f t="shared" si="27"/>
        <v>0</v>
      </c>
      <c r="BV16" s="668" t="s">
        <v>364</v>
      </c>
      <c r="BW16" s="669" t="s">
        <v>383</v>
      </c>
      <c r="BX16" s="668" t="s">
        <v>557</v>
      </c>
      <c r="BY16" s="669" t="s">
        <v>558</v>
      </c>
      <c r="BZ16" s="627">
        <v>71812000</v>
      </c>
      <c r="CA16" s="627">
        <v>0</v>
      </c>
      <c r="CB16" s="627">
        <v>0</v>
      </c>
      <c r="CC16" s="628">
        <f t="shared" si="29"/>
        <v>71812</v>
      </c>
      <c r="CD16" s="628">
        <f t="shared" si="30"/>
        <v>0</v>
      </c>
      <c r="CE16" s="628">
        <f t="shared" si="31"/>
        <v>0</v>
      </c>
      <c r="CN16" s="616" t="s">
        <v>364</v>
      </c>
      <c r="CO16" s="616" t="s">
        <v>383</v>
      </c>
      <c r="CP16" s="616" t="s">
        <v>557</v>
      </c>
      <c r="CQ16" s="616" t="s">
        <v>558</v>
      </c>
      <c r="CR16" s="627">
        <v>71812000</v>
      </c>
      <c r="CS16" s="627">
        <v>0</v>
      </c>
      <c r="CT16" s="627">
        <v>0</v>
      </c>
      <c r="CU16" s="627">
        <f t="shared" si="33"/>
        <v>71812</v>
      </c>
      <c r="CV16" s="627">
        <f t="shared" si="34"/>
        <v>0</v>
      </c>
      <c r="CW16" s="627">
        <f t="shared" si="35"/>
        <v>0</v>
      </c>
      <c r="DF16" s="616" t="s">
        <v>364</v>
      </c>
      <c r="DG16" s="616" t="s">
        <v>383</v>
      </c>
      <c r="DH16" s="616" t="s">
        <v>557</v>
      </c>
      <c r="DI16" s="616" t="s">
        <v>558</v>
      </c>
      <c r="DJ16" s="627">
        <v>71812000</v>
      </c>
      <c r="DK16" s="627">
        <v>0</v>
      </c>
      <c r="DL16" s="627">
        <v>0</v>
      </c>
      <c r="DM16" s="627">
        <f t="shared" si="37"/>
        <v>71812</v>
      </c>
      <c r="DN16" s="627">
        <f t="shared" si="38"/>
        <v>0</v>
      </c>
      <c r="DO16" s="627">
        <f t="shared" si="39"/>
        <v>0</v>
      </c>
      <c r="DX16" s="616" t="s">
        <v>364</v>
      </c>
      <c r="DY16" s="616" t="s">
        <v>383</v>
      </c>
      <c r="DZ16" s="616" t="s">
        <v>384</v>
      </c>
      <c r="EA16" s="616" t="s">
        <v>385</v>
      </c>
      <c r="EB16" s="639">
        <v>5000000</v>
      </c>
      <c r="EC16" s="639">
        <v>0</v>
      </c>
      <c r="ED16" s="639">
        <v>0</v>
      </c>
      <c r="EE16" s="639">
        <f t="shared" si="41"/>
        <v>5000</v>
      </c>
      <c r="EF16" s="639">
        <f t="shared" si="42"/>
        <v>0</v>
      </c>
      <c r="EG16" s="639">
        <f t="shared" si="43"/>
        <v>0</v>
      </c>
      <c r="EP16" s="656" t="s">
        <v>364</v>
      </c>
      <c r="EQ16" s="616" t="s">
        <v>383</v>
      </c>
      <c r="ER16" s="656" t="s">
        <v>928</v>
      </c>
      <c r="ES16" s="616" t="s">
        <v>277</v>
      </c>
      <c r="ET16" s="626">
        <v>7586000</v>
      </c>
      <c r="EU16" s="626">
        <v>0</v>
      </c>
      <c r="EV16" s="626">
        <v>0</v>
      </c>
      <c r="EW16" s="626">
        <f t="shared" si="45"/>
        <v>7586</v>
      </c>
      <c r="EX16" s="626">
        <f t="shared" si="46"/>
        <v>0</v>
      </c>
      <c r="EY16" s="626">
        <f t="shared" si="47"/>
        <v>0</v>
      </c>
      <c r="FH16" s="668" t="s">
        <v>364</v>
      </c>
      <c r="FI16" s="625" t="s">
        <v>383</v>
      </c>
      <c r="FJ16" s="668" t="s">
        <v>928</v>
      </c>
      <c r="FK16" s="625" t="s">
        <v>277</v>
      </c>
      <c r="FL16" s="626">
        <v>7586000</v>
      </c>
      <c r="FM16" s="626">
        <v>0</v>
      </c>
      <c r="FN16" s="626">
        <v>0</v>
      </c>
      <c r="FO16" s="626">
        <f t="shared" si="49"/>
        <v>7586</v>
      </c>
      <c r="FP16" s="626">
        <f t="shared" si="50"/>
        <v>0</v>
      </c>
      <c r="FQ16" s="626">
        <f t="shared" si="51"/>
        <v>0</v>
      </c>
      <c r="FS16" s="616" t="s">
        <v>729</v>
      </c>
      <c r="FT16" s="670">
        <v>1000</v>
      </c>
      <c r="FU16" s="670">
        <v>0</v>
      </c>
      <c r="FV16" s="670">
        <v>0</v>
      </c>
      <c r="FW16" s="670">
        <v>1000</v>
      </c>
      <c r="FX16" s="670">
        <v>0</v>
      </c>
      <c r="FY16" s="670">
        <v>0</v>
      </c>
      <c r="FZ16" s="639">
        <f t="shared" si="52"/>
        <v>1</v>
      </c>
      <c r="GA16" s="639">
        <f t="shared" si="53"/>
        <v>0</v>
      </c>
      <c r="GB16" s="639">
        <f t="shared" si="54"/>
        <v>0</v>
      </c>
      <c r="GC16" s="639">
        <f t="shared" si="55"/>
        <v>1</v>
      </c>
      <c r="GD16" s="639">
        <f t="shared" si="56"/>
        <v>0</v>
      </c>
      <c r="GE16" s="639">
        <f t="shared" si="57"/>
        <v>0</v>
      </c>
      <c r="GK16" s="671"/>
      <c r="GL16" s="671"/>
      <c r="GN16" s="656" t="s">
        <v>364</v>
      </c>
      <c r="GO16" s="656" t="s">
        <v>383</v>
      </c>
      <c r="GP16" s="656" t="s">
        <v>928</v>
      </c>
      <c r="GQ16" s="656" t="s">
        <v>277</v>
      </c>
      <c r="GR16" s="656" t="s">
        <v>1023</v>
      </c>
      <c r="GS16" s="658">
        <v>7586000</v>
      </c>
      <c r="GT16" s="658">
        <v>0</v>
      </c>
      <c r="GU16" s="658">
        <v>0</v>
      </c>
      <c r="GV16" s="657">
        <f t="shared" si="59"/>
        <v>7586</v>
      </c>
      <c r="GW16" s="657">
        <f t="shared" si="60"/>
        <v>0</v>
      </c>
      <c r="GX16" s="657">
        <f t="shared" si="61"/>
        <v>0</v>
      </c>
      <c r="GZ16" s="672" t="s">
        <v>729</v>
      </c>
      <c r="HA16" s="657">
        <v>1000</v>
      </c>
      <c r="HB16" s="657">
        <v>0</v>
      </c>
      <c r="HC16" s="657">
        <v>0</v>
      </c>
      <c r="HD16" s="657">
        <v>1000</v>
      </c>
      <c r="HE16" s="657">
        <v>0</v>
      </c>
      <c r="HF16" s="657">
        <v>0</v>
      </c>
      <c r="HG16" s="657">
        <f t="shared" si="62"/>
        <v>1</v>
      </c>
      <c r="HH16" s="657">
        <f t="shared" si="63"/>
        <v>0</v>
      </c>
      <c r="HI16" s="657">
        <f t="shared" si="64"/>
        <v>0</v>
      </c>
      <c r="HJ16" s="657">
        <f t="shared" si="65"/>
        <v>1</v>
      </c>
      <c r="HK16" s="657">
        <f t="shared" si="66"/>
        <v>0</v>
      </c>
      <c r="HL16" s="657">
        <f t="shared" si="67"/>
        <v>0</v>
      </c>
      <c r="HQ16" s="668" t="s">
        <v>390</v>
      </c>
      <c r="HR16" s="625" t="s">
        <v>391</v>
      </c>
      <c r="HS16" s="668" t="s">
        <v>377</v>
      </c>
      <c r="HT16" s="625" t="s">
        <v>377</v>
      </c>
      <c r="HU16" s="626">
        <v>367686825</v>
      </c>
      <c r="HV16" s="626">
        <f t="shared" si="68"/>
        <v>367686.82500000001</v>
      </c>
      <c r="HY16" s="668" t="s">
        <v>364</v>
      </c>
      <c r="HZ16" s="625" t="s">
        <v>383</v>
      </c>
      <c r="IA16" s="668" t="s">
        <v>384</v>
      </c>
      <c r="IB16" s="625" t="s">
        <v>385</v>
      </c>
      <c r="IC16" s="673">
        <v>5000000</v>
      </c>
      <c r="ID16" s="673">
        <v>0</v>
      </c>
      <c r="IE16" s="673">
        <v>0</v>
      </c>
      <c r="IF16" s="639">
        <f t="shared" si="69"/>
        <v>5000</v>
      </c>
      <c r="IG16" s="639">
        <f t="shared" si="70"/>
        <v>0</v>
      </c>
      <c r="IH16" s="639">
        <f t="shared" si="71"/>
        <v>0</v>
      </c>
      <c r="II16" s="626"/>
      <c r="IJ16" s="626"/>
      <c r="IL16" s="625" t="s">
        <v>729</v>
      </c>
      <c r="IM16" s="674">
        <v>1000</v>
      </c>
      <c r="IN16" s="674">
        <v>0</v>
      </c>
      <c r="IO16" s="674">
        <v>0</v>
      </c>
      <c r="IP16" s="674">
        <v>1000</v>
      </c>
      <c r="IQ16" s="674">
        <v>0</v>
      </c>
      <c r="IR16" s="674">
        <v>0</v>
      </c>
      <c r="IS16" s="626">
        <f t="shared" si="72"/>
        <v>1</v>
      </c>
      <c r="IT16" s="626">
        <f t="shared" si="73"/>
        <v>0</v>
      </c>
      <c r="IU16" s="626">
        <f t="shared" si="74"/>
        <v>0</v>
      </c>
      <c r="IV16" s="626">
        <f t="shared" si="75"/>
        <v>1</v>
      </c>
      <c r="IW16" s="626">
        <f t="shared" si="76"/>
        <v>0</v>
      </c>
      <c r="IX16" s="626">
        <f t="shared" si="77"/>
        <v>0</v>
      </c>
    </row>
    <row r="17" spans="1:258" x14ac:dyDescent="0.2">
      <c r="A17" s="658" t="s">
        <v>364</v>
      </c>
      <c r="B17" s="627" t="s">
        <v>383</v>
      </c>
      <c r="C17" s="658" t="s">
        <v>386</v>
      </c>
      <c r="D17" s="627" t="s">
        <v>235</v>
      </c>
      <c r="E17" s="627">
        <v>0</v>
      </c>
      <c r="F17" s="627">
        <v>0</v>
      </c>
      <c r="G17" s="627">
        <v>14550000</v>
      </c>
      <c r="H17" s="658">
        <f t="shared" si="13"/>
        <v>0</v>
      </c>
      <c r="I17" s="658">
        <f t="shared" si="14"/>
        <v>0</v>
      </c>
      <c r="J17" s="658">
        <f t="shared" si="15"/>
        <v>15001.05</v>
      </c>
      <c r="T17" s="616" t="s">
        <v>364</v>
      </c>
      <c r="U17" s="616" t="s">
        <v>383</v>
      </c>
      <c r="V17" s="656" t="s">
        <v>557</v>
      </c>
      <c r="W17" s="616" t="s">
        <v>558</v>
      </c>
      <c r="X17" s="658">
        <v>0</v>
      </c>
      <c r="Y17" s="658">
        <v>4008999</v>
      </c>
      <c r="Z17" s="658">
        <v>22909000</v>
      </c>
      <c r="AA17" s="658">
        <f t="shared" si="17"/>
        <v>0</v>
      </c>
      <c r="AB17" s="658">
        <f t="shared" si="18"/>
        <v>4133.2779689999998</v>
      </c>
      <c r="AC17" s="658">
        <f t="shared" si="19"/>
        <v>23619.178999999996</v>
      </c>
      <c r="AL17" s="616" t="s">
        <v>364</v>
      </c>
      <c r="AM17" s="616" t="s">
        <v>383</v>
      </c>
      <c r="AN17" s="616" t="s">
        <v>377</v>
      </c>
      <c r="AO17" s="616" t="s">
        <v>377</v>
      </c>
      <c r="AP17" s="627">
        <v>0</v>
      </c>
      <c r="AQ17" s="627">
        <v>0</v>
      </c>
      <c r="AR17" s="627">
        <v>0</v>
      </c>
      <c r="AS17" s="627">
        <f t="shared" si="21"/>
        <v>0</v>
      </c>
      <c r="AT17" s="627">
        <f t="shared" si="22"/>
        <v>0</v>
      </c>
      <c r="AU17" s="627">
        <f t="shared" si="23"/>
        <v>0</v>
      </c>
      <c r="BD17" s="668" t="s">
        <v>364</v>
      </c>
      <c r="BE17" s="625" t="s">
        <v>383</v>
      </c>
      <c r="BF17" s="668" t="s">
        <v>386</v>
      </c>
      <c r="BG17" s="629" t="s">
        <v>235</v>
      </c>
      <c r="BH17" s="626">
        <v>0</v>
      </c>
      <c r="BI17" s="626">
        <v>14550000</v>
      </c>
      <c r="BJ17" s="626">
        <v>14550000</v>
      </c>
      <c r="BK17" s="626">
        <f t="shared" si="25"/>
        <v>0</v>
      </c>
      <c r="BL17" s="626">
        <f t="shared" si="26"/>
        <v>14550</v>
      </c>
      <c r="BM17" s="626">
        <f t="shared" si="27"/>
        <v>14550</v>
      </c>
      <c r="BV17" s="668" t="s">
        <v>364</v>
      </c>
      <c r="BW17" s="669" t="s">
        <v>383</v>
      </c>
      <c r="BX17" s="668" t="s">
        <v>377</v>
      </c>
      <c r="BY17" s="669" t="s">
        <v>377</v>
      </c>
      <c r="BZ17" s="627">
        <v>0</v>
      </c>
      <c r="CA17" s="627">
        <v>0</v>
      </c>
      <c r="CB17" s="627">
        <v>0</v>
      </c>
      <c r="CC17" s="628">
        <f t="shared" si="29"/>
        <v>0</v>
      </c>
      <c r="CD17" s="628">
        <f t="shared" si="30"/>
        <v>0</v>
      </c>
      <c r="CE17" s="628">
        <f t="shared" si="31"/>
        <v>0</v>
      </c>
      <c r="CN17" s="616" t="s">
        <v>364</v>
      </c>
      <c r="CO17" s="616" t="s">
        <v>383</v>
      </c>
      <c r="CP17" s="616" t="s">
        <v>384</v>
      </c>
      <c r="CQ17" s="616" t="s">
        <v>385</v>
      </c>
      <c r="CR17" s="627">
        <v>0</v>
      </c>
      <c r="CS17" s="627">
        <v>5000000</v>
      </c>
      <c r="CT17" s="627">
        <v>5000000</v>
      </c>
      <c r="CU17" s="627">
        <f t="shared" si="33"/>
        <v>0</v>
      </c>
      <c r="CV17" s="627">
        <f t="shared" si="34"/>
        <v>5000</v>
      </c>
      <c r="CW17" s="627">
        <f t="shared" si="35"/>
        <v>5000</v>
      </c>
      <c r="DF17" s="616" t="s">
        <v>364</v>
      </c>
      <c r="DG17" s="616" t="s">
        <v>383</v>
      </c>
      <c r="DH17" s="616" t="s">
        <v>377</v>
      </c>
      <c r="DI17" s="616" t="s">
        <v>377</v>
      </c>
      <c r="DJ17" s="627">
        <v>0</v>
      </c>
      <c r="DK17" s="627">
        <v>0</v>
      </c>
      <c r="DL17" s="627">
        <v>0</v>
      </c>
      <c r="DM17" s="627">
        <f t="shared" si="37"/>
        <v>0</v>
      </c>
      <c r="DN17" s="627">
        <f t="shared" si="38"/>
        <v>0</v>
      </c>
      <c r="DO17" s="627">
        <f t="shared" si="39"/>
        <v>0</v>
      </c>
      <c r="DX17" s="616" t="s">
        <v>364</v>
      </c>
      <c r="DY17" s="616" t="s">
        <v>383</v>
      </c>
      <c r="DZ17" s="616" t="s">
        <v>557</v>
      </c>
      <c r="EA17" s="616" t="s">
        <v>558</v>
      </c>
      <c r="EB17" s="639">
        <v>0</v>
      </c>
      <c r="EC17" s="639">
        <v>22909000</v>
      </c>
      <c r="ED17" s="639">
        <v>20208999</v>
      </c>
      <c r="EE17" s="639">
        <f t="shared" si="41"/>
        <v>0</v>
      </c>
      <c r="EF17" s="639">
        <f t="shared" si="42"/>
        <v>22909</v>
      </c>
      <c r="EG17" s="639">
        <f t="shared" si="43"/>
        <v>20208.999</v>
      </c>
      <c r="EP17" s="656" t="s">
        <v>364</v>
      </c>
      <c r="EQ17" s="616" t="s">
        <v>383</v>
      </c>
      <c r="ER17" s="656" t="s">
        <v>384</v>
      </c>
      <c r="ES17" s="616" t="s">
        <v>385</v>
      </c>
      <c r="ET17" s="626">
        <v>5000000</v>
      </c>
      <c r="EU17" s="626">
        <v>0</v>
      </c>
      <c r="EV17" s="626">
        <v>0</v>
      </c>
      <c r="EW17" s="626">
        <f t="shared" si="45"/>
        <v>5000</v>
      </c>
      <c r="EX17" s="626">
        <f t="shared" si="46"/>
        <v>0</v>
      </c>
      <c r="EY17" s="626">
        <f t="shared" si="47"/>
        <v>0</v>
      </c>
      <c r="FH17" s="668" t="s">
        <v>364</v>
      </c>
      <c r="FI17" s="625" t="s">
        <v>383</v>
      </c>
      <c r="FJ17" s="668" t="s">
        <v>384</v>
      </c>
      <c r="FK17" s="625" t="s">
        <v>385</v>
      </c>
      <c r="FL17" s="626">
        <v>5000000</v>
      </c>
      <c r="FM17" s="626">
        <v>0</v>
      </c>
      <c r="FN17" s="626">
        <v>0</v>
      </c>
      <c r="FO17" s="626">
        <f t="shared" si="49"/>
        <v>5000</v>
      </c>
      <c r="FP17" s="626">
        <f t="shared" si="50"/>
        <v>0</v>
      </c>
      <c r="FQ17" s="626">
        <f t="shared" si="51"/>
        <v>0</v>
      </c>
      <c r="FS17" s="616" t="s">
        <v>730</v>
      </c>
      <c r="FT17" s="670">
        <v>16000</v>
      </c>
      <c r="FU17" s="670">
        <v>0</v>
      </c>
      <c r="FV17" s="670">
        <v>0</v>
      </c>
      <c r="FW17" s="670">
        <v>16000</v>
      </c>
      <c r="FX17" s="670">
        <v>0</v>
      </c>
      <c r="FY17" s="670">
        <v>0</v>
      </c>
      <c r="FZ17" s="639">
        <f t="shared" si="52"/>
        <v>16</v>
      </c>
      <c r="GA17" s="639">
        <f t="shared" si="53"/>
        <v>0</v>
      </c>
      <c r="GB17" s="639">
        <f t="shared" si="54"/>
        <v>0</v>
      </c>
      <c r="GC17" s="639">
        <f t="shared" si="55"/>
        <v>16</v>
      </c>
      <c r="GD17" s="639">
        <f t="shared" si="56"/>
        <v>0</v>
      </c>
      <c r="GE17" s="639">
        <f t="shared" si="57"/>
        <v>0</v>
      </c>
      <c r="GN17" s="656" t="s">
        <v>364</v>
      </c>
      <c r="GO17" s="656" t="s">
        <v>383</v>
      </c>
      <c r="GP17" s="656" t="s">
        <v>384</v>
      </c>
      <c r="GQ17" s="656" t="s">
        <v>385</v>
      </c>
      <c r="GR17" s="656" t="s">
        <v>1023</v>
      </c>
      <c r="GS17" s="658">
        <v>5000000</v>
      </c>
      <c r="GT17" s="658">
        <v>0</v>
      </c>
      <c r="GU17" s="658">
        <v>0</v>
      </c>
      <c r="GV17" s="657">
        <f t="shared" si="59"/>
        <v>5000</v>
      </c>
      <c r="GW17" s="657">
        <f t="shared" si="60"/>
        <v>0</v>
      </c>
      <c r="GX17" s="657">
        <f t="shared" si="61"/>
        <v>0</v>
      </c>
      <c r="GZ17" s="672" t="s">
        <v>730</v>
      </c>
      <c r="HA17" s="657">
        <v>16000</v>
      </c>
      <c r="HB17" s="657">
        <v>0</v>
      </c>
      <c r="HC17" s="657">
        <v>0</v>
      </c>
      <c r="HD17" s="657">
        <v>16000</v>
      </c>
      <c r="HE17" s="657">
        <v>0</v>
      </c>
      <c r="HF17" s="657">
        <v>0</v>
      </c>
      <c r="HG17" s="657">
        <f t="shared" si="62"/>
        <v>16</v>
      </c>
      <c r="HH17" s="657">
        <f t="shared" si="63"/>
        <v>0</v>
      </c>
      <c r="HI17" s="657">
        <f t="shared" si="64"/>
        <v>0</v>
      </c>
      <c r="HJ17" s="657">
        <f t="shared" si="65"/>
        <v>16</v>
      </c>
      <c r="HK17" s="657">
        <f t="shared" si="66"/>
        <v>0</v>
      </c>
      <c r="HL17" s="657">
        <f t="shared" si="67"/>
        <v>0</v>
      </c>
      <c r="HQ17" s="668" t="s">
        <v>392</v>
      </c>
      <c r="HR17" s="625" t="s">
        <v>393</v>
      </c>
      <c r="HS17" s="668" t="s">
        <v>377</v>
      </c>
      <c r="HT17" s="625" t="s">
        <v>377</v>
      </c>
      <c r="HU17" s="626">
        <v>14858555</v>
      </c>
      <c r="HV17" s="626">
        <f t="shared" si="68"/>
        <v>14858.555</v>
      </c>
      <c r="HY17" s="668" t="s">
        <v>364</v>
      </c>
      <c r="HZ17" s="625" t="s">
        <v>383</v>
      </c>
      <c r="IA17" s="668" t="s">
        <v>928</v>
      </c>
      <c r="IB17" s="625" t="s">
        <v>277</v>
      </c>
      <c r="IC17" s="673">
        <v>1586000</v>
      </c>
      <c r="ID17" s="673">
        <v>0</v>
      </c>
      <c r="IE17" s="673">
        <v>0</v>
      </c>
      <c r="IF17" s="639">
        <f t="shared" si="69"/>
        <v>1586</v>
      </c>
      <c r="IG17" s="639">
        <f t="shared" si="70"/>
        <v>0</v>
      </c>
      <c r="IH17" s="639">
        <f t="shared" si="71"/>
        <v>0</v>
      </c>
      <c r="II17" s="626"/>
      <c r="IJ17" s="626"/>
      <c r="IL17" s="625" t="s">
        <v>730</v>
      </c>
      <c r="IM17" s="674">
        <v>16000</v>
      </c>
      <c r="IN17" s="674">
        <v>0</v>
      </c>
      <c r="IO17" s="674">
        <v>0</v>
      </c>
      <c r="IP17" s="674">
        <v>16000</v>
      </c>
      <c r="IQ17" s="674">
        <v>0</v>
      </c>
      <c r="IR17" s="674">
        <v>0</v>
      </c>
      <c r="IS17" s="626">
        <f t="shared" si="72"/>
        <v>16</v>
      </c>
      <c r="IT17" s="626">
        <f t="shared" si="73"/>
        <v>0</v>
      </c>
      <c r="IU17" s="626">
        <f t="shared" si="74"/>
        <v>0</v>
      </c>
      <c r="IV17" s="626">
        <f t="shared" si="75"/>
        <v>16</v>
      </c>
      <c r="IW17" s="626">
        <f t="shared" si="76"/>
        <v>0</v>
      </c>
      <c r="IX17" s="626">
        <f t="shared" si="77"/>
        <v>0</v>
      </c>
    </row>
    <row r="18" spans="1:258" x14ac:dyDescent="0.2">
      <c r="A18" s="658" t="s">
        <v>370</v>
      </c>
      <c r="B18" s="627" t="s">
        <v>280</v>
      </c>
      <c r="C18" s="658" t="s">
        <v>414</v>
      </c>
      <c r="D18" s="627" t="s">
        <v>522</v>
      </c>
      <c r="E18" s="627">
        <v>305741514</v>
      </c>
      <c r="F18" s="627">
        <v>0</v>
      </c>
      <c r="G18" s="627">
        <v>0</v>
      </c>
      <c r="H18" s="658">
        <f t="shared" si="13"/>
        <v>315219.50093400001</v>
      </c>
      <c r="I18" s="658">
        <f t="shared" si="14"/>
        <v>0</v>
      </c>
      <c r="J18" s="658">
        <f t="shared" si="15"/>
        <v>0</v>
      </c>
      <c r="T18" s="616" t="s">
        <v>364</v>
      </c>
      <c r="U18" s="616" t="s">
        <v>383</v>
      </c>
      <c r="V18" s="656" t="s">
        <v>386</v>
      </c>
      <c r="W18" s="616" t="s">
        <v>235</v>
      </c>
      <c r="X18" s="658">
        <v>0</v>
      </c>
      <c r="Y18" s="658">
        <v>14550000</v>
      </c>
      <c r="Z18" s="658">
        <v>14550000</v>
      </c>
      <c r="AA18" s="658">
        <f t="shared" si="17"/>
        <v>0</v>
      </c>
      <c r="AB18" s="658">
        <f t="shared" si="18"/>
        <v>15001.05</v>
      </c>
      <c r="AC18" s="658">
        <f t="shared" si="19"/>
        <v>15001.05</v>
      </c>
      <c r="AL18" s="616" t="s">
        <v>364</v>
      </c>
      <c r="AM18" s="616" t="s">
        <v>383</v>
      </c>
      <c r="AN18" s="616" t="s">
        <v>557</v>
      </c>
      <c r="AO18" s="616" t="s">
        <v>558</v>
      </c>
      <c r="AP18" s="627">
        <v>0</v>
      </c>
      <c r="AQ18" s="627">
        <v>4008999</v>
      </c>
      <c r="AR18" s="627">
        <v>22909000</v>
      </c>
      <c r="AS18" s="627">
        <f t="shared" si="21"/>
        <v>0</v>
      </c>
      <c r="AT18" s="627">
        <f t="shared" si="22"/>
        <v>4008.9989999999998</v>
      </c>
      <c r="AU18" s="627">
        <f t="shared" si="23"/>
        <v>22909</v>
      </c>
      <c r="BD18" s="668" t="s">
        <v>364</v>
      </c>
      <c r="BE18" s="625" t="s">
        <v>383</v>
      </c>
      <c r="BF18" s="668" t="s">
        <v>377</v>
      </c>
      <c r="BG18" s="629" t="s">
        <v>377</v>
      </c>
      <c r="BH18" s="626">
        <v>0</v>
      </c>
      <c r="BI18" s="626">
        <v>0</v>
      </c>
      <c r="BJ18" s="626">
        <v>0</v>
      </c>
      <c r="BK18" s="626">
        <f t="shared" si="25"/>
        <v>0</v>
      </c>
      <c r="BL18" s="626">
        <f t="shared" si="26"/>
        <v>0</v>
      </c>
      <c r="BM18" s="626">
        <f t="shared" si="27"/>
        <v>0</v>
      </c>
      <c r="BV18" s="668" t="s">
        <v>364</v>
      </c>
      <c r="BW18" s="669" t="s">
        <v>383</v>
      </c>
      <c r="BX18" s="668" t="s">
        <v>386</v>
      </c>
      <c r="BY18" s="669" t="s">
        <v>235</v>
      </c>
      <c r="BZ18" s="627">
        <v>0</v>
      </c>
      <c r="CA18" s="627">
        <v>14550000</v>
      </c>
      <c r="CB18" s="627">
        <v>14550000</v>
      </c>
      <c r="CC18" s="628">
        <f t="shared" si="29"/>
        <v>0</v>
      </c>
      <c r="CD18" s="628">
        <f t="shared" si="30"/>
        <v>14550</v>
      </c>
      <c r="CE18" s="628">
        <f t="shared" si="31"/>
        <v>14550</v>
      </c>
      <c r="CN18" s="616" t="s">
        <v>364</v>
      </c>
      <c r="CO18" s="616" t="s">
        <v>383</v>
      </c>
      <c r="CP18" s="616" t="s">
        <v>377</v>
      </c>
      <c r="CQ18" s="616" t="s">
        <v>377</v>
      </c>
      <c r="CR18" s="627">
        <v>0</v>
      </c>
      <c r="CS18" s="627">
        <v>0</v>
      </c>
      <c r="CT18" s="627">
        <v>0</v>
      </c>
      <c r="CU18" s="627">
        <f t="shared" si="33"/>
        <v>0</v>
      </c>
      <c r="CV18" s="627">
        <f t="shared" si="34"/>
        <v>0</v>
      </c>
      <c r="CW18" s="627">
        <f t="shared" si="35"/>
        <v>0</v>
      </c>
      <c r="DF18" s="616" t="s">
        <v>364</v>
      </c>
      <c r="DG18" s="616" t="s">
        <v>383</v>
      </c>
      <c r="DH18" s="616" t="s">
        <v>384</v>
      </c>
      <c r="DI18" s="616" t="s">
        <v>385</v>
      </c>
      <c r="DJ18" s="627">
        <v>0</v>
      </c>
      <c r="DK18" s="627">
        <v>5000000</v>
      </c>
      <c r="DL18" s="627">
        <v>5000000</v>
      </c>
      <c r="DM18" s="627">
        <f t="shared" si="37"/>
        <v>0</v>
      </c>
      <c r="DN18" s="627">
        <f t="shared" si="38"/>
        <v>5000</v>
      </c>
      <c r="DO18" s="627">
        <f t="shared" si="39"/>
        <v>5000</v>
      </c>
      <c r="DX18" s="616" t="s">
        <v>364</v>
      </c>
      <c r="DY18" s="616" t="s">
        <v>383</v>
      </c>
      <c r="DZ18" s="616" t="s">
        <v>386</v>
      </c>
      <c r="EA18" s="616" t="s">
        <v>235</v>
      </c>
      <c r="EB18" s="639">
        <v>0</v>
      </c>
      <c r="EC18" s="639">
        <v>877955000</v>
      </c>
      <c r="ED18" s="639">
        <v>39662500</v>
      </c>
      <c r="EE18" s="639">
        <f t="shared" si="41"/>
        <v>0</v>
      </c>
      <c r="EF18" s="639">
        <f t="shared" si="42"/>
        <v>877955</v>
      </c>
      <c r="EG18" s="639">
        <f t="shared" si="43"/>
        <v>39662.5</v>
      </c>
      <c r="EN18" s="639"/>
      <c r="EP18" s="656" t="s">
        <v>364</v>
      </c>
      <c r="EQ18" s="616" t="s">
        <v>383</v>
      </c>
      <c r="ER18" s="656" t="s">
        <v>384</v>
      </c>
      <c r="ES18" s="616" t="s">
        <v>385</v>
      </c>
      <c r="ET18" s="626">
        <v>0</v>
      </c>
      <c r="EU18" s="626">
        <v>5000000</v>
      </c>
      <c r="EV18" s="626">
        <v>5000000</v>
      </c>
      <c r="EW18" s="626">
        <f t="shared" si="45"/>
        <v>0</v>
      </c>
      <c r="EX18" s="626">
        <f t="shared" si="46"/>
        <v>5000</v>
      </c>
      <c r="EY18" s="626">
        <f t="shared" si="47"/>
        <v>5000</v>
      </c>
      <c r="FH18" s="668" t="s">
        <v>364</v>
      </c>
      <c r="FI18" s="625" t="s">
        <v>383</v>
      </c>
      <c r="FJ18" s="668" t="s">
        <v>557</v>
      </c>
      <c r="FK18" s="625" t="s">
        <v>558</v>
      </c>
      <c r="FL18" s="626">
        <v>0</v>
      </c>
      <c r="FM18" s="626">
        <v>22908998</v>
      </c>
      <c r="FN18" s="626">
        <v>28909000</v>
      </c>
      <c r="FO18" s="626">
        <f t="shared" si="49"/>
        <v>0</v>
      </c>
      <c r="FP18" s="626">
        <f t="shared" si="50"/>
        <v>22908.998</v>
      </c>
      <c r="FQ18" s="626">
        <f t="shared" si="51"/>
        <v>28909</v>
      </c>
      <c r="FS18" s="616" t="s">
        <v>950</v>
      </c>
      <c r="FT18" s="670">
        <v>0</v>
      </c>
      <c r="FU18" s="670">
        <v>0</v>
      </c>
      <c r="FV18" s="670">
        <v>0</v>
      </c>
      <c r="FW18" s="670">
        <v>0</v>
      </c>
      <c r="FX18" s="670">
        <v>0</v>
      </c>
      <c r="FY18" s="670">
        <v>0</v>
      </c>
      <c r="FZ18" s="639">
        <f t="shared" si="52"/>
        <v>0</v>
      </c>
      <c r="GA18" s="639">
        <f t="shared" si="53"/>
        <v>0</v>
      </c>
      <c r="GB18" s="639">
        <f t="shared" si="54"/>
        <v>0</v>
      </c>
      <c r="GC18" s="639">
        <f t="shared" si="55"/>
        <v>0</v>
      </c>
      <c r="GD18" s="639">
        <f t="shared" si="56"/>
        <v>0</v>
      </c>
      <c r="GE18" s="639">
        <f t="shared" si="57"/>
        <v>0</v>
      </c>
      <c r="GN18" s="656" t="s">
        <v>364</v>
      </c>
      <c r="GO18" s="656" t="s">
        <v>383</v>
      </c>
      <c r="GP18" s="656" t="s">
        <v>384</v>
      </c>
      <c r="GQ18" s="656" t="s">
        <v>385</v>
      </c>
      <c r="GR18" s="656" t="s">
        <v>1023</v>
      </c>
      <c r="GS18" s="658">
        <v>0</v>
      </c>
      <c r="GT18" s="658">
        <v>5000000</v>
      </c>
      <c r="GU18" s="658">
        <v>5000000</v>
      </c>
      <c r="GV18" s="657">
        <f t="shared" si="59"/>
        <v>0</v>
      </c>
      <c r="GW18" s="657">
        <f t="shared" si="60"/>
        <v>5000</v>
      </c>
      <c r="GX18" s="657">
        <f t="shared" si="61"/>
        <v>5000</v>
      </c>
      <c r="GZ18" s="672" t="s">
        <v>742</v>
      </c>
      <c r="HA18" s="657">
        <v>1348231000</v>
      </c>
      <c r="HB18" s="657">
        <v>641332522</v>
      </c>
      <c r="HC18" s="657">
        <v>1145029292</v>
      </c>
      <c r="HD18" s="657">
        <v>203201708</v>
      </c>
      <c r="HE18" s="657">
        <v>426144701</v>
      </c>
      <c r="HF18" s="657">
        <v>215187821</v>
      </c>
      <c r="HG18" s="657">
        <f t="shared" si="62"/>
        <v>1348231</v>
      </c>
      <c r="HH18" s="657">
        <f t="shared" si="63"/>
        <v>641332.522</v>
      </c>
      <c r="HI18" s="657">
        <f t="shared" si="64"/>
        <v>1145029.2919999999</v>
      </c>
      <c r="HJ18" s="657">
        <f t="shared" si="65"/>
        <v>203201.70800000001</v>
      </c>
      <c r="HK18" s="657">
        <f t="shared" si="66"/>
        <v>426144.701</v>
      </c>
      <c r="HL18" s="657">
        <f t="shared" si="67"/>
        <v>215187.821</v>
      </c>
      <c r="HQ18" s="668" t="s">
        <v>444</v>
      </c>
      <c r="HR18" s="625" t="s">
        <v>447</v>
      </c>
      <c r="HS18" s="668" t="s">
        <v>377</v>
      </c>
      <c r="HT18" s="625" t="s">
        <v>377</v>
      </c>
      <c r="HU18" s="626">
        <v>51464457</v>
      </c>
      <c r="HV18" s="626">
        <f t="shared" si="68"/>
        <v>51464.457000000002</v>
      </c>
      <c r="HY18" s="668" t="s">
        <v>364</v>
      </c>
      <c r="HZ18" s="625" t="s">
        <v>383</v>
      </c>
      <c r="IA18" s="668" t="s">
        <v>928</v>
      </c>
      <c r="IB18" s="625" t="s">
        <v>277</v>
      </c>
      <c r="IC18" s="673">
        <v>0</v>
      </c>
      <c r="ID18" s="673">
        <v>535500</v>
      </c>
      <c r="IE18" s="673">
        <v>1130500</v>
      </c>
      <c r="IF18" s="639">
        <f t="shared" si="69"/>
        <v>0</v>
      </c>
      <c r="IG18" s="639">
        <f t="shared" si="70"/>
        <v>535.5</v>
      </c>
      <c r="IH18" s="639">
        <f t="shared" si="71"/>
        <v>1130.5</v>
      </c>
      <c r="II18" s="626"/>
      <c r="IJ18" s="626"/>
      <c r="IL18" s="625" t="s">
        <v>742</v>
      </c>
      <c r="IM18" s="674">
        <v>1338231000</v>
      </c>
      <c r="IN18" s="674">
        <v>1107372793</v>
      </c>
      <c r="IO18" s="674">
        <v>1143576488</v>
      </c>
      <c r="IP18" s="674">
        <v>194654512</v>
      </c>
      <c r="IQ18" s="674">
        <v>643312523</v>
      </c>
      <c r="IR18" s="674">
        <v>464060270</v>
      </c>
      <c r="IS18" s="626">
        <f t="shared" si="72"/>
        <v>1338231</v>
      </c>
      <c r="IT18" s="626">
        <f t="shared" si="73"/>
        <v>1107372.7930000001</v>
      </c>
      <c r="IU18" s="626">
        <f t="shared" si="74"/>
        <v>1143576.4879999999</v>
      </c>
      <c r="IV18" s="626">
        <f t="shared" si="75"/>
        <v>194654.51199999999</v>
      </c>
      <c r="IW18" s="626">
        <f t="shared" si="76"/>
        <v>643312.52300000004</v>
      </c>
      <c r="IX18" s="626">
        <f t="shared" si="77"/>
        <v>464060.27</v>
      </c>
    </row>
    <row r="19" spans="1:258" x14ac:dyDescent="0.2">
      <c r="A19" s="658" t="s">
        <v>370</v>
      </c>
      <c r="B19" s="627" t="s">
        <v>280</v>
      </c>
      <c r="C19" s="658" t="s">
        <v>423</v>
      </c>
      <c r="D19" s="627" t="s">
        <v>523</v>
      </c>
      <c r="E19" s="627">
        <v>221922562</v>
      </c>
      <c r="F19" s="627">
        <v>0</v>
      </c>
      <c r="G19" s="627">
        <v>0</v>
      </c>
      <c r="H19" s="658">
        <f t="shared" si="13"/>
        <v>228802.16142199998</v>
      </c>
      <c r="I19" s="658">
        <f t="shared" si="14"/>
        <v>0</v>
      </c>
      <c r="J19" s="658">
        <f t="shared" si="15"/>
        <v>0</v>
      </c>
      <c r="T19" s="616" t="s">
        <v>364</v>
      </c>
      <c r="U19" s="616" t="s">
        <v>383</v>
      </c>
      <c r="V19" s="656" t="s">
        <v>377</v>
      </c>
      <c r="W19" s="616" t="s">
        <v>377</v>
      </c>
      <c r="X19" s="658">
        <v>0</v>
      </c>
      <c r="Y19" s="658">
        <v>0</v>
      </c>
      <c r="Z19" s="658">
        <v>0</v>
      </c>
      <c r="AA19" s="658">
        <f t="shared" si="17"/>
        <v>0</v>
      </c>
      <c r="AB19" s="658">
        <f t="shared" si="18"/>
        <v>0</v>
      </c>
      <c r="AC19" s="658">
        <f t="shared" si="19"/>
        <v>0</v>
      </c>
      <c r="AL19" s="616" t="s">
        <v>364</v>
      </c>
      <c r="AM19" s="616" t="s">
        <v>383</v>
      </c>
      <c r="AN19" s="616" t="s">
        <v>386</v>
      </c>
      <c r="AO19" s="616" t="s">
        <v>235</v>
      </c>
      <c r="AP19" s="627">
        <v>0</v>
      </c>
      <c r="AQ19" s="627">
        <v>14550000</v>
      </c>
      <c r="AR19" s="627">
        <v>14550000</v>
      </c>
      <c r="AS19" s="627">
        <f t="shared" si="21"/>
        <v>0</v>
      </c>
      <c r="AT19" s="627">
        <f t="shared" si="22"/>
        <v>14550</v>
      </c>
      <c r="AU19" s="627">
        <f t="shared" si="23"/>
        <v>14550</v>
      </c>
      <c r="BD19" s="668" t="s">
        <v>364</v>
      </c>
      <c r="BE19" s="625" t="s">
        <v>383</v>
      </c>
      <c r="BF19" s="668" t="s">
        <v>557</v>
      </c>
      <c r="BG19" s="629" t="s">
        <v>558</v>
      </c>
      <c r="BH19" s="626">
        <v>0</v>
      </c>
      <c r="BI19" s="626">
        <v>4008999</v>
      </c>
      <c r="BJ19" s="626">
        <v>22909000</v>
      </c>
      <c r="BK19" s="626">
        <f t="shared" si="25"/>
        <v>0</v>
      </c>
      <c r="BL19" s="626">
        <f t="shared" si="26"/>
        <v>4008.9989999999998</v>
      </c>
      <c r="BM19" s="626">
        <f t="shared" si="27"/>
        <v>22909</v>
      </c>
      <c r="BV19" s="668" t="s">
        <v>364</v>
      </c>
      <c r="BW19" s="669" t="s">
        <v>383</v>
      </c>
      <c r="BX19" s="668" t="s">
        <v>557</v>
      </c>
      <c r="BY19" s="669" t="s">
        <v>558</v>
      </c>
      <c r="BZ19" s="627">
        <v>0</v>
      </c>
      <c r="CA19" s="627">
        <v>22909000</v>
      </c>
      <c r="CB19" s="627">
        <v>4008999</v>
      </c>
      <c r="CC19" s="628">
        <f t="shared" si="29"/>
        <v>0</v>
      </c>
      <c r="CD19" s="628">
        <f t="shared" si="30"/>
        <v>22909</v>
      </c>
      <c r="CE19" s="628">
        <f t="shared" si="31"/>
        <v>4008.9989999999998</v>
      </c>
      <c r="CN19" s="616" t="s">
        <v>364</v>
      </c>
      <c r="CO19" s="616" t="s">
        <v>383</v>
      </c>
      <c r="CP19" s="616" t="s">
        <v>386</v>
      </c>
      <c r="CQ19" s="616" t="s">
        <v>235</v>
      </c>
      <c r="CR19" s="627">
        <v>0</v>
      </c>
      <c r="CS19" s="627">
        <v>14550000</v>
      </c>
      <c r="CT19" s="627">
        <v>14550000</v>
      </c>
      <c r="CU19" s="627">
        <f t="shared" si="33"/>
        <v>0</v>
      </c>
      <c r="CV19" s="627">
        <f t="shared" si="34"/>
        <v>14550</v>
      </c>
      <c r="CW19" s="627">
        <f t="shared" si="35"/>
        <v>14550</v>
      </c>
      <c r="DF19" s="616" t="s">
        <v>364</v>
      </c>
      <c r="DG19" s="616" t="s">
        <v>383</v>
      </c>
      <c r="DH19" s="616" t="s">
        <v>557</v>
      </c>
      <c r="DI19" s="616" t="s">
        <v>558</v>
      </c>
      <c r="DJ19" s="627">
        <v>0</v>
      </c>
      <c r="DK19" s="627">
        <v>14808999</v>
      </c>
      <c r="DL19" s="627">
        <v>22909000</v>
      </c>
      <c r="DM19" s="627">
        <f t="shared" si="37"/>
        <v>0</v>
      </c>
      <c r="DN19" s="627">
        <f t="shared" si="38"/>
        <v>14808.999</v>
      </c>
      <c r="DO19" s="627">
        <f t="shared" si="39"/>
        <v>22909</v>
      </c>
      <c r="DX19" s="616" t="s">
        <v>364</v>
      </c>
      <c r="DY19" s="616" t="s">
        <v>383</v>
      </c>
      <c r="DZ19" s="616" t="s">
        <v>377</v>
      </c>
      <c r="EA19" s="616" t="s">
        <v>377</v>
      </c>
      <c r="EB19" s="639">
        <v>0</v>
      </c>
      <c r="EC19" s="639">
        <v>0</v>
      </c>
      <c r="ED19" s="639">
        <v>0</v>
      </c>
      <c r="EE19" s="639">
        <f t="shared" si="41"/>
        <v>0</v>
      </c>
      <c r="EF19" s="639">
        <f t="shared" si="42"/>
        <v>0</v>
      </c>
      <c r="EG19" s="639">
        <f t="shared" si="43"/>
        <v>0</v>
      </c>
      <c r="EP19" s="656" t="s">
        <v>364</v>
      </c>
      <c r="EQ19" s="616" t="s">
        <v>383</v>
      </c>
      <c r="ER19" s="656" t="s">
        <v>928</v>
      </c>
      <c r="ES19" s="616" t="s">
        <v>277</v>
      </c>
      <c r="ET19" s="626">
        <v>0</v>
      </c>
      <c r="EU19" s="626">
        <v>0</v>
      </c>
      <c r="EV19" s="626">
        <v>535500</v>
      </c>
      <c r="EW19" s="626">
        <f t="shared" si="45"/>
        <v>0</v>
      </c>
      <c r="EX19" s="626">
        <f t="shared" si="46"/>
        <v>0</v>
      </c>
      <c r="EY19" s="626">
        <f t="shared" si="47"/>
        <v>535.5</v>
      </c>
      <c r="FH19" s="668" t="s">
        <v>364</v>
      </c>
      <c r="FI19" s="625" t="s">
        <v>383</v>
      </c>
      <c r="FJ19" s="668" t="s">
        <v>377</v>
      </c>
      <c r="FK19" s="625" t="s">
        <v>377</v>
      </c>
      <c r="FL19" s="626">
        <v>0</v>
      </c>
      <c r="FM19" s="626">
        <v>0</v>
      </c>
      <c r="FN19" s="626">
        <v>0</v>
      </c>
      <c r="FO19" s="626">
        <f t="shared" si="49"/>
        <v>0</v>
      </c>
      <c r="FP19" s="626">
        <f t="shared" si="50"/>
        <v>0</v>
      </c>
      <c r="FQ19" s="626">
        <f t="shared" si="51"/>
        <v>0</v>
      </c>
      <c r="FS19" s="616" t="s">
        <v>951</v>
      </c>
      <c r="FT19" s="670">
        <v>0</v>
      </c>
      <c r="FU19" s="670">
        <v>0</v>
      </c>
      <c r="FV19" s="670">
        <v>0</v>
      </c>
      <c r="FW19" s="670">
        <v>0</v>
      </c>
      <c r="FX19" s="670">
        <v>0</v>
      </c>
      <c r="FY19" s="670">
        <v>0</v>
      </c>
      <c r="FZ19" s="639">
        <f t="shared" si="52"/>
        <v>0</v>
      </c>
      <c r="GA19" s="639">
        <f t="shared" si="53"/>
        <v>0</v>
      </c>
      <c r="GB19" s="639">
        <f t="shared" si="54"/>
        <v>0</v>
      </c>
      <c r="GC19" s="639">
        <f t="shared" si="55"/>
        <v>0</v>
      </c>
      <c r="GD19" s="639">
        <f t="shared" si="56"/>
        <v>0</v>
      </c>
      <c r="GE19" s="639">
        <f t="shared" si="57"/>
        <v>0</v>
      </c>
      <c r="GN19" s="656" t="s">
        <v>364</v>
      </c>
      <c r="GO19" s="656" t="s">
        <v>383</v>
      </c>
      <c r="GP19" s="656" t="s">
        <v>386</v>
      </c>
      <c r="GQ19" s="656" t="s">
        <v>235</v>
      </c>
      <c r="GR19" s="656" t="s">
        <v>1023</v>
      </c>
      <c r="GS19" s="658">
        <v>0</v>
      </c>
      <c r="GT19" s="658">
        <v>565846500</v>
      </c>
      <c r="GU19" s="658">
        <v>955908800</v>
      </c>
      <c r="GV19" s="657">
        <f t="shared" si="59"/>
        <v>0</v>
      </c>
      <c r="GW19" s="657">
        <f t="shared" si="60"/>
        <v>565846.5</v>
      </c>
      <c r="GX19" s="657">
        <f t="shared" si="61"/>
        <v>955908.8</v>
      </c>
      <c r="GZ19" s="672" t="s">
        <v>952</v>
      </c>
      <c r="HA19" s="657">
        <v>1348231000</v>
      </c>
      <c r="HB19" s="657">
        <v>641332522</v>
      </c>
      <c r="HC19" s="657">
        <v>1145029292</v>
      </c>
      <c r="HD19" s="657">
        <v>203201708</v>
      </c>
      <c r="HE19" s="657">
        <v>426144701</v>
      </c>
      <c r="HF19" s="657">
        <v>215187821</v>
      </c>
      <c r="HG19" s="657">
        <f t="shared" si="62"/>
        <v>1348231</v>
      </c>
      <c r="HH19" s="657">
        <f t="shared" si="63"/>
        <v>641332.522</v>
      </c>
      <c r="HI19" s="657">
        <f t="shared" si="64"/>
        <v>1145029.2919999999</v>
      </c>
      <c r="HJ19" s="657">
        <f t="shared" si="65"/>
        <v>203201.70800000001</v>
      </c>
      <c r="HK19" s="657">
        <f t="shared" si="66"/>
        <v>426144.701</v>
      </c>
      <c r="HL19" s="657">
        <f t="shared" si="67"/>
        <v>215187.821</v>
      </c>
      <c r="HQ19" s="668" t="s">
        <v>538</v>
      </c>
      <c r="HR19" s="625" t="s">
        <v>539</v>
      </c>
      <c r="HS19" s="668" t="s">
        <v>377</v>
      </c>
      <c r="HT19" s="625" t="s">
        <v>377</v>
      </c>
      <c r="HU19" s="626">
        <v>32030434</v>
      </c>
      <c r="HV19" s="626">
        <f t="shared" si="68"/>
        <v>32030.434000000001</v>
      </c>
      <c r="HY19" s="668" t="s">
        <v>364</v>
      </c>
      <c r="HZ19" s="625" t="s">
        <v>383</v>
      </c>
      <c r="IA19" s="668" t="s">
        <v>365</v>
      </c>
      <c r="IB19" s="625" t="s">
        <v>366</v>
      </c>
      <c r="IC19" s="673">
        <v>0</v>
      </c>
      <c r="ID19" s="673">
        <v>341000000</v>
      </c>
      <c r="IE19" s="673">
        <v>341000000</v>
      </c>
      <c r="IF19" s="639">
        <f t="shared" si="69"/>
        <v>0</v>
      </c>
      <c r="IG19" s="639">
        <f t="shared" si="70"/>
        <v>341000</v>
      </c>
      <c r="IH19" s="639">
        <f t="shared" si="71"/>
        <v>341000</v>
      </c>
      <c r="II19" s="626"/>
      <c r="IJ19" s="626"/>
      <c r="IL19" s="625" t="s">
        <v>952</v>
      </c>
      <c r="IM19" s="674">
        <v>1338231000</v>
      </c>
      <c r="IN19" s="674">
        <v>1107372793</v>
      </c>
      <c r="IO19" s="674">
        <v>1143576488</v>
      </c>
      <c r="IP19" s="674">
        <v>194654512</v>
      </c>
      <c r="IQ19" s="674">
        <v>643312523</v>
      </c>
      <c r="IR19" s="674">
        <v>464060270</v>
      </c>
      <c r="IS19" s="626">
        <f t="shared" si="72"/>
        <v>1338231</v>
      </c>
      <c r="IT19" s="626">
        <f t="shared" si="73"/>
        <v>1107372.7930000001</v>
      </c>
      <c r="IU19" s="626">
        <f t="shared" si="74"/>
        <v>1143576.4879999999</v>
      </c>
      <c r="IV19" s="626">
        <f t="shared" si="75"/>
        <v>194654.51199999999</v>
      </c>
      <c r="IW19" s="626">
        <f t="shared" si="76"/>
        <v>643312.52300000004</v>
      </c>
      <c r="IX19" s="626">
        <f t="shared" si="77"/>
        <v>464060.27</v>
      </c>
    </row>
    <row r="20" spans="1:258" x14ac:dyDescent="0.2">
      <c r="A20" s="658" t="s">
        <v>370</v>
      </c>
      <c r="B20" s="627" t="s">
        <v>280</v>
      </c>
      <c r="C20" s="658" t="s">
        <v>389</v>
      </c>
      <c r="D20" s="627" t="s">
        <v>524</v>
      </c>
      <c r="E20" s="627">
        <v>114543464</v>
      </c>
      <c r="F20" s="627">
        <v>0</v>
      </c>
      <c r="G20" s="627">
        <v>0</v>
      </c>
      <c r="H20" s="658">
        <f t="shared" si="13"/>
        <v>118094.311384</v>
      </c>
      <c r="I20" s="658">
        <f t="shared" si="14"/>
        <v>0</v>
      </c>
      <c r="J20" s="658">
        <f t="shared" si="15"/>
        <v>0</v>
      </c>
      <c r="T20" s="616" t="s">
        <v>370</v>
      </c>
      <c r="U20" s="616" t="s">
        <v>280</v>
      </c>
      <c r="V20" s="656" t="s">
        <v>414</v>
      </c>
      <c r="W20" s="616" t="s">
        <v>522</v>
      </c>
      <c r="X20" s="658">
        <v>355520000</v>
      </c>
      <c r="Y20" s="658">
        <v>0</v>
      </c>
      <c r="Z20" s="658">
        <v>0</v>
      </c>
      <c r="AA20" s="658">
        <f t="shared" si="17"/>
        <v>366541.12</v>
      </c>
      <c r="AB20" s="658">
        <f t="shared" si="18"/>
        <v>0</v>
      </c>
      <c r="AC20" s="658">
        <f t="shared" si="19"/>
        <v>0</v>
      </c>
      <c r="AL20" s="616" t="s">
        <v>370</v>
      </c>
      <c r="AM20" s="616" t="s">
        <v>280</v>
      </c>
      <c r="AN20" s="616" t="s">
        <v>414</v>
      </c>
      <c r="AO20" s="616" t="s">
        <v>522</v>
      </c>
      <c r="AP20" s="627">
        <v>355520000</v>
      </c>
      <c r="AQ20" s="627">
        <v>0</v>
      </c>
      <c r="AR20" s="627">
        <v>0</v>
      </c>
      <c r="AS20" s="627">
        <f t="shared" si="21"/>
        <v>355520</v>
      </c>
      <c r="AT20" s="627">
        <f t="shared" si="22"/>
        <v>0</v>
      </c>
      <c r="AU20" s="627">
        <f t="shared" si="23"/>
        <v>0</v>
      </c>
      <c r="BD20" s="668" t="s">
        <v>370</v>
      </c>
      <c r="BE20" s="625" t="s">
        <v>280</v>
      </c>
      <c r="BF20" s="668" t="s">
        <v>414</v>
      </c>
      <c r="BG20" s="629" t="s">
        <v>522</v>
      </c>
      <c r="BH20" s="626">
        <v>355520000</v>
      </c>
      <c r="BI20" s="626">
        <v>0</v>
      </c>
      <c r="BJ20" s="626">
        <v>0</v>
      </c>
      <c r="BK20" s="626">
        <f t="shared" si="25"/>
        <v>355520</v>
      </c>
      <c r="BL20" s="626">
        <f t="shared" si="26"/>
        <v>0</v>
      </c>
      <c r="BM20" s="626">
        <f t="shared" si="27"/>
        <v>0</v>
      </c>
      <c r="BV20" s="668" t="s">
        <v>370</v>
      </c>
      <c r="BW20" s="669" t="s">
        <v>280</v>
      </c>
      <c r="BX20" s="668" t="s">
        <v>414</v>
      </c>
      <c r="BY20" s="669" t="s">
        <v>522</v>
      </c>
      <c r="BZ20" s="627">
        <v>355520000</v>
      </c>
      <c r="CA20" s="627">
        <v>0</v>
      </c>
      <c r="CB20" s="627">
        <v>0</v>
      </c>
      <c r="CC20" s="628">
        <f t="shared" si="29"/>
        <v>355520</v>
      </c>
      <c r="CD20" s="628">
        <f t="shared" si="30"/>
        <v>0</v>
      </c>
      <c r="CE20" s="628">
        <f t="shared" si="31"/>
        <v>0</v>
      </c>
      <c r="CN20" s="616" t="s">
        <v>364</v>
      </c>
      <c r="CO20" s="616" t="s">
        <v>383</v>
      </c>
      <c r="CP20" s="616" t="s">
        <v>557</v>
      </c>
      <c r="CQ20" s="616" t="s">
        <v>558</v>
      </c>
      <c r="CR20" s="627">
        <v>0</v>
      </c>
      <c r="CS20" s="627">
        <v>22909000</v>
      </c>
      <c r="CT20" s="627">
        <v>9408999</v>
      </c>
      <c r="CU20" s="627">
        <f t="shared" si="33"/>
        <v>0</v>
      </c>
      <c r="CV20" s="627">
        <f t="shared" si="34"/>
        <v>22909</v>
      </c>
      <c r="CW20" s="627">
        <f t="shared" si="35"/>
        <v>9408.9989999999998</v>
      </c>
      <c r="DF20" s="616" t="s">
        <v>364</v>
      </c>
      <c r="DG20" s="616" t="s">
        <v>383</v>
      </c>
      <c r="DH20" s="616" t="s">
        <v>386</v>
      </c>
      <c r="DI20" s="616" t="s">
        <v>235</v>
      </c>
      <c r="DJ20" s="627">
        <v>0</v>
      </c>
      <c r="DK20" s="627">
        <v>14550000</v>
      </c>
      <c r="DL20" s="627">
        <v>616145000</v>
      </c>
      <c r="DM20" s="627">
        <f t="shared" si="37"/>
        <v>0</v>
      </c>
      <c r="DN20" s="627">
        <f t="shared" si="38"/>
        <v>14550</v>
      </c>
      <c r="DO20" s="627">
        <f t="shared" si="39"/>
        <v>616145</v>
      </c>
      <c r="DX20" s="616" t="s">
        <v>364</v>
      </c>
      <c r="DY20" s="616" t="s">
        <v>383</v>
      </c>
      <c r="DZ20" s="616" t="s">
        <v>384</v>
      </c>
      <c r="EA20" s="616" t="s">
        <v>385</v>
      </c>
      <c r="EB20" s="639">
        <v>0</v>
      </c>
      <c r="EC20" s="639">
        <v>5000000</v>
      </c>
      <c r="ED20" s="639">
        <v>5000000</v>
      </c>
      <c r="EE20" s="639">
        <f t="shared" si="41"/>
        <v>0</v>
      </c>
      <c r="EF20" s="639">
        <f t="shared" si="42"/>
        <v>5000</v>
      </c>
      <c r="EG20" s="639">
        <f t="shared" si="43"/>
        <v>5000</v>
      </c>
      <c r="EP20" s="656" t="s">
        <v>364</v>
      </c>
      <c r="EQ20" s="616" t="s">
        <v>383</v>
      </c>
      <c r="ER20" s="656" t="s">
        <v>386</v>
      </c>
      <c r="ES20" s="616" t="s">
        <v>235</v>
      </c>
      <c r="ET20" s="626">
        <v>0</v>
      </c>
      <c r="EU20" s="626">
        <v>432548000</v>
      </c>
      <c r="EV20" s="626">
        <v>945135800</v>
      </c>
      <c r="EW20" s="626">
        <f t="shared" si="45"/>
        <v>0</v>
      </c>
      <c r="EX20" s="626">
        <f t="shared" si="46"/>
        <v>432548</v>
      </c>
      <c r="EY20" s="626">
        <f t="shared" si="47"/>
        <v>945135.8</v>
      </c>
      <c r="FH20" s="668" t="s">
        <v>364</v>
      </c>
      <c r="FI20" s="625" t="s">
        <v>383</v>
      </c>
      <c r="FJ20" s="668" t="s">
        <v>365</v>
      </c>
      <c r="FK20" s="625" t="s">
        <v>366</v>
      </c>
      <c r="FL20" s="626">
        <v>0</v>
      </c>
      <c r="FM20" s="626">
        <v>197000000</v>
      </c>
      <c r="FN20" s="626">
        <v>197000000</v>
      </c>
      <c r="FO20" s="626">
        <f t="shared" si="49"/>
        <v>0</v>
      </c>
      <c r="FP20" s="626">
        <f t="shared" si="50"/>
        <v>197000</v>
      </c>
      <c r="FQ20" s="626">
        <f t="shared" si="51"/>
        <v>197000</v>
      </c>
      <c r="FS20" s="616" t="s">
        <v>742</v>
      </c>
      <c r="FT20" s="670">
        <v>1348231000</v>
      </c>
      <c r="FU20" s="670">
        <v>426144701</v>
      </c>
      <c r="FV20" s="670">
        <v>1134129292</v>
      </c>
      <c r="FW20" s="670">
        <v>214101708</v>
      </c>
      <c r="FX20" s="670">
        <v>397373872</v>
      </c>
      <c r="FY20" s="670">
        <v>28770829</v>
      </c>
      <c r="FZ20" s="639">
        <f t="shared" si="52"/>
        <v>1348231</v>
      </c>
      <c r="GA20" s="639">
        <f t="shared" si="53"/>
        <v>426144.701</v>
      </c>
      <c r="GB20" s="639">
        <f t="shared" si="54"/>
        <v>1134129.2919999999</v>
      </c>
      <c r="GC20" s="639">
        <f t="shared" si="55"/>
        <v>214101.70800000001</v>
      </c>
      <c r="GD20" s="639">
        <f t="shared" si="56"/>
        <v>397373.87199999997</v>
      </c>
      <c r="GE20" s="639">
        <f t="shared" si="57"/>
        <v>28770.829000000002</v>
      </c>
      <c r="GN20" s="656" t="s">
        <v>364</v>
      </c>
      <c r="GO20" s="656" t="s">
        <v>383</v>
      </c>
      <c r="GP20" s="656" t="s">
        <v>377</v>
      </c>
      <c r="GQ20" s="656" t="s">
        <v>377</v>
      </c>
      <c r="GR20" s="656" t="s">
        <v>1023</v>
      </c>
      <c r="GS20" s="658">
        <v>0</v>
      </c>
      <c r="GT20" s="658">
        <v>0</v>
      </c>
      <c r="GU20" s="658">
        <v>0</v>
      </c>
      <c r="GV20" s="657">
        <f t="shared" si="59"/>
        <v>0</v>
      </c>
      <c r="GW20" s="657">
        <f t="shared" si="60"/>
        <v>0</v>
      </c>
      <c r="GX20" s="657">
        <f t="shared" si="61"/>
        <v>0</v>
      </c>
      <c r="GZ20" s="672" t="s">
        <v>953</v>
      </c>
      <c r="HA20" s="657">
        <v>1348231000</v>
      </c>
      <c r="HB20" s="657">
        <v>641332522</v>
      </c>
      <c r="HC20" s="657">
        <v>1145029292</v>
      </c>
      <c r="HD20" s="657">
        <v>203201708</v>
      </c>
      <c r="HE20" s="657">
        <v>426144701</v>
      </c>
      <c r="HF20" s="657">
        <v>215187821</v>
      </c>
      <c r="HG20" s="657">
        <f t="shared" si="62"/>
        <v>1348231</v>
      </c>
      <c r="HH20" s="657">
        <f t="shared" si="63"/>
        <v>641332.522</v>
      </c>
      <c r="HI20" s="657">
        <f t="shared" si="64"/>
        <v>1145029.2919999999</v>
      </c>
      <c r="HJ20" s="657">
        <f t="shared" si="65"/>
        <v>203201.70800000001</v>
      </c>
      <c r="HK20" s="657">
        <f t="shared" si="66"/>
        <v>426144.701</v>
      </c>
      <c r="HL20" s="657">
        <f t="shared" si="67"/>
        <v>215187.821</v>
      </c>
      <c r="HY20" s="668" t="s">
        <v>364</v>
      </c>
      <c r="HZ20" s="625" t="s">
        <v>383</v>
      </c>
      <c r="IA20" s="668" t="s">
        <v>386</v>
      </c>
      <c r="IB20" s="625" t="s">
        <v>235</v>
      </c>
      <c r="IC20" s="673">
        <v>0</v>
      </c>
      <c r="ID20" s="673">
        <v>1148958800</v>
      </c>
      <c r="IE20" s="673">
        <v>1153908800</v>
      </c>
      <c r="IF20" s="639">
        <f t="shared" si="69"/>
        <v>0</v>
      </c>
      <c r="IG20" s="639">
        <f t="shared" si="70"/>
        <v>1148958.8</v>
      </c>
      <c r="IH20" s="639">
        <f t="shared" si="71"/>
        <v>1153908.8</v>
      </c>
      <c r="II20" s="626"/>
      <c r="IJ20" s="626"/>
      <c r="IL20" s="625" t="s">
        <v>953</v>
      </c>
      <c r="IM20" s="674">
        <v>1338231000</v>
      </c>
      <c r="IN20" s="674">
        <v>1107372793</v>
      </c>
      <c r="IO20" s="674">
        <v>1143576488</v>
      </c>
      <c r="IP20" s="674">
        <v>194654512</v>
      </c>
      <c r="IQ20" s="674">
        <v>643312523</v>
      </c>
      <c r="IR20" s="674">
        <v>464060270</v>
      </c>
      <c r="IS20" s="626">
        <f t="shared" si="72"/>
        <v>1338231</v>
      </c>
      <c r="IT20" s="626">
        <f t="shared" si="73"/>
        <v>1107372.7930000001</v>
      </c>
      <c r="IU20" s="626">
        <f t="shared" si="74"/>
        <v>1143576.4879999999</v>
      </c>
      <c r="IV20" s="626">
        <f t="shared" si="75"/>
        <v>194654.51199999999</v>
      </c>
      <c r="IW20" s="626">
        <f t="shared" si="76"/>
        <v>643312.52300000004</v>
      </c>
      <c r="IX20" s="626">
        <f t="shared" si="77"/>
        <v>464060.27</v>
      </c>
    </row>
    <row r="21" spans="1:258" x14ac:dyDescent="0.2">
      <c r="A21" s="658" t="s">
        <v>370</v>
      </c>
      <c r="B21" s="627" t="s">
        <v>280</v>
      </c>
      <c r="C21" s="658" t="s">
        <v>371</v>
      </c>
      <c r="D21" s="627" t="s">
        <v>417</v>
      </c>
      <c r="E21" s="627">
        <v>84290798</v>
      </c>
      <c r="F21" s="627">
        <v>0</v>
      </c>
      <c r="G21" s="627">
        <v>0</v>
      </c>
      <c r="H21" s="658">
        <f t="shared" si="13"/>
        <v>86903.812737999993</v>
      </c>
      <c r="I21" s="658">
        <f t="shared" si="14"/>
        <v>0</v>
      </c>
      <c r="J21" s="658">
        <f t="shared" si="15"/>
        <v>0</v>
      </c>
      <c r="T21" s="616" t="s">
        <v>370</v>
      </c>
      <c r="U21" s="616" t="s">
        <v>280</v>
      </c>
      <c r="V21" s="656" t="s">
        <v>423</v>
      </c>
      <c r="W21" s="616" t="s">
        <v>523</v>
      </c>
      <c r="X21" s="658">
        <v>172144076</v>
      </c>
      <c r="Y21" s="658">
        <v>0</v>
      </c>
      <c r="Z21" s="658">
        <v>0</v>
      </c>
      <c r="AA21" s="658">
        <f t="shared" si="17"/>
        <v>177480.54235599999</v>
      </c>
      <c r="AB21" s="658">
        <f t="shared" si="18"/>
        <v>0</v>
      </c>
      <c r="AC21" s="658">
        <f t="shared" si="19"/>
        <v>0</v>
      </c>
      <c r="AL21" s="616" t="s">
        <v>370</v>
      </c>
      <c r="AM21" s="616" t="s">
        <v>280</v>
      </c>
      <c r="AN21" s="616" t="s">
        <v>423</v>
      </c>
      <c r="AO21" s="616" t="s">
        <v>523</v>
      </c>
      <c r="AP21" s="627">
        <v>172144076</v>
      </c>
      <c r="AQ21" s="627">
        <v>0</v>
      </c>
      <c r="AR21" s="627">
        <v>0</v>
      </c>
      <c r="AS21" s="627">
        <f t="shared" si="21"/>
        <v>172144.076</v>
      </c>
      <c r="AT21" s="627">
        <f t="shared" si="22"/>
        <v>0</v>
      </c>
      <c r="AU21" s="627">
        <f t="shared" si="23"/>
        <v>0</v>
      </c>
      <c r="BD21" s="668" t="s">
        <v>370</v>
      </c>
      <c r="BE21" s="625" t="s">
        <v>280</v>
      </c>
      <c r="BF21" s="668" t="s">
        <v>423</v>
      </c>
      <c r="BG21" s="629" t="s">
        <v>523</v>
      </c>
      <c r="BH21" s="626">
        <v>172144076</v>
      </c>
      <c r="BI21" s="626">
        <v>0</v>
      </c>
      <c r="BJ21" s="626">
        <v>0</v>
      </c>
      <c r="BK21" s="626">
        <f t="shared" si="25"/>
        <v>172144.076</v>
      </c>
      <c r="BL21" s="626">
        <f t="shared" si="26"/>
        <v>0</v>
      </c>
      <c r="BM21" s="626">
        <f t="shared" si="27"/>
        <v>0</v>
      </c>
      <c r="BV21" s="668" t="s">
        <v>370</v>
      </c>
      <c r="BW21" s="669" t="s">
        <v>280</v>
      </c>
      <c r="BX21" s="668" t="s">
        <v>423</v>
      </c>
      <c r="BY21" s="669" t="s">
        <v>523</v>
      </c>
      <c r="BZ21" s="627">
        <v>172144076</v>
      </c>
      <c r="CA21" s="627">
        <v>0</v>
      </c>
      <c r="CB21" s="627">
        <v>0</v>
      </c>
      <c r="CC21" s="628">
        <f t="shared" si="29"/>
        <v>172144.076</v>
      </c>
      <c r="CD21" s="628">
        <f t="shared" si="30"/>
        <v>0</v>
      </c>
      <c r="CE21" s="628">
        <f t="shared" si="31"/>
        <v>0</v>
      </c>
      <c r="CN21" s="616" t="s">
        <v>370</v>
      </c>
      <c r="CO21" s="616" t="s">
        <v>280</v>
      </c>
      <c r="CP21" s="616" t="s">
        <v>414</v>
      </c>
      <c r="CQ21" s="616" t="s">
        <v>522</v>
      </c>
      <c r="CR21" s="627">
        <v>355520000</v>
      </c>
      <c r="CS21" s="627">
        <v>0</v>
      </c>
      <c r="CT21" s="627">
        <v>0</v>
      </c>
      <c r="CU21" s="627">
        <f t="shared" si="33"/>
        <v>355520</v>
      </c>
      <c r="CV21" s="627">
        <f t="shared" si="34"/>
        <v>0</v>
      </c>
      <c r="CW21" s="627">
        <f t="shared" si="35"/>
        <v>0</v>
      </c>
      <c r="DF21" s="616" t="s">
        <v>370</v>
      </c>
      <c r="DG21" s="616" t="s">
        <v>280</v>
      </c>
      <c r="DH21" s="616" t="s">
        <v>414</v>
      </c>
      <c r="DI21" s="616" t="s">
        <v>522</v>
      </c>
      <c r="DJ21" s="627">
        <v>355520000</v>
      </c>
      <c r="DK21" s="627">
        <v>0</v>
      </c>
      <c r="DL21" s="627">
        <v>0</v>
      </c>
      <c r="DM21" s="627">
        <f t="shared" si="37"/>
        <v>355520</v>
      </c>
      <c r="DN21" s="627">
        <f t="shared" si="38"/>
        <v>0</v>
      </c>
      <c r="DO21" s="627">
        <f t="shared" si="39"/>
        <v>0</v>
      </c>
      <c r="DX21" s="616" t="s">
        <v>370</v>
      </c>
      <c r="DY21" s="616" t="s">
        <v>280</v>
      </c>
      <c r="DZ21" s="616" t="s">
        <v>414</v>
      </c>
      <c r="EA21" s="616" t="s">
        <v>522</v>
      </c>
      <c r="EB21" s="639">
        <v>355520000</v>
      </c>
      <c r="EC21" s="639">
        <v>0</v>
      </c>
      <c r="ED21" s="639">
        <v>0</v>
      </c>
      <c r="EE21" s="639">
        <f t="shared" si="41"/>
        <v>355520</v>
      </c>
      <c r="EF21" s="639">
        <f t="shared" si="42"/>
        <v>0</v>
      </c>
      <c r="EG21" s="639">
        <f t="shared" si="43"/>
        <v>0</v>
      </c>
      <c r="EP21" s="656" t="s">
        <v>364</v>
      </c>
      <c r="EQ21" s="616" t="s">
        <v>383</v>
      </c>
      <c r="ER21" s="656" t="s">
        <v>557</v>
      </c>
      <c r="ES21" s="616" t="s">
        <v>558</v>
      </c>
      <c r="ET21" s="626">
        <v>0</v>
      </c>
      <c r="EU21" s="626">
        <v>22908998</v>
      </c>
      <c r="EV21" s="626">
        <v>22909000</v>
      </c>
      <c r="EW21" s="626">
        <f t="shared" si="45"/>
        <v>0</v>
      </c>
      <c r="EX21" s="626">
        <f t="shared" si="46"/>
        <v>22908.998</v>
      </c>
      <c r="EY21" s="626">
        <f t="shared" si="47"/>
        <v>22909</v>
      </c>
      <c r="FH21" s="668" t="s">
        <v>364</v>
      </c>
      <c r="FI21" s="625" t="s">
        <v>383</v>
      </c>
      <c r="FJ21" s="668" t="s">
        <v>928</v>
      </c>
      <c r="FK21" s="625" t="s">
        <v>277</v>
      </c>
      <c r="FL21" s="626">
        <v>0</v>
      </c>
      <c r="FM21" s="626">
        <v>535500</v>
      </c>
      <c r="FN21" s="626">
        <v>1130500</v>
      </c>
      <c r="FO21" s="626">
        <f t="shared" si="49"/>
        <v>0</v>
      </c>
      <c r="FP21" s="626">
        <f t="shared" si="50"/>
        <v>535.5</v>
      </c>
      <c r="FQ21" s="626">
        <f t="shared" si="51"/>
        <v>1130.5</v>
      </c>
      <c r="FS21" s="616" t="s">
        <v>952</v>
      </c>
      <c r="FT21" s="670">
        <v>1348231000</v>
      </c>
      <c r="FU21" s="670">
        <v>426144701</v>
      </c>
      <c r="FV21" s="670">
        <v>1134129292</v>
      </c>
      <c r="FW21" s="670">
        <v>214101708</v>
      </c>
      <c r="FX21" s="670">
        <v>397373872</v>
      </c>
      <c r="FY21" s="670">
        <v>28770829</v>
      </c>
      <c r="FZ21" s="639">
        <f t="shared" si="52"/>
        <v>1348231</v>
      </c>
      <c r="GA21" s="639">
        <f t="shared" si="53"/>
        <v>426144.701</v>
      </c>
      <c r="GB21" s="639">
        <f t="shared" si="54"/>
        <v>1134129.2919999999</v>
      </c>
      <c r="GC21" s="639">
        <f t="shared" si="55"/>
        <v>214101.70800000001</v>
      </c>
      <c r="GD21" s="639">
        <f t="shared" si="56"/>
        <v>397373.87199999997</v>
      </c>
      <c r="GE21" s="639">
        <f t="shared" si="57"/>
        <v>28770.829000000002</v>
      </c>
      <c r="GN21" s="656" t="s">
        <v>364</v>
      </c>
      <c r="GO21" s="656" t="s">
        <v>383</v>
      </c>
      <c r="GP21" s="656" t="s">
        <v>557</v>
      </c>
      <c r="GQ21" s="656" t="s">
        <v>558</v>
      </c>
      <c r="GR21" s="656" t="s">
        <v>1023</v>
      </c>
      <c r="GS21" s="658">
        <v>0</v>
      </c>
      <c r="GT21" s="658">
        <v>28629427</v>
      </c>
      <c r="GU21" s="658">
        <v>34629429</v>
      </c>
      <c r="GV21" s="657">
        <f t="shared" si="59"/>
        <v>0</v>
      </c>
      <c r="GW21" s="657">
        <f t="shared" si="60"/>
        <v>28629.427</v>
      </c>
      <c r="GX21" s="657">
        <f t="shared" si="61"/>
        <v>34629.428999999996</v>
      </c>
      <c r="GZ21" s="672" t="s">
        <v>954</v>
      </c>
      <c r="HA21" s="657">
        <v>633000183</v>
      </c>
      <c r="HB21" s="657">
        <v>188074901</v>
      </c>
      <c r="HC21" s="657">
        <v>571374786</v>
      </c>
      <c r="HD21" s="657">
        <v>61625397</v>
      </c>
      <c r="HE21" s="657">
        <v>52399870</v>
      </c>
      <c r="HF21" s="657">
        <v>135675031</v>
      </c>
      <c r="HG21" s="657">
        <f t="shared" si="62"/>
        <v>633000.18299999996</v>
      </c>
      <c r="HH21" s="657">
        <f t="shared" si="63"/>
        <v>188074.90100000001</v>
      </c>
      <c r="HI21" s="657">
        <f t="shared" si="64"/>
        <v>571374.78599999996</v>
      </c>
      <c r="HJ21" s="657">
        <f t="shared" si="65"/>
        <v>61625.396999999997</v>
      </c>
      <c r="HK21" s="657">
        <f t="shared" si="66"/>
        <v>52399.87</v>
      </c>
      <c r="HL21" s="657">
        <f t="shared" si="67"/>
        <v>135675.03099999999</v>
      </c>
      <c r="HY21" s="668" t="s">
        <v>364</v>
      </c>
      <c r="HZ21" s="625" t="s">
        <v>383</v>
      </c>
      <c r="IA21" s="668" t="s">
        <v>384</v>
      </c>
      <c r="IB21" s="625" t="s">
        <v>385</v>
      </c>
      <c r="IC21" s="673">
        <v>0</v>
      </c>
      <c r="ID21" s="673">
        <v>5000000</v>
      </c>
      <c r="IE21" s="673">
        <v>5000000</v>
      </c>
      <c r="IF21" s="639">
        <f t="shared" si="69"/>
        <v>0</v>
      </c>
      <c r="IG21" s="639">
        <f t="shared" si="70"/>
        <v>5000</v>
      </c>
      <c r="IH21" s="639">
        <f t="shared" si="71"/>
        <v>5000</v>
      </c>
      <c r="II21" s="626"/>
      <c r="IJ21" s="626"/>
      <c r="IL21" s="625" t="s">
        <v>954</v>
      </c>
      <c r="IM21" s="674">
        <v>729448634</v>
      </c>
      <c r="IN21" s="674">
        <v>555761726</v>
      </c>
      <c r="IO21" s="674">
        <v>556374786</v>
      </c>
      <c r="IP21" s="674">
        <v>173073848</v>
      </c>
      <c r="IQ21" s="674">
        <v>190054902</v>
      </c>
      <c r="IR21" s="674">
        <v>365706824</v>
      </c>
      <c r="IS21" s="626">
        <f t="shared" si="72"/>
        <v>729448.63399999996</v>
      </c>
      <c r="IT21" s="626">
        <f t="shared" si="73"/>
        <v>555761.72600000002</v>
      </c>
      <c r="IU21" s="626">
        <f t="shared" si="74"/>
        <v>556374.78599999996</v>
      </c>
      <c r="IV21" s="626">
        <f t="shared" si="75"/>
        <v>173073.848</v>
      </c>
      <c r="IW21" s="626">
        <f t="shared" si="76"/>
        <v>190054.902</v>
      </c>
      <c r="IX21" s="626">
        <f t="shared" si="77"/>
        <v>365706.82400000002</v>
      </c>
    </row>
    <row r="22" spans="1:258" x14ac:dyDescent="0.2">
      <c r="A22" s="658" t="s">
        <v>370</v>
      </c>
      <c r="B22" s="627" t="s">
        <v>280</v>
      </c>
      <c r="C22" s="658" t="s">
        <v>520</v>
      </c>
      <c r="D22" s="627" t="s">
        <v>521</v>
      </c>
      <c r="E22" s="627">
        <v>14400662</v>
      </c>
      <c r="F22" s="627">
        <v>0</v>
      </c>
      <c r="G22" s="627">
        <v>0</v>
      </c>
      <c r="H22" s="658">
        <f t="shared" si="13"/>
        <v>14847.082521999999</v>
      </c>
      <c r="I22" s="658">
        <f t="shared" si="14"/>
        <v>0</v>
      </c>
      <c r="J22" s="658">
        <f t="shared" si="15"/>
        <v>0</v>
      </c>
      <c r="T22" s="616" t="s">
        <v>370</v>
      </c>
      <c r="U22" s="616" t="s">
        <v>280</v>
      </c>
      <c r="V22" s="656" t="s">
        <v>389</v>
      </c>
      <c r="W22" s="616" t="s">
        <v>524</v>
      </c>
      <c r="X22" s="658">
        <v>114543464</v>
      </c>
      <c r="Y22" s="658">
        <v>0</v>
      </c>
      <c r="Z22" s="658">
        <v>0</v>
      </c>
      <c r="AA22" s="658">
        <f t="shared" si="17"/>
        <v>118094.311384</v>
      </c>
      <c r="AB22" s="658">
        <f t="shared" si="18"/>
        <v>0</v>
      </c>
      <c r="AC22" s="658">
        <f t="shared" si="19"/>
        <v>0</v>
      </c>
      <c r="AL22" s="616" t="s">
        <v>370</v>
      </c>
      <c r="AM22" s="616" t="s">
        <v>280</v>
      </c>
      <c r="AN22" s="616" t="s">
        <v>389</v>
      </c>
      <c r="AO22" s="616" t="s">
        <v>524</v>
      </c>
      <c r="AP22" s="627">
        <v>114543464</v>
      </c>
      <c r="AQ22" s="627">
        <v>0</v>
      </c>
      <c r="AR22" s="627">
        <v>0</v>
      </c>
      <c r="AS22" s="627">
        <f t="shared" si="21"/>
        <v>114543.46400000001</v>
      </c>
      <c r="AT22" s="627">
        <f t="shared" si="22"/>
        <v>0</v>
      </c>
      <c r="AU22" s="627">
        <f t="shared" si="23"/>
        <v>0</v>
      </c>
      <c r="BD22" s="668" t="s">
        <v>370</v>
      </c>
      <c r="BE22" s="625" t="s">
        <v>280</v>
      </c>
      <c r="BF22" s="668" t="s">
        <v>389</v>
      </c>
      <c r="BG22" s="629" t="s">
        <v>524</v>
      </c>
      <c r="BH22" s="626">
        <v>114543464</v>
      </c>
      <c r="BI22" s="626">
        <v>0</v>
      </c>
      <c r="BJ22" s="626">
        <v>0</v>
      </c>
      <c r="BK22" s="626">
        <f t="shared" si="25"/>
        <v>114543.46400000001</v>
      </c>
      <c r="BL22" s="626">
        <f t="shared" si="26"/>
        <v>0</v>
      </c>
      <c r="BM22" s="626">
        <f t="shared" si="27"/>
        <v>0</v>
      </c>
      <c r="BV22" s="668" t="s">
        <v>370</v>
      </c>
      <c r="BW22" s="669" t="s">
        <v>280</v>
      </c>
      <c r="BX22" s="668" t="s">
        <v>389</v>
      </c>
      <c r="BY22" s="669" t="s">
        <v>524</v>
      </c>
      <c r="BZ22" s="627">
        <v>114543464</v>
      </c>
      <c r="CA22" s="627">
        <v>0</v>
      </c>
      <c r="CB22" s="627">
        <v>0</v>
      </c>
      <c r="CC22" s="628">
        <f t="shared" si="29"/>
        <v>114543.46400000001</v>
      </c>
      <c r="CD22" s="628">
        <f t="shared" si="30"/>
        <v>0</v>
      </c>
      <c r="CE22" s="628">
        <f t="shared" si="31"/>
        <v>0</v>
      </c>
      <c r="CN22" s="616" t="s">
        <v>370</v>
      </c>
      <c r="CO22" s="616" t="s">
        <v>280</v>
      </c>
      <c r="CP22" s="616" t="s">
        <v>423</v>
      </c>
      <c r="CQ22" s="616" t="s">
        <v>523</v>
      </c>
      <c r="CR22" s="627">
        <v>172144076</v>
      </c>
      <c r="CS22" s="627">
        <v>0</v>
      </c>
      <c r="CT22" s="627">
        <v>0</v>
      </c>
      <c r="CU22" s="627">
        <f t="shared" si="33"/>
        <v>172144.076</v>
      </c>
      <c r="CV22" s="627">
        <f t="shared" si="34"/>
        <v>0</v>
      </c>
      <c r="CW22" s="627">
        <f t="shared" si="35"/>
        <v>0</v>
      </c>
      <c r="DF22" s="616" t="s">
        <v>370</v>
      </c>
      <c r="DG22" s="616" t="s">
        <v>280</v>
      </c>
      <c r="DH22" s="616" t="s">
        <v>423</v>
      </c>
      <c r="DI22" s="616" t="s">
        <v>523</v>
      </c>
      <c r="DJ22" s="627">
        <v>172144076</v>
      </c>
      <c r="DK22" s="627">
        <v>0</v>
      </c>
      <c r="DL22" s="627">
        <v>0</v>
      </c>
      <c r="DM22" s="627">
        <f t="shared" si="37"/>
        <v>172144.076</v>
      </c>
      <c r="DN22" s="627">
        <f t="shared" si="38"/>
        <v>0</v>
      </c>
      <c r="DO22" s="627">
        <f t="shared" si="39"/>
        <v>0</v>
      </c>
      <c r="DX22" s="616" t="s">
        <v>370</v>
      </c>
      <c r="DY22" s="616" t="s">
        <v>280</v>
      </c>
      <c r="DZ22" s="616" t="s">
        <v>423</v>
      </c>
      <c r="EA22" s="616" t="s">
        <v>523</v>
      </c>
      <c r="EB22" s="639">
        <v>172144076</v>
      </c>
      <c r="EC22" s="639">
        <v>0</v>
      </c>
      <c r="ED22" s="639">
        <v>0</v>
      </c>
      <c r="EE22" s="639">
        <f t="shared" si="41"/>
        <v>172144.076</v>
      </c>
      <c r="EF22" s="639">
        <f t="shared" si="42"/>
        <v>0</v>
      </c>
      <c r="EG22" s="639">
        <f t="shared" si="43"/>
        <v>0</v>
      </c>
      <c r="EP22" s="656" t="s">
        <v>364</v>
      </c>
      <c r="EQ22" s="616" t="s">
        <v>383</v>
      </c>
      <c r="ER22" s="656" t="s">
        <v>377</v>
      </c>
      <c r="ES22" s="616" t="s">
        <v>377</v>
      </c>
      <c r="ET22" s="626">
        <v>0</v>
      </c>
      <c r="EU22" s="626">
        <v>0</v>
      </c>
      <c r="EV22" s="626">
        <v>0</v>
      </c>
      <c r="EW22" s="626">
        <f t="shared" si="45"/>
        <v>0</v>
      </c>
      <c r="EX22" s="626">
        <f t="shared" si="46"/>
        <v>0</v>
      </c>
      <c r="EY22" s="626">
        <f t="shared" si="47"/>
        <v>0</v>
      </c>
      <c r="FH22" s="668" t="s">
        <v>364</v>
      </c>
      <c r="FI22" s="625" t="s">
        <v>383</v>
      </c>
      <c r="FJ22" s="668" t="s">
        <v>386</v>
      </c>
      <c r="FK22" s="625" t="s">
        <v>235</v>
      </c>
      <c r="FL22" s="626">
        <v>0</v>
      </c>
      <c r="FM22" s="626">
        <v>517146500</v>
      </c>
      <c r="FN22" s="626">
        <v>945135800</v>
      </c>
      <c r="FO22" s="626">
        <f t="shared" si="49"/>
        <v>0</v>
      </c>
      <c r="FP22" s="626">
        <f t="shared" si="50"/>
        <v>517146.5</v>
      </c>
      <c r="FQ22" s="626">
        <f t="shared" si="51"/>
        <v>945135.8</v>
      </c>
      <c r="FS22" s="616" t="s">
        <v>953</v>
      </c>
      <c r="FT22" s="670">
        <v>1348231000</v>
      </c>
      <c r="FU22" s="670">
        <v>426144701</v>
      </c>
      <c r="FV22" s="670">
        <v>1134129292</v>
      </c>
      <c r="FW22" s="670">
        <v>214101708</v>
      </c>
      <c r="FX22" s="670">
        <v>397373872</v>
      </c>
      <c r="FY22" s="670">
        <v>28770829</v>
      </c>
      <c r="FZ22" s="639">
        <f t="shared" si="52"/>
        <v>1348231</v>
      </c>
      <c r="GA22" s="639">
        <f t="shared" si="53"/>
        <v>426144.701</v>
      </c>
      <c r="GB22" s="639">
        <f t="shared" si="54"/>
        <v>1134129.2919999999</v>
      </c>
      <c r="GC22" s="639">
        <f t="shared" si="55"/>
        <v>214101.70800000001</v>
      </c>
      <c r="GD22" s="639">
        <f t="shared" si="56"/>
        <v>397373.87199999997</v>
      </c>
      <c r="GE22" s="639">
        <f t="shared" si="57"/>
        <v>28770.829000000002</v>
      </c>
      <c r="GN22" s="656" t="s">
        <v>364</v>
      </c>
      <c r="GO22" s="656" t="s">
        <v>383</v>
      </c>
      <c r="GP22" s="656" t="s">
        <v>928</v>
      </c>
      <c r="GQ22" s="656" t="s">
        <v>277</v>
      </c>
      <c r="GR22" s="656" t="s">
        <v>1023</v>
      </c>
      <c r="GS22" s="658">
        <v>0</v>
      </c>
      <c r="GT22" s="658">
        <v>535500</v>
      </c>
      <c r="GU22" s="658">
        <v>1130500</v>
      </c>
      <c r="GV22" s="657">
        <f t="shared" si="59"/>
        <v>0</v>
      </c>
      <c r="GW22" s="657">
        <f t="shared" si="60"/>
        <v>535.5</v>
      </c>
      <c r="GX22" s="657">
        <f t="shared" si="61"/>
        <v>1130.5</v>
      </c>
      <c r="GZ22" s="672" t="s">
        <v>955</v>
      </c>
      <c r="HA22" s="657">
        <v>330310000</v>
      </c>
      <c r="HB22" s="657">
        <v>203244870</v>
      </c>
      <c r="HC22" s="657">
        <v>251580557</v>
      </c>
      <c r="HD22" s="657">
        <v>78729443</v>
      </c>
      <c r="HE22" s="657">
        <v>143513557</v>
      </c>
      <c r="HF22" s="657">
        <v>59731313</v>
      </c>
      <c r="HG22" s="657">
        <f t="shared" si="62"/>
        <v>330310</v>
      </c>
      <c r="HH22" s="657">
        <f t="shared" si="63"/>
        <v>203244.87</v>
      </c>
      <c r="HI22" s="657">
        <f t="shared" si="64"/>
        <v>251580.557</v>
      </c>
      <c r="HJ22" s="657">
        <f t="shared" si="65"/>
        <v>78729.442999999999</v>
      </c>
      <c r="HK22" s="657">
        <f t="shared" si="66"/>
        <v>143513.557</v>
      </c>
      <c r="HL22" s="657">
        <f t="shared" si="67"/>
        <v>59731.313000000002</v>
      </c>
      <c r="HY22" s="668" t="s">
        <v>364</v>
      </c>
      <c r="HZ22" s="625" t="s">
        <v>383</v>
      </c>
      <c r="IA22" s="668" t="s">
        <v>377</v>
      </c>
      <c r="IB22" s="625" t="s">
        <v>377</v>
      </c>
      <c r="IC22" s="673">
        <v>0</v>
      </c>
      <c r="ID22" s="673">
        <v>0</v>
      </c>
      <c r="IE22" s="673">
        <v>0</v>
      </c>
      <c r="IF22" s="639">
        <f t="shared" si="69"/>
        <v>0</v>
      </c>
      <c r="IG22" s="639">
        <f t="shared" si="70"/>
        <v>0</v>
      </c>
      <c r="IH22" s="639">
        <f t="shared" si="71"/>
        <v>0</v>
      </c>
      <c r="II22" s="626"/>
      <c r="IJ22" s="626"/>
      <c r="IL22" s="625" t="s">
        <v>955</v>
      </c>
      <c r="IM22" s="674">
        <v>270708417</v>
      </c>
      <c r="IN22" s="674">
        <v>218103425</v>
      </c>
      <c r="IO22" s="674">
        <v>252382194</v>
      </c>
      <c r="IP22" s="674">
        <v>18326223</v>
      </c>
      <c r="IQ22" s="674">
        <v>203244870</v>
      </c>
      <c r="IR22" s="674">
        <v>14858555</v>
      </c>
      <c r="IS22" s="626">
        <f t="shared" si="72"/>
        <v>270708.41700000002</v>
      </c>
      <c r="IT22" s="626">
        <f t="shared" si="73"/>
        <v>218103.42499999999</v>
      </c>
      <c r="IU22" s="626">
        <f t="shared" si="74"/>
        <v>252382.19399999999</v>
      </c>
      <c r="IV22" s="626">
        <f t="shared" si="75"/>
        <v>18326.223000000002</v>
      </c>
      <c r="IW22" s="626">
        <f t="shared" si="76"/>
        <v>203244.87</v>
      </c>
      <c r="IX22" s="626">
        <f t="shared" si="77"/>
        <v>14858.555</v>
      </c>
    </row>
    <row r="23" spans="1:258" x14ac:dyDescent="0.2">
      <c r="A23" s="658" t="s">
        <v>370</v>
      </c>
      <c r="B23" s="627" t="s">
        <v>280</v>
      </c>
      <c r="C23" s="658" t="s">
        <v>423</v>
      </c>
      <c r="D23" s="627" t="s">
        <v>523</v>
      </c>
      <c r="E23" s="627">
        <v>0</v>
      </c>
      <c r="F23" s="627">
        <v>0</v>
      </c>
      <c r="G23" s="627">
        <v>89818844</v>
      </c>
      <c r="H23" s="658">
        <f t="shared" si="13"/>
        <v>0</v>
      </c>
      <c r="I23" s="658">
        <f t="shared" si="14"/>
        <v>0</v>
      </c>
      <c r="J23" s="658">
        <f t="shared" si="15"/>
        <v>92603.228163999986</v>
      </c>
      <c r="T23" s="616" t="s">
        <v>370</v>
      </c>
      <c r="U23" s="616" t="s">
        <v>280</v>
      </c>
      <c r="V23" s="656" t="s">
        <v>371</v>
      </c>
      <c r="W23" s="616" t="s">
        <v>417</v>
      </c>
      <c r="X23" s="658">
        <v>84290798</v>
      </c>
      <c r="Y23" s="658">
        <v>0</v>
      </c>
      <c r="Z23" s="658">
        <v>0</v>
      </c>
      <c r="AA23" s="658">
        <f t="shared" si="17"/>
        <v>86903.812737999993</v>
      </c>
      <c r="AB23" s="658">
        <f t="shared" si="18"/>
        <v>0</v>
      </c>
      <c r="AC23" s="658">
        <f t="shared" si="19"/>
        <v>0</v>
      </c>
      <c r="AL23" s="616" t="s">
        <v>370</v>
      </c>
      <c r="AM23" s="616" t="s">
        <v>280</v>
      </c>
      <c r="AN23" s="616" t="s">
        <v>371</v>
      </c>
      <c r="AO23" s="616" t="s">
        <v>417</v>
      </c>
      <c r="AP23" s="627">
        <v>84290798</v>
      </c>
      <c r="AQ23" s="627">
        <v>0</v>
      </c>
      <c r="AR23" s="627">
        <v>0</v>
      </c>
      <c r="AS23" s="627">
        <f t="shared" si="21"/>
        <v>84290.797999999995</v>
      </c>
      <c r="AT23" s="627">
        <f t="shared" si="22"/>
        <v>0</v>
      </c>
      <c r="AU23" s="627">
        <f t="shared" si="23"/>
        <v>0</v>
      </c>
      <c r="BD23" s="668" t="s">
        <v>370</v>
      </c>
      <c r="BE23" s="625" t="s">
        <v>280</v>
      </c>
      <c r="BF23" s="668" t="s">
        <v>371</v>
      </c>
      <c r="BG23" s="629" t="s">
        <v>417</v>
      </c>
      <c r="BH23" s="626">
        <v>84290798</v>
      </c>
      <c r="BI23" s="626">
        <v>0</v>
      </c>
      <c r="BJ23" s="626">
        <v>0</v>
      </c>
      <c r="BK23" s="626">
        <f t="shared" si="25"/>
        <v>84290.797999999995</v>
      </c>
      <c r="BL23" s="626">
        <f t="shared" si="26"/>
        <v>0</v>
      </c>
      <c r="BM23" s="626">
        <f t="shared" si="27"/>
        <v>0</v>
      </c>
      <c r="BV23" s="668" t="s">
        <v>370</v>
      </c>
      <c r="BW23" s="669" t="s">
        <v>280</v>
      </c>
      <c r="BX23" s="668" t="s">
        <v>371</v>
      </c>
      <c r="BY23" s="669" t="s">
        <v>417</v>
      </c>
      <c r="BZ23" s="627">
        <v>84290798</v>
      </c>
      <c r="CA23" s="627">
        <v>0</v>
      </c>
      <c r="CB23" s="627">
        <v>0</v>
      </c>
      <c r="CC23" s="628">
        <f t="shared" si="29"/>
        <v>84290.797999999995</v>
      </c>
      <c r="CD23" s="628">
        <f t="shared" si="30"/>
        <v>0</v>
      </c>
      <c r="CE23" s="628">
        <f t="shared" si="31"/>
        <v>0</v>
      </c>
      <c r="CN23" s="616" t="s">
        <v>370</v>
      </c>
      <c r="CO23" s="616" t="s">
        <v>280</v>
      </c>
      <c r="CP23" s="616" t="s">
        <v>389</v>
      </c>
      <c r="CQ23" s="616" t="s">
        <v>524</v>
      </c>
      <c r="CR23" s="627">
        <v>114543464</v>
      </c>
      <c r="CS23" s="627">
        <v>0</v>
      </c>
      <c r="CT23" s="627">
        <v>0</v>
      </c>
      <c r="CU23" s="627">
        <f t="shared" si="33"/>
        <v>114543.46400000001</v>
      </c>
      <c r="CV23" s="627">
        <f t="shared" si="34"/>
        <v>0</v>
      </c>
      <c r="CW23" s="627">
        <f t="shared" si="35"/>
        <v>0</v>
      </c>
      <c r="DF23" s="616" t="s">
        <v>370</v>
      </c>
      <c r="DG23" s="616" t="s">
        <v>280</v>
      </c>
      <c r="DH23" s="616" t="s">
        <v>389</v>
      </c>
      <c r="DI23" s="616" t="s">
        <v>524</v>
      </c>
      <c r="DJ23" s="627">
        <v>114543464</v>
      </c>
      <c r="DK23" s="627">
        <v>0</v>
      </c>
      <c r="DL23" s="627">
        <v>0</v>
      </c>
      <c r="DM23" s="627">
        <f t="shared" si="37"/>
        <v>114543.46400000001</v>
      </c>
      <c r="DN23" s="627">
        <f t="shared" si="38"/>
        <v>0</v>
      </c>
      <c r="DO23" s="627">
        <f t="shared" si="39"/>
        <v>0</v>
      </c>
      <c r="DX23" s="616" t="s">
        <v>370</v>
      </c>
      <c r="DY23" s="616" t="s">
        <v>280</v>
      </c>
      <c r="DZ23" s="616" t="s">
        <v>389</v>
      </c>
      <c r="EA23" s="616" t="s">
        <v>524</v>
      </c>
      <c r="EB23" s="639">
        <v>114543464</v>
      </c>
      <c r="EC23" s="639">
        <v>0</v>
      </c>
      <c r="ED23" s="639">
        <v>0</v>
      </c>
      <c r="EE23" s="639">
        <f t="shared" si="41"/>
        <v>114543.46400000001</v>
      </c>
      <c r="EF23" s="639">
        <f t="shared" si="42"/>
        <v>0</v>
      </c>
      <c r="EG23" s="639">
        <f t="shared" si="43"/>
        <v>0</v>
      </c>
      <c r="EP23" s="656" t="s">
        <v>370</v>
      </c>
      <c r="EQ23" s="616" t="s">
        <v>280</v>
      </c>
      <c r="ER23" s="656" t="s">
        <v>414</v>
      </c>
      <c r="ES23" s="616" t="s">
        <v>522</v>
      </c>
      <c r="ET23" s="626">
        <v>371233964</v>
      </c>
      <c r="EU23" s="626">
        <v>0</v>
      </c>
      <c r="EV23" s="626">
        <v>0</v>
      </c>
      <c r="EW23" s="626">
        <f t="shared" si="45"/>
        <v>371233.96399999998</v>
      </c>
      <c r="EX23" s="626">
        <f t="shared" si="46"/>
        <v>0</v>
      </c>
      <c r="EY23" s="626">
        <f t="shared" si="47"/>
        <v>0</v>
      </c>
      <c r="FH23" s="668" t="s">
        <v>364</v>
      </c>
      <c r="FI23" s="625" t="s">
        <v>383</v>
      </c>
      <c r="FJ23" s="668" t="s">
        <v>384</v>
      </c>
      <c r="FK23" s="625" t="s">
        <v>385</v>
      </c>
      <c r="FL23" s="626">
        <v>0</v>
      </c>
      <c r="FM23" s="626">
        <v>5000000</v>
      </c>
      <c r="FN23" s="626">
        <v>5000000</v>
      </c>
      <c r="FO23" s="626">
        <f t="shared" si="49"/>
        <v>0</v>
      </c>
      <c r="FP23" s="626">
        <f t="shared" si="50"/>
        <v>5000</v>
      </c>
      <c r="FQ23" s="626">
        <f t="shared" si="51"/>
        <v>5000</v>
      </c>
      <c r="FS23" s="616" t="s">
        <v>954</v>
      </c>
      <c r="FT23" s="670">
        <v>633000183</v>
      </c>
      <c r="FU23" s="670">
        <v>52399870</v>
      </c>
      <c r="FV23" s="670">
        <v>571374786</v>
      </c>
      <c r="FW23" s="670">
        <v>61625397</v>
      </c>
      <c r="FX23" s="670">
        <v>52399870</v>
      </c>
      <c r="FY23" s="670">
        <v>0</v>
      </c>
      <c r="FZ23" s="639">
        <f t="shared" si="52"/>
        <v>633000.18299999996</v>
      </c>
      <c r="GA23" s="639">
        <f t="shared" si="53"/>
        <v>52399.87</v>
      </c>
      <c r="GB23" s="639">
        <f t="shared" si="54"/>
        <v>571374.78599999996</v>
      </c>
      <c r="GC23" s="639">
        <f t="shared" si="55"/>
        <v>61625.396999999997</v>
      </c>
      <c r="GD23" s="639">
        <f t="shared" si="56"/>
        <v>52399.87</v>
      </c>
      <c r="GE23" s="639">
        <f t="shared" si="57"/>
        <v>0</v>
      </c>
      <c r="GN23" s="656" t="s">
        <v>364</v>
      </c>
      <c r="GO23" s="656" t="s">
        <v>383</v>
      </c>
      <c r="GP23" s="656" t="s">
        <v>365</v>
      </c>
      <c r="GQ23" s="656" t="s">
        <v>366</v>
      </c>
      <c r="GR23" s="656" t="s">
        <v>1023</v>
      </c>
      <c r="GS23" s="658">
        <v>0</v>
      </c>
      <c r="GT23" s="658">
        <v>257000000</v>
      </c>
      <c r="GU23" s="658">
        <v>281000000</v>
      </c>
      <c r="GV23" s="657">
        <f t="shared" si="59"/>
        <v>0</v>
      </c>
      <c r="GW23" s="657">
        <f t="shared" si="60"/>
        <v>257000</v>
      </c>
      <c r="GX23" s="657">
        <f t="shared" si="61"/>
        <v>281000</v>
      </c>
      <c r="GZ23" s="672" t="s">
        <v>956</v>
      </c>
      <c r="HA23" s="657">
        <v>270819581</v>
      </c>
      <c r="HB23" s="657">
        <v>215756292</v>
      </c>
      <c r="HC23" s="657">
        <v>254475190</v>
      </c>
      <c r="HD23" s="657">
        <v>16344391</v>
      </c>
      <c r="HE23" s="657">
        <v>195974815</v>
      </c>
      <c r="HF23" s="657">
        <v>19781477</v>
      </c>
      <c r="HG23" s="657">
        <f t="shared" si="62"/>
        <v>270819.58100000001</v>
      </c>
      <c r="HH23" s="657">
        <f t="shared" si="63"/>
        <v>215756.29199999999</v>
      </c>
      <c r="HI23" s="657">
        <f t="shared" si="64"/>
        <v>254475.19</v>
      </c>
      <c r="HJ23" s="657">
        <f t="shared" si="65"/>
        <v>16344.391</v>
      </c>
      <c r="HK23" s="657">
        <f t="shared" si="66"/>
        <v>195974.815</v>
      </c>
      <c r="HL23" s="657">
        <f t="shared" si="67"/>
        <v>19781.476999999999</v>
      </c>
      <c r="HY23" s="668" t="s">
        <v>364</v>
      </c>
      <c r="HZ23" s="625" t="s">
        <v>383</v>
      </c>
      <c r="IA23" s="668" t="s">
        <v>557</v>
      </c>
      <c r="IB23" s="625" t="s">
        <v>558</v>
      </c>
      <c r="IC23" s="673">
        <v>0</v>
      </c>
      <c r="ID23" s="673">
        <v>34629427</v>
      </c>
      <c r="IE23" s="673">
        <v>34629429</v>
      </c>
      <c r="IF23" s="639">
        <f t="shared" si="69"/>
        <v>0</v>
      </c>
      <c r="IG23" s="639">
        <f t="shared" si="70"/>
        <v>34629.427000000003</v>
      </c>
      <c r="IH23" s="639">
        <f t="shared" si="71"/>
        <v>34629.428999999996</v>
      </c>
      <c r="II23" s="626"/>
      <c r="IJ23" s="626"/>
      <c r="IL23" s="625" t="s">
        <v>956</v>
      </c>
      <c r="IM23" s="674">
        <v>270475190</v>
      </c>
      <c r="IN23" s="674">
        <v>267220749</v>
      </c>
      <c r="IO23" s="674">
        <v>267220749</v>
      </c>
      <c r="IP23" s="674">
        <v>3254441</v>
      </c>
      <c r="IQ23" s="674">
        <v>215756292</v>
      </c>
      <c r="IR23" s="674">
        <v>51464457</v>
      </c>
      <c r="IS23" s="626">
        <f t="shared" si="72"/>
        <v>270475.19</v>
      </c>
      <c r="IT23" s="626">
        <f t="shared" si="73"/>
        <v>267220.74900000001</v>
      </c>
      <c r="IU23" s="626">
        <f t="shared" si="74"/>
        <v>267220.74900000001</v>
      </c>
      <c r="IV23" s="626">
        <f t="shared" si="75"/>
        <v>3254.4409999999998</v>
      </c>
      <c r="IW23" s="626">
        <f t="shared" si="76"/>
        <v>215756.29199999999</v>
      </c>
      <c r="IX23" s="626">
        <f t="shared" si="77"/>
        <v>51464.457000000002</v>
      </c>
    </row>
    <row r="24" spans="1:258" x14ac:dyDescent="0.2">
      <c r="A24" s="658" t="s">
        <v>370</v>
      </c>
      <c r="B24" s="627" t="s">
        <v>280</v>
      </c>
      <c r="C24" s="658" t="s">
        <v>520</v>
      </c>
      <c r="D24" s="627" t="s">
        <v>521</v>
      </c>
      <c r="E24" s="627">
        <v>0</v>
      </c>
      <c r="F24" s="627">
        <v>0</v>
      </c>
      <c r="G24" s="627">
        <v>2340000</v>
      </c>
      <c r="H24" s="658">
        <f t="shared" si="13"/>
        <v>0</v>
      </c>
      <c r="I24" s="658">
        <f t="shared" si="14"/>
        <v>0</v>
      </c>
      <c r="J24" s="658">
        <f t="shared" si="15"/>
        <v>2412.54</v>
      </c>
      <c r="T24" s="616" t="s">
        <v>370</v>
      </c>
      <c r="U24" s="616" t="s">
        <v>280</v>
      </c>
      <c r="V24" s="656" t="s">
        <v>520</v>
      </c>
      <c r="W24" s="616" t="s">
        <v>521</v>
      </c>
      <c r="X24" s="658">
        <v>14400662</v>
      </c>
      <c r="Y24" s="658">
        <v>0</v>
      </c>
      <c r="Z24" s="658">
        <v>0</v>
      </c>
      <c r="AA24" s="658">
        <f t="shared" si="17"/>
        <v>14847.082521999999</v>
      </c>
      <c r="AB24" s="658">
        <f t="shared" si="18"/>
        <v>0</v>
      </c>
      <c r="AC24" s="658">
        <f t="shared" si="19"/>
        <v>0</v>
      </c>
      <c r="AL24" s="616" t="s">
        <v>370</v>
      </c>
      <c r="AM24" s="616" t="s">
        <v>280</v>
      </c>
      <c r="AN24" s="616" t="s">
        <v>520</v>
      </c>
      <c r="AO24" s="616" t="s">
        <v>521</v>
      </c>
      <c r="AP24" s="627">
        <v>14400662</v>
      </c>
      <c r="AQ24" s="627">
        <v>0</v>
      </c>
      <c r="AR24" s="627">
        <v>0</v>
      </c>
      <c r="AS24" s="627">
        <f t="shared" si="21"/>
        <v>14400.662</v>
      </c>
      <c r="AT24" s="627">
        <f t="shared" si="22"/>
        <v>0</v>
      </c>
      <c r="AU24" s="627">
        <f t="shared" si="23"/>
        <v>0</v>
      </c>
      <c r="BD24" s="668" t="s">
        <v>370</v>
      </c>
      <c r="BE24" s="625" t="s">
        <v>280</v>
      </c>
      <c r="BF24" s="668" t="s">
        <v>520</v>
      </c>
      <c r="BG24" s="629" t="s">
        <v>521</v>
      </c>
      <c r="BH24" s="626">
        <v>14400662</v>
      </c>
      <c r="BI24" s="626">
        <v>0</v>
      </c>
      <c r="BJ24" s="626">
        <v>0</v>
      </c>
      <c r="BK24" s="626">
        <f t="shared" si="25"/>
        <v>14400.662</v>
      </c>
      <c r="BL24" s="626">
        <f t="shared" si="26"/>
        <v>0</v>
      </c>
      <c r="BM24" s="626">
        <f t="shared" si="27"/>
        <v>0</v>
      </c>
      <c r="BV24" s="668" t="s">
        <v>370</v>
      </c>
      <c r="BW24" s="669" t="s">
        <v>280</v>
      </c>
      <c r="BX24" s="668" t="s">
        <v>520</v>
      </c>
      <c r="BY24" s="669" t="s">
        <v>521</v>
      </c>
      <c r="BZ24" s="627">
        <v>14400662</v>
      </c>
      <c r="CA24" s="627">
        <v>0</v>
      </c>
      <c r="CB24" s="627">
        <v>0</v>
      </c>
      <c r="CC24" s="628">
        <f t="shared" si="29"/>
        <v>14400.662</v>
      </c>
      <c r="CD24" s="628">
        <f t="shared" si="30"/>
        <v>0</v>
      </c>
      <c r="CE24" s="628">
        <f t="shared" si="31"/>
        <v>0</v>
      </c>
      <c r="CN24" s="616" t="s">
        <v>370</v>
      </c>
      <c r="CO24" s="616" t="s">
        <v>280</v>
      </c>
      <c r="CP24" s="616" t="s">
        <v>371</v>
      </c>
      <c r="CQ24" s="616" t="s">
        <v>417</v>
      </c>
      <c r="CR24" s="627">
        <v>84290798</v>
      </c>
      <c r="CS24" s="627">
        <v>0</v>
      </c>
      <c r="CT24" s="627">
        <v>0</v>
      </c>
      <c r="CU24" s="627">
        <f t="shared" si="33"/>
        <v>84290.797999999995</v>
      </c>
      <c r="CV24" s="627">
        <f t="shared" si="34"/>
        <v>0</v>
      </c>
      <c r="CW24" s="627">
        <f t="shared" si="35"/>
        <v>0</v>
      </c>
      <c r="DF24" s="616" t="s">
        <v>370</v>
      </c>
      <c r="DG24" s="616" t="s">
        <v>280</v>
      </c>
      <c r="DH24" s="616" t="s">
        <v>371</v>
      </c>
      <c r="DI24" s="616" t="s">
        <v>417</v>
      </c>
      <c r="DJ24" s="627">
        <v>84290798</v>
      </c>
      <c r="DK24" s="627">
        <v>0</v>
      </c>
      <c r="DL24" s="627">
        <v>0</v>
      </c>
      <c r="DM24" s="627">
        <f t="shared" si="37"/>
        <v>84290.797999999995</v>
      </c>
      <c r="DN24" s="627">
        <f t="shared" si="38"/>
        <v>0</v>
      </c>
      <c r="DO24" s="627">
        <f t="shared" si="39"/>
        <v>0</v>
      </c>
      <c r="DX24" s="616" t="s">
        <v>370</v>
      </c>
      <c r="DY24" s="616" t="s">
        <v>280</v>
      </c>
      <c r="DZ24" s="616" t="s">
        <v>371</v>
      </c>
      <c r="EA24" s="616" t="s">
        <v>417</v>
      </c>
      <c r="EB24" s="639">
        <v>84290798</v>
      </c>
      <c r="EC24" s="639">
        <v>0</v>
      </c>
      <c r="ED24" s="639">
        <v>0</v>
      </c>
      <c r="EE24" s="639">
        <f t="shared" si="41"/>
        <v>84290.797999999995</v>
      </c>
      <c r="EF24" s="639">
        <f t="shared" si="42"/>
        <v>0</v>
      </c>
      <c r="EG24" s="639">
        <f t="shared" si="43"/>
        <v>0</v>
      </c>
      <c r="EP24" s="656" t="s">
        <v>370</v>
      </c>
      <c r="EQ24" s="616" t="s">
        <v>280</v>
      </c>
      <c r="ER24" s="656" t="s">
        <v>423</v>
      </c>
      <c r="ES24" s="616" t="s">
        <v>523</v>
      </c>
      <c r="ET24" s="626">
        <v>172144076</v>
      </c>
      <c r="EU24" s="626">
        <v>0</v>
      </c>
      <c r="EV24" s="626">
        <v>0</v>
      </c>
      <c r="EW24" s="626">
        <f t="shared" si="45"/>
        <v>172144.076</v>
      </c>
      <c r="EX24" s="626">
        <f t="shared" si="46"/>
        <v>0</v>
      </c>
      <c r="EY24" s="626">
        <f t="shared" si="47"/>
        <v>0</v>
      </c>
      <c r="FH24" s="668" t="s">
        <v>370</v>
      </c>
      <c r="FI24" s="625" t="s">
        <v>280</v>
      </c>
      <c r="FJ24" s="668" t="s">
        <v>414</v>
      </c>
      <c r="FK24" s="625" t="s">
        <v>522</v>
      </c>
      <c r="FL24" s="626">
        <v>371233964</v>
      </c>
      <c r="FM24" s="626">
        <v>0</v>
      </c>
      <c r="FN24" s="626">
        <v>0</v>
      </c>
      <c r="FO24" s="626">
        <f t="shared" si="49"/>
        <v>371233.96399999998</v>
      </c>
      <c r="FP24" s="626">
        <f t="shared" si="50"/>
        <v>0</v>
      </c>
      <c r="FQ24" s="626">
        <f t="shared" si="51"/>
        <v>0</v>
      </c>
      <c r="FS24" s="616" t="s">
        <v>955</v>
      </c>
      <c r="FT24" s="670">
        <v>330310000</v>
      </c>
      <c r="FU24" s="670">
        <v>143513557</v>
      </c>
      <c r="FV24" s="670">
        <v>240680557</v>
      </c>
      <c r="FW24" s="670">
        <v>89629443</v>
      </c>
      <c r="FX24" s="670">
        <v>134501292</v>
      </c>
      <c r="FY24" s="670">
        <v>9012265</v>
      </c>
      <c r="FZ24" s="639">
        <f t="shared" si="52"/>
        <v>330310</v>
      </c>
      <c r="GA24" s="639">
        <f t="shared" si="53"/>
        <v>143513.557</v>
      </c>
      <c r="GB24" s="639">
        <f t="shared" si="54"/>
        <v>240680.557</v>
      </c>
      <c r="GC24" s="639">
        <f t="shared" si="55"/>
        <v>89629.442999999999</v>
      </c>
      <c r="GD24" s="639">
        <f t="shared" si="56"/>
        <v>134501.29199999999</v>
      </c>
      <c r="GE24" s="639">
        <f t="shared" si="57"/>
        <v>9012.2649999999994</v>
      </c>
      <c r="GN24" s="656" t="s">
        <v>370</v>
      </c>
      <c r="GO24" s="656" t="s">
        <v>280</v>
      </c>
      <c r="GP24" s="656" t="s">
        <v>414</v>
      </c>
      <c r="GQ24" s="656" t="s">
        <v>522</v>
      </c>
      <c r="GR24" s="656" t="s">
        <v>1023</v>
      </c>
      <c r="GS24" s="658">
        <v>425619859</v>
      </c>
      <c r="GT24" s="658">
        <v>0</v>
      </c>
      <c r="GU24" s="658">
        <v>0</v>
      </c>
      <c r="GV24" s="657">
        <f t="shared" si="59"/>
        <v>425619.859</v>
      </c>
      <c r="GW24" s="657">
        <f t="shared" si="60"/>
        <v>0</v>
      </c>
      <c r="GX24" s="657">
        <f t="shared" si="61"/>
        <v>0</v>
      </c>
      <c r="GZ24" s="672" t="s">
        <v>957</v>
      </c>
      <c r="HA24" s="657">
        <v>49101236</v>
      </c>
      <c r="HB24" s="657">
        <v>2598759</v>
      </c>
      <c r="HC24" s="657">
        <v>2598759</v>
      </c>
      <c r="HD24" s="657">
        <v>46502477</v>
      </c>
      <c r="HE24" s="657">
        <v>2598759</v>
      </c>
      <c r="HF24" s="657">
        <v>0</v>
      </c>
      <c r="HG24" s="657">
        <f t="shared" si="62"/>
        <v>49101.235999999997</v>
      </c>
      <c r="HH24" s="657">
        <f t="shared" si="63"/>
        <v>2598.759</v>
      </c>
      <c r="HI24" s="657">
        <f t="shared" si="64"/>
        <v>2598.759</v>
      </c>
      <c r="HJ24" s="657">
        <f t="shared" si="65"/>
        <v>46502.476999999999</v>
      </c>
      <c r="HK24" s="657">
        <f t="shared" si="66"/>
        <v>2598.759</v>
      </c>
      <c r="HL24" s="657">
        <f t="shared" si="67"/>
        <v>0</v>
      </c>
      <c r="HY24" s="668" t="s">
        <v>370</v>
      </c>
      <c r="HZ24" s="625" t="s">
        <v>280</v>
      </c>
      <c r="IA24" s="668" t="s">
        <v>414</v>
      </c>
      <c r="IB24" s="625" t="s">
        <v>522</v>
      </c>
      <c r="IC24" s="673">
        <v>425619859</v>
      </c>
      <c r="ID24" s="673">
        <v>0</v>
      </c>
      <c r="IE24" s="673">
        <v>0</v>
      </c>
      <c r="IF24" s="639">
        <f t="shared" si="69"/>
        <v>425619.859</v>
      </c>
      <c r="IG24" s="639">
        <f t="shared" si="70"/>
        <v>0</v>
      </c>
      <c r="IH24" s="639">
        <f t="shared" si="71"/>
        <v>0</v>
      </c>
      <c r="II24" s="626"/>
      <c r="IJ24" s="626"/>
      <c r="IL24" s="625" t="s">
        <v>957</v>
      </c>
      <c r="IM24" s="674">
        <v>2598759</v>
      </c>
      <c r="IN24" s="674">
        <v>2598759</v>
      </c>
      <c r="IO24" s="674">
        <v>2598759</v>
      </c>
      <c r="IP24" s="674">
        <v>0</v>
      </c>
      <c r="IQ24" s="674">
        <v>2598759</v>
      </c>
      <c r="IR24" s="674">
        <v>0</v>
      </c>
      <c r="IS24" s="626">
        <f t="shared" si="72"/>
        <v>2598.759</v>
      </c>
      <c r="IT24" s="626">
        <f t="shared" si="73"/>
        <v>2598.759</v>
      </c>
      <c r="IU24" s="626">
        <f t="shared" si="74"/>
        <v>2598.759</v>
      </c>
      <c r="IV24" s="626">
        <f t="shared" si="75"/>
        <v>0</v>
      </c>
      <c r="IW24" s="626">
        <f t="shared" si="76"/>
        <v>2598.759</v>
      </c>
      <c r="IX24" s="626">
        <f t="shared" si="77"/>
        <v>0</v>
      </c>
    </row>
    <row r="25" spans="1:258" x14ac:dyDescent="0.2">
      <c r="A25" s="658" t="s">
        <v>370</v>
      </c>
      <c r="B25" s="627" t="s">
        <v>280</v>
      </c>
      <c r="C25" s="658" t="s">
        <v>424</v>
      </c>
      <c r="D25" s="627" t="s">
        <v>415</v>
      </c>
      <c r="E25" s="627">
        <v>0</v>
      </c>
      <c r="F25" s="627">
        <v>0</v>
      </c>
      <c r="G25" s="627">
        <v>0</v>
      </c>
      <c r="H25" s="658">
        <f t="shared" si="13"/>
        <v>0</v>
      </c>
      <c r="I25" s="658">
        <f t="shared" si="14"/>
        <v>0</v>
      </c>
      <c r="J25" s="658">
        <f t="shared" si="15"/>
        <v>0</v>
      </c>
      <c r="T25" s="616" t="s">
        <v>370</v>
      </c>
      <c r="U25" s="616" t="s">
        <v>280</v>
      </c>
      <c r="V25" s="656" t="s">
        <v>424</v>
      </c>
      <c r="W25" s="616" t="s">
        <v>415</v>
      </c>
      <c r="X25" s="658">
        <v>0</v>
      </c>
      <c r="Y25" s="658">
        <v>0</v>
      </c>
      <c r="Z25" s="658">
        <v>0</v>
      </c>
      <c r="AA25" s="658">
        <f t="shared" si="17"/>
        <v>0</v>
      </c>
      <c r="AB25" s="658">
        <f t="shared" si="18"/>
        <v>0</v>
      </c>
      <c r="AC25" s="658">
        <f t="shared" si="19"/>
        <v>0</v>
      </c>
      <c r="AL25" s="616" t="s">
        <v>370</v>
      </c>
      <c r="AM25" s="616" t="s">
        <v>280</v>
      </c>
      <c r="AN25" s="616" t="s">
        <v>520</v>
      </c>
      <c r="AO25" s="616" t="s">
        <v>521</v>
      </c>
      <c r="AP25" s="627">
        <v>0</v>
      </c>
      <c r="AQ25" s="627">
        <v>780000</v>
      </c>
      <c r="AR25" s="627">
        <v>2340000</v>
      </c>
      <c r="AS25" s="627">
        <f t="shared" si="21"/>
        <v>0</v>
      </c>
      <c r="AT25" s="627">
        <f t="shared" si="22"/>
        <v>780</v>
      </c>
      <c r="AU25" s="627">
        <f t="shared" si="23"/>
        <v>2340</v>
      </c>
      <c r="BD25" s="668" t="s">
        <v>370</v>
      </c>
      <c r="BE25" s="625" t="s">
        <v>280</v>
      </c>
      <c r="BF25" s="668" t="s">
        <v>414</v>
      </c>
      <c r="BG25" s="629" t="s">
        <v>522</v>
      </c>
      <c r="BH25" s="626">
        <v>0</v>
      </c>
      <c r="BI25" s="626">
        <v>3808000</v>
      </c>
      <c r="BJ25" s="626">
        <v>9520000</v>
      </c>
      <c r="BK25" s="626">
        <f t="shared" si="25"/>
        <v>0</v>
      </c>
      <c r="BL25" s="626">
        <f t="shared" si="26"/>
        <v>3808</v>
      </c>
      <c r="BM25" s="626">
        <f t="shared" si="27"/>
        <v>9520</v>
      </c>
      <c r="BV25" s="668" t="s">
        <v>370</v>
      </c>
      <c r="BW25" s="669" t="s">
        <v>280</v>
      </c>
      <c r="BX25" s="668" t="s">
        <v>520</v>
      </c>
      <c r="BY25" s="669" t="s">
        <v>521</v>
      </c>
      <c r="BZ25" s="627">
        <v>0</v>
      </c>
      <c r="CA25" s="627">
        <v>2340000</v>
      </c>
      <c r="CB25" s="627">
        <v>1560000</v>
      </c>
      <c r="CC25" s="628">
        <f t="shared" si="29"/>
        <v>0</v>
      </c>
      <c r="CD25" s="628">
        <f t="shared" si="30"/>
        <v>2340</v>
      </c>
      <c r="CE25" s="628">
        <f t="shared" si="31"/>
        <v>1560</v>
      </c>
      <c r="CN25" s="616" t="s">
        <v>370</v>
      </c>
      <c r="CO25" s="616" t="s">
        <v>280</v>
      </c>
      <c r="CP25" s="616" t="s">
        <v>520</v>
      </c>
      <c r="CQ25" s="616" t="s">
        <v>521</v>
      </c>
      <c r="CR25" s="627">
        <v>14400662</v>
      </c>
      <c r="CS25" s="627">
        <v>0</v>
      </c>
      <c r="CT25" s="627">
        <v>0</v>
      </c>
      <c r="CU25" s="627">
        <f t="shared" si="33"/>
        <v>14400.662</v>
      </c>
      <c r="CV25" s="627">
        <f t="shared" si="34"/>
        <v>0</v>
      </c>
      <c r="CW25" s="627">
        <f t="shared" si="35"/>
        <v>0</v>
      </c>
      <c r="DF25" s="616" t="s">
        <v>370</v>
      </c>
      <c r="DG25" s="616" t="s">
        <v>280</v>
      </c>
      <c r="DH25" s="616" t="s">
        <v>520</v>
      </c>
      <c r="DI25" s="616" t="s">
        <v>521</v>
      </c>
      <c r="DJ25" s="627">
        <v>14400662</v>
      </c>
      <c r="DK25" s="627">
        <v>0</v>
      </c>
      <c r="DL25" s="627">
        <v>0</v>
      </c>
      <c r="DM25" s="627">
        <f t="shared" si="37"/>
        <v>14400.662</v>
      </c>
      <c r="DN25" s="627">
        <f t="shared" si="38"/>
        <v>0</v>
      </c>
      <c r="DO25" s="627">
        <f t="shared" si="39"/>
        <v>0</v>
      </c>
      <c r="DX25" s="616" t="s">
        <v>370</v>
      </c>
      <c r="DY25" s="616" t="s">
        <v>280</v>
      </c>
      <c r="DZ25" s="616" t="s">
        <v>520</v>
      </c>
      <c r="EA25" s="616" t="s">
        <v>521</v>
      </c>
      <c r="EB25" s="639">
        <v>14400662</v>
      </c>
      <c r="EC25" s="639">
        <v>0</v>
      </c>
      <c r="ED25" s="639">
        <v>0</v>
      </c>
      <c r="EE25" s="639">
        <f t="shared" si="41"/>
        <v>14400.662</v>
      </c>
      <c r="EF25" s="639">
        <f t="shared" si="42"/>
        <v>0</v>
      </c>
      <c r="EG25" s="639">
        <f t="shared" si="43"/>
        <v>0</v>
      </c>
      <c r="EP25" s="656" t="s">
        <v>370</v>
      </c>
      <c r="EQ25" s="616" t="s">
        <v>280</v>
      </c>
      <c r="ER25" s="656" t="s">
        <v>389</v>
      </c>
      <c r="ES25" s="616" t="s">
        <v>524</v>
      </c>
      <c r="ET25" s="626">
        <v>98829500</v>
      </c>
      <c r="EU25" s="626">
        <v>0</v>
      </c>
      <c r="EV25" s="626">
        <v>0</v>
      </c>
      <c r="EW25" s="626">
        <f t="shared" si="45"/>
        <v>98829.5</v>
      </c>
      <c r="EX25" s="626">
        <f t="shared" si="46"/>
        <v>0</v>
      </c>
      <c r="EY25" s="626">
        <f t="shared" si="47"/>
        <v>0</v>
      </c>
      <c r="FH25" s="668" t="s">
        <v>370</v>
      </c>
      <c r="FI25" s="625" t="s">
        <v>280</v>
      </c>
      <c r="FJ25" s="668" t="s">
        <v>423</v>
      </c>
      <c r="FK25" s="625" t="s">
        <v>523</v>
      </c>
      <c r="FL25" s="626">
        <v>172144076</v>
      </c>
      <c r="FM25" s="626">
        <v>0</v>
      </c>
      <c r="FN25" s="626">
        <v>0</v>
      </c>
      <c r="FO25" s="626">
        <f t="shared" si="49"/>
        <v>172144.076</v>
      </c>
      <c r="FP25" s="626">
        <f t="shared" si="50"/>
        <v>0</v>
      </c>
      <c r="FQ25" s="626">
        <f t="shared" si="51"/>
        <v>0</v>
      </c>
      <c r="FS25" s="616" t="s">
        <v>956</v>
      </c>
      <c r="FT25" s="670">
        <v>270819581</v>
      </c>
      <c r="FU25" s="670">
        <v>195974815</v>
      </c>
      <c r="FV25" s="670">
        <v>254475190</v>
      </c>
      <c r="FW25" s="670">
        <v>16344391</v>
      </c>
      <c r="FX25" s="670">
        <v>176216251</v>
      </c>
      <c r="FY25" s="670">
        <v>19758564</v>
      </c>
      <c r="FZ25" s="639">
        <f t="shared" si="52"/>
        <v>270819.58100000001</v>
      </c>
      <c r="GA25" s="639">
        <f t="shared" si="53"/>
        <v>195974.815</v>
      </c>
      <c r="GB25" s="639">
        <f t="shared" si="54"/>
        <v>254475.19</v>
      </c>
      <c r="GC25" s="639">
        <f t="shared" si="55"/>
        <v>16344.391</v>
      </c>
      <c r="GD25" s="639">
        <f t="shared" si="56"/>
        <v>176216.25099999999</v>
      </c>
      <c r="GE25" s="639">
        <f t="shared" si="57"/>
        <v>19758.563999999998</v>
      </c>
      <c r="GN25" s="656" t="s">
        <v>370</v>
      </c>
      <c r="GO25" s="656" t="s">
        <v>280</v>
      </c>
      <c r="GP25" s="656" t="s">
        <v>423</v>
      </c>
      <c r="GQ25" s="656" t="s">
        <v>523</v>
      </c>
      <c r="GR25" s="656" t="s">
        <v>1023</v>
      </c>
      <c r="GS25" s="658">
        <v>119818844</v>
      </c>
      <c r="GT25" s="658">
        <v>0</v>
      </c>
      <c r="GU25" s="658">
        <v>0</v>
      </c>
      <c r="GV25" s="657">
        <f t="shared" si="59"/>
        <v>119818.844</v>
      </c>
      <c r="GW25" s="657">
        <f t="shared" si="60"/>
        <v>0</v>
      </c>
      <c r="GX25" s="657">
        <f t="shared" si="61"/>
        <v>0</v>
      </c>
      <c r="GZ25" s="672" t="s">
        <v>958</v>
      </c>
      <c r="HA25" s="657">
        <v>65000000</v>
      </c>
      <c r="HB25" s="657">
        <v>31657700</v>
      </c>
      <c r="HC25" s="657">
        <v>65000000</v>
      </c>
      <c r="HD25" s="657">
        <v>0</v>
      </c>
      <c r="HE25" s="657">
        <v>31657700</v>
      </c>
      <c r="HF25" s="657">
        <v>0</v>
      </c>
      <c r="HG25" s="657">
        <f t="shared" si="62"/>
        <v>65000</v>
      </c>
      <c r="HH25" s="657">
        <f t="shared" si="63"/>
        <v>31657.7</v>
      </c>
      <c r="HI25" s="657">
        <f t="shared" si="64"/>
        <v>65000</v>
      </c>
      <c r="HJ25" s="657">
        <f t="shared" si="65"/>
        <v>0</v>
      </c>
      <c r="HK25" s="657">
        <f t="shared" si="66"/>
        <v>31657.7</v>
      </c>
      <c r="HL25" s="657">
        <f t="shared" si="67"/>
        <v>0</v>
      </c>
      <c r="HY25" s="668" t="s">
        <v>370</v>
      </c>
      <c r="HZ25" s="625" t="s">
        <v>280</v>
      </c>
      <c r="IA25" s="668" t="s">
        <v>423</v>
      </c>
      <c r="IB25" s="625" t="s">
        <v>523</v>
      </c>
      <c r="IC25" s="673">
        <v>119818844</v>
      </c>
      <c r="ID25" s="673">
        <v>0</v>
      </c>
      <c r="IE25" s="673">
        <v>0</v>
      </c>
      <c r="IF25" s="639">
        <f t="shared" si="69"/>
        <v>119818.844</v>
      </c>
      <c r="IG25" s="639">
        <f t="shared" si="70"/>
        <v>0</v>
      </c>
      <c r="IH25" s="639">
        <f t="shared" si="71"/>
        <v>0</v>
      </c>
      <c r="II25" s="626"/>
      <c r="IJ25" s="626"/>
      <c r="IL25" s="625" t="s">
        <v>958</v>
      </c>
      <c r="IM25" s="674">
        <v>65000000</v>
      </c>
      <c r="IN25" s="674">
        <v>63688134</v>
      </c>
      <c r="IO25" s="674">
        <v>65000000</v>
      </c>
      <c r="IP25" s="674">
        <v>0</v>
      </c>
      <c r="IQ25" s="674">
        <v>31657700</v>
      </c>
      <c r="IR25" s="674">
        <v>32030434</v>
      </c>
      <c r="IS25" s="626">
        <f t="shared" si="72"/>
        <v>65000</v>
      </c>
      <c r="IT25" s="626">
        <f t="shared" si="73"/>
        <v>63688.133999999998</v>
      </c>
      <c r="IU25" s="626">
        <f t="shared" si="74"/>
        <v>65000</v>
      </c>
      <c r="IV25" s="626">
        <f t="shared" si="75"/>
        <v>0</v>
      </c>
      <c r="IW25" s="626">
        <f t="shared" si="76"/>
        <v>31657.7</v>
      </c>
      <c r="IX25" s="626">
        <f t="shared" si="77"/>
        <v>32030.434000000001</v>
      </c>
    </row>
    <row r="26" spans="1:258" x14ac:dyDescent="0.2">
      <c r="A26" s="658" t="s">
        <v>814</v>
      </c>
      <c r="B26" s="627" t="s">
        <v>442</v>
      </c>
      <c r="C26" s="658" t="s">
        <v>377</v>
      </c>
      <c r="D26" s="627" t="s">
        <v>377</v>
      </c>
      <c r="E26" s="627">
        <v>31260000</v>
      </c>
      <c r="F26" s="627">
        <v>0</v>
      </c>
      <c r="G26" s="627">
        <v>0</v>
      </c>
      <c r="H26" s="658">
        <f t="shared" si="13"/>
        <v>32229.059999999998</v>
      </c>
      <c r="I26" s="658">
        <f t="shared" si="14"/>
        <v>0</v>
      </c>
      <c r="J26" s="658">
        <f t="shared" si="15"/>
        <v>0</v>
      </c>
      <c r="T26" s="616" t="s">
        <v>370</v>
      </c>
      <c r="U26" s="616" t="s">
        <v>280</v>
      </c>
      <c r="V26" s="656" t="s">
        <v>520</v>
      </c>
      <c r="W26" s="616" t="s">
        <v>521</v>
      </c>
      <c r="X26" s="658">
        <v>0</v>
      </c>
      <c r="Y26" s="658">
        <v>0</v>
      </c>
      <c r="Z26" s="658">
        <v>2340000</v>
      </c>
      <c r="AA26" s="658">
        <f t="shared" si="17"/>
        <v>0</v>
      </c>
      <c r="AB26" s="658">
        <f t="shared" si="18"/>
        <v>0</v>
      </c>
      <c r="AC26" s="658">
        <f t="shared" si="19"/>
        <v>2412.54</v>
      </c>
      <c r="AL26" s="616" t="s">
        <v>370</v>
      </c>
      <c r="AM26" s="616" t="s">
        <v>280</v>
      </c>
      <c r="AN26" s="616" t="s">
        <v>424</v>
      </c>
      <c r="AO26" s="616" t="s">
        <v>415</v>
      </c>
      <c r="AP26" s="627">
        <v>0</v>
      </c>
      <c r="AQ26" s="627">
        <v>0</v>
      </c>
      <c r="AR26" s="627">
        <v>0</v>
      </c>
      <c r="AS26" s="627">
        <f t="shared" si="21"/>
        <v>0</v>
      </c>
      <c r="AT26" s="627">
        <f t="shared" si="22"/>
        <v>0</v>
      </c>
      <c r="AU26" s="627">
        <f t="shared" si="23"/>
        <v>0</v>
      </c>
      <c r="BD26" s="668" t="s">
        <v>370</v>
      </c>
      <c r="BE26" s="625" t="s">
        <v>280</v>
      </c>
      <c r="BF26" s="668" t="s">
        <v>377</v>
      </c>
      <c r="BG26" s="629" t="s">
        <v>377</v>
      </c>
      <c r="BH26" s="626">
        <v>0</v>
      </c>
      <c r="BI26" s="626">
        <v>0</v>
      </c>
      <c r="BJ26" s="626">
        <v>0</v>
      </c>
      <c r="BK26" s="626">
        <f t="shared" si="25"/>
        <v>0</v>
      </c>
      <c r="BL26" s="626">
        <f t="shared" si="26"/>
        <v>0</v>
      </c>
      <c r="BM26" s="626">
        <f t="shared" si="27"/>
        <v>0</v>
      </c>
      <c r="BV26" s="668" t="s">
        <v>370</v>
      </c>
      <c r="BW26" s="669" t="s">
        <v>280</v>
      </c>
      <c r="BX26" s="668" t="s">
        <v>424</v>
      </c>
      <c r="BY26" s="669" t="s">
        <v>415</v>
      </c>
      <c r="BZ26" s="627">
        <v>0</v>
      </c>
      <c r="CA26" s="627">
        <v>0</v>
      </c>
      <c r="CB26" s="627">
        <v>0</v>
      </c>
      <c r="CC26" s="628">
        <f t="shared" si="29"/>
        <v>0</v>
      </c>
      <c r="CD26" s="628">
        <f t="shared" si="30"/>
        <v>0</v>
      </c>
      <c r="CE26" s="628">
        <f t="shared" si="31"/>
        <v>0</v>
      </c>
      <c r="CN26" s="616" t="s">
        <v>370</v>
      </c>
      <c r="CO26" s="616" t="s">
        <v>280</v>
      </c>
      <c r="CP26" s="616" t="s">
        <v>424</v>
      </c>
      <c r="CQ26" s="616" t="s">
        <v>415</v>
      </c>
      <c r="CR26" s="627">
        <v>0</v>
      </c>
      <c r="CS26" s="627">
        <v>0</v>
      </c>
      <c r="CT26" s="627">
        <v>0</v>
      </c>
      <c r="CU26" s="627">
        <f t="shared" si="33"/>
        <v>0</v>
      </c>
      <c r="CV26" s="627">
        <f t="shared" si="34"/>
        <v>0</v>
      </c>
      <c r="CW26" s="627">
        <f t="shared" si="35"/>
        <v>0</v>
      </c>
      <c r="DF26" s="616" t="s">
        <v>370</v>
      </c>
      <c r="DG26" s="616" t="s">
        <v>280</v>
      </c>
      <c r="DH26" s="616" t="s">
        <v>377</v>
      </c>
      <c r="DI26" s="616" t="s">
        <v>377</v>
      </c>
      <c r="DJ26" s="627">
        <v>0</v>
      </c>
      <c r="DK26" s="627">
        <v>0</v>
      </c>
      <c r="DL26" s="627">
        <v>0</v>
      </c>
      <c r="DM26" s="627">
        <f t="shared" si="37"/>
        <v>0</v>
      </c>
      <c r="DN26" s="627">
        <f t="shared" si="38"/>
        <v>0</v>
      </c>
      <c r="DO26" s="627">
        <f t="shared" si="39"/>
        <v>0</v>
      </c>
      <c r="DX26" s="616" t="s">
        <v>370</v>
      </c>
      <c r="DY26" s="616" t="s">
        <v>280</v>
      </c>
      <c r="DZ26" s="616" t="s">
        <v>520</v>
      </c>
      <c r="EA26" s="616" t="s">
        <v>521</v>
      </c>
      <c r="EB26" s="639">
        <v>0</v>
      </c>
      <c r="EC26" s="639">
        <v>2340000</v>
      </c>
      <c r="ED26" s="639">
        <v>2340000</v>
      </c>
      <c r="EE26" s="639">
        <f t="shared" si="41"/>
        <v>0</v>
      </c>
      <c r="EF26" s="639">
        <f t="shared" si="42"/>
        <v>2340</v>
      </c>
      <c r="EG26" s="639">
        <f t="shared" si="43"/>
        <v>2340</v>
      </c>
      <c r="EP26" s="656" t="s">
        <v>370</v>
      </c>
      <c r="EQ26" s="616" t="s">
        <v>280</v>
      </c>
      <c r="ER26" s="656" t="s">
        <v>371</v>
      </c>
      <c r="ES26" s="616" t="s">
        <v>417</v>
      </c>
      <c r="ET26" s="626">
        <v>84290798</v>
      </c>
      <c r="EU26" s="626">
        <v>0</v>
      </c>
      <c r="EV26" s="626">
        <v>0</v>
      </c>
      <c r="EW26" s="626">
        <f t="shared" si="45"/>
        <v>84290.797999999995</v>
      </c>
      <c r="EX26" s="626">
        <f t="shared" si="46"/>
        <v>0</v>
      </c>
      <c r="EY26" s="626">
        <f t="shared" si="47"/>
        <v>0</v>
      </c>
      <c r="FH26" s="668" t="s">
        <v>370</v>
      </c>
      <c r="FI26" s="625" t="s">
        <v>280</v>
      </c>
      <c r="FJ26" s="668" t="s">
        <v>389</v>
      </c>
      <c r="FK26" s="625" t="s">
        <v>524</v>
      </c>
      <c r="FL26" s="626">
        <v>98829500</v>
      </c>
      <c r="FM26" s="626">
        <v>0</v>
      </c>
      <c r="FN26" s="626">
        <v>0</v>
      </c>
      <c r="FO26" s="626">
        <f t="shared" si="49"/>
        <v>98829.5</v>
      </c>
      <c r="FP26" s="626">
        <f t="shared" si="50"/>
        <v>0</v>
      </c>
      <c r="FQ26" s="626">
        <f t="shared" si="51"/>
        <v>0</v>
      </c>
      <c r="FS26" s="616" t="s">
        <v>957</v>
      </c>
      <c r="FT26" s="670">
        <v>49101236</v>
      </c>
      <c r="FU26" s="670">
        <v>2598759</v>
      </c>
      <c r="FV26" s="670">
        <v>2598759</v>
      </c>
      <c r="FW26" s="670">
        <v>46502477</v>
      </c>
      <c r="FX26" s="670">
        <v>2598759</v>
      </c>
      <c r="FY26" s="670">
        <v>0</v>
      </c>
      <c r="FZ26" s="639">
        <f t="shared" si="52"/>
        <v>49101.235999999997</v>
      </c>
      <c r="GA26" s="639">
        <f t="shared" si="53"/>
        <v>2598.759</v>
      </c>
      <c r="GB26" s="639">
        <f t="shared" si="54"/>
        <v>2598.759</v>
      </c>
      <c r="GC26" s="639">
        <f t="shared" si="55"/>
        <v>46502.476999999999</v>
      </c>
      <c r="GD26" s="639">
        <f t="shared" si="56"/>
        <v>2598.759</v>
      </c>
      <c r="GE26" s="639">
        <f t="shared" si="57"/>
        <v>0</v>
      </c>
      <c r="GN26" s="656" t="s">
        <v>370</v>
      </c>
      <c r="GO26" s="656" t="s">
        <v>280</v>
      </c>
      <c r="GP26" s="656" t="s">
        <v>389</v>
      </c>
      <c r="GQ26" s="656" t="s">
        <v>524</v>
      </c>
      <c r="GR26" s="656" t="s">
        <v>1023</v>
      </c>
      <c r="GS26" s="658">
        <v>98829500</v>
      </c>
      <c r="GT26" s="658">
        <v>0</v>
      </c>
      <c r="GU26" s="658">
        <v>0</v>
      </c>
      <c r="GV26" s="657">
        <f t="shared" si="59"/>
        <v>98829.5</v>
      </c>
      <c r="GW26" s="657">
        <f t="shared" si="60"/>
        <v>0</v>
      </c>
      <c r="GX26" s="657">
        <f t="shared" si="61"/>
        <v>0</v>
      </c>
      <c r="GZ26" s="672" t="s">
        <v>352</v>
      </c>
      <c r="HA26" s="657">
        <v>1410533100</v>
      </c>
      <c r="HB26" s="657">
        <v>1410465256</v>
      </c>
      <c r="HC26" s="657">
        <v>1410465256</v>
      </c>
      <c r="HD26" s="657">
        <v>67844</v>
      </c>
      <c r="HE26" s="657">
        <v>1398465256</v>
      </c>
      <c r="HF26" s="657">
        <v>12000000</v>
      </c>
      <c r="HG26" s="657">
        <f t="shared" si="62"/>
        <v>1410533.1</v>
      </c>
      <c r="HH26" s="657">
        <f t="shared" si="63"/>
        <v>1410465.2560000001</v>
      </c>
      <c r="HI26" s="657">
        <f t="shared" si="64"/>
        <v>1410465.2560000001</v>
      </c>
      <c r="HJ26" s="657">
        <f t="shared" si="65"/>
        <v>67.843999999999994</v>
      </c>
      <c r="HK26" s="657">
        <f t="shared" si="66"/>
        <v>1398465.2560000001</v>
      </c>
      <c r="HL26" s="657">
        <f t="shared" si="67"/>
        <v>12000</v>
      </c>
      <c r="HY26" s="668" t="s">
        <v>370</v>
      </c>
      <c r="HZ26" s="625" t="s">
        <v>280</v>
      </c>
      <c r="IA26" s="668" t="s">
        <v>389</v>
      </c>
      <c r="IB26" s="625" t="s">
        <v>524</v>
      </c>
      <c r="IC26" s="673">
        <v>98829500</v>
      </c>
      <c r="ID26" s="673">
        <v>0</v>
      </c>
      <c r="IE26" s="673">
        <v>0</v>
      </c>
      <c r="IF26" s="639">
        <f t="shared" si="69"/>
        <v>98829.5</v>
      </c>
      <c r="IG26" s="639">
        <f t="shared" si="70"/>
        <v>0</v>
      </c>
      <c r="IH26" s="639">
        <f t="shared" si="71"/>
        <v>0</v>
      </c>
      <c r="II26" s="626"/>
      <c r="IJ26" s="626"/>
      <c r="IL26" s="625" t="s">
        <v>352</v>
      </c>
      <c r="IM26" s="674">
        <v>1410533100</v>
      </c>
      <c r="IN26" s="674">
        <v>1410465256</v>
      </c>
      <c r="IO26" s="674">
        <v>1410465256</v>
      </c>
      <c r="IP26" s="674">
        <v>67844</v>
      </c>
      <c r="IQ26" s="674">
        <v>1398465256</v>
      </c>
      <c r="IR26" s="674">
        <v>12000000</v>
      </c>
      <c r="IS26" s="626">
        <f t="shared" si="72"/>
        <v>1410533.1</v>
      </c>
      <c r="IT26" s="626">
        <f t="shared" si="73"/>
        <v>1410465.2560000001</v>
      </c>
      <c r="IU26" s="626">
        <f t="shared" si="74"/>
        <v>1410465.2560000001</v>
      </c>
      <c r="IV26" s="626">
        <f t="shared" si="75"/>
        <v>67.843999999999994</v>
      </c>
      <c r="IW26" s="626">
        <f t="shared" si="76"/>
        <v>1398465.2560000001</v>
      </c>
      <c r="IX26" s="626">
        <f t="shared" si="77"/>
        <v>12000</v>
      </c>
    </row>
    <row r="27" spans="1:258" x14ac:dyDescent="0.2">
      <c r="A27" s="658" t="s">
        <v>814</v>
      </c>
      <c r="B27" s="627" t="s">
        <v>442</v>
      </c>
      <c r="C27" s="658" t="s">
        <v>377</v>
      </c>
      <c r="D27" s="627" t="s">
        <v>377</v>
      </c>
      <c r="E27" s="627">
        <v>0</v>
      </c>
      <c r="F27" s="627">
        <v>0</v>
      </c>
      <c r="G27" s="627">
        <v>22571207</v>
      </c>
      <c r="H27" s="658">
        <f t="shared" si="13"/>
        <v>0</v>
      </c>
      <c r="I27" s="658">
        <f t="shared" si="14"/>
        <v>0</v>
      </c>
      <c r="J27" s="658">
        <f t="shared" si="15"/>
        <v>23270.914416999996</v>
      </c>
      <c r="T27" s="616" t="s">
        <v>370</v>
      </c>
      <c r="U27" s="616" t="s">
        <v>280</v>
      </c>
      <c r="V27" s="656" t="s">
        <v>377</v>
      </c>
      <c r="W27" s="616" t="s">
        <v>377</v>
      </c>
      <c r="X27" s="658">
        <v>0</v>
      </c>
      <c r="Y27" s="658">
        <v>0</v>
      </c>
      <c r="Z27" s="658">
        <v>0</v>
      </c>
      <c r="AA27" s="658">
        <f t="shared" si="17"/>
        <v>0</v>
      </c>
      <c r="AB27" s="658">
        <f t="shared" si="18"/>
        <v>0</v>
      </c>
      <c r="AC27" s="658">
        <f t="shared" si="19"/>
        <v>0</v>
      </c>
      <c r="AL27" s="616" t="s">
        <v>370</v>
      </c>
      <c r="AM27" s="616" t="s">
        <v>280</v>
      </c>
      <c r="AN27" s="616" t="s">
        <v>414</v>
      </c>
      <c r="AO27" s="616" t="s">
        <v>522</v>
      </c>
      <c r="AP27" s="627">
        <v>0</v>
      </c>
      <c r="AQ27" s="627">
        <v>0</v>
      </c>
      <c r="AR27" s="627">
        <v>9520000</v>
      </c>
      <c r="AS27" s="627">
        <f t="shared" si="21"/>
        <v>0</v>
      </c>
      <c r="AT27" s="627">
        <f t="shared" si="22"/>
        <v>0</v>
      </c>
      <c r="AU27" s="627">
        <f t="shared" si="23"/>
        <v>9520</v>
      </c>
      <c r="BD27" s="668" t="s">
        <v>370</v>
      </c>
      <c r="BE27" s="625" t="s">
        <v>280</v>
      </c>
      <c r="BF27" s="668" t="s">
        <v>377</v>
      </c>
      <c r="BG27" s="629" t="s">
        <v>377</v>
      </c>
      <c r="BH27" s="626">
        <v>0</v>
      </c>
      <c r="BI27" s="626">
        <v>0</v>
      </c>
      <c r="BJ27" s="626">
        <v>0</v>
      </c>
      <c r="BK27" s="626">
        <f t="shared" si="25"/>
        <v>0</v>
      </c>
      <c r="BL27" s="626">
        <f t="shared" si="26"/>
        <v>0</v>
      </c>
      <c r="BM27" s="626">
        <f t="shared" si="27"/>
        <v>0</v>
      </c>
      <c r="BV27" s="668" t="s">
        <v>370</v>
      </c>
      <c r="BW27" s="669" t="s">
        <v>280</v>
      </c>
      <c r="BX27" s="668" t="s">
        <v>389</v>
      </c>
      <c r="BY27" s="669" t="s">
        <v>524</v>
      </c>
      <c r="BZ27" s="627">
        <v>0</v>
      </c>
      <c r="CA27" s="627">
        <v>23859500</v>
      </c>
      <c r="CB27" s="627">
        <v>0</v>
      </c>
      <c r="CC27" s="628">
        <f t="shared" si="29"/>
        <v>0</v>
      </c>
      <c r="CD27" s="628">
        <f t="shared" si="30"/>
        <v>23859.5</v>
      </c>
      <c r="CE27" s="628">
        <f t="shared" si="31"/>
        <v>0</v>
      </c>
      <c r="CN27" s="616" t="s">
        <v>370</v>
      </c>
      <c r="CO27" s="616" t="s">
        <v>280</v>
      </c>
      <c r="CP27" s="616" t="s">
        <v>389</v>
      </c>
      <c r="CQ27" s="616" t="s">
        <v>524</v>
      </c>
      <c r="CR27" s="627">
        <v>0</v>
      </c>
      <c r="CS27" s="627">
        <v>23859500</v>
      </c>
      <c r="CT27" s="627">
        <v>0</v>
      </c>
      <c r="CU27" s="627">
        <f t="shared" si="33"/>
        <v>0</v>
      </c>
      <c r="CV27" s="627">
        <f t="shared" si="34"/>
        <v>23859.5</v>
      </c>
      <c r="CW27" s="627">
        <f t="shared" si="35"/>
        <v>0</v>
      </c>
      <c r="DF27" s="616" t="s">
        <v>370</v>
      </c>
      <c r="DG27" s="616" t="s">
        <v>280</v>
      </c>
      <c r="DH27" s="616" t="s">
        <v>377</v>
      </c>
      <c r="DI27" s="616" t="s">
        <v>377</v>
      </c>
      <c r="DJ27" s="627">
        <v>0</v>
      </c>
      <c r="DK27" s="627">
        <v>0</v>
      </c>
      <c r="DL27" s="627">
        <v>0</v>
      </c>
      <c r="DM27" s="627">
        <f t="shared" si="37"/>
        <v>0</v>
      </c>
      <c r="DN27" s="627">
        <f t="shared" si="38"/>
        <v>0</v>
      </c>
      <c r="DO27" s="627">
        <f t="shared" si="39"/>
        <v>0</v>
      </c>
      <c r="DX27" s="616" t="s">
        <v>370</v>
      </c>
      <c r="DY27" s="616" t="s">
        <v>280</v>
      </c>
      <c r="DZ27" s="616" t="s">
        <v>377</v>
      </c>
      <c r="EA27" s="616" t="s">
        <v>377</v>
      </c>
      <c r="EB27" s="639">
        <v>0</v>
      </c>
      <c r="EC27" s="639">
        <v>0</v>
      </c>
      <c r="ED27" s="639">
        <v>0</v>
      </c>
      <c r="EE27" s="639">
        <f t="shared" si="41"/>
        <v>0</v>
      </c>
      <c r="EF27" s="639">
        <f t="shared" si="42"/>
        <v>0</v>
      </c>
      <c r="EG27" s="639">
        <f t="shared" si="43"/>
        <v>0</v>
      </c>
      <c r="EP27" s="656" t="s">
        <v>370</v>
      </c>
      <c r="EQ27" s="616" t="s">
        <v>280</v>
      </c>
      <c r="ER27" s="656" t="s">
        <v>520</v>
      </c>
      <c r="ES27" s="616" t="s">
        <v>521</v>
      </c>
      <c r="ET27" s="626">
        <v>14400662</v>
      </c>
      <c r="EU27" s="626">
        <v>0</v>
      </c>
      <c r="EV27" s="626">
        <v>0</v>
      </c>
      <c r="EW27" s="626">
        <f t="shared" si="45"/>
        <v>14400.662</v>
      </c>
      <c r="EX27" s="626">
        <f t="shared" si="46"/>
        <v>0</v>
      </c>
      <c r="EY27" s="626">
        <f t="shared" si="47"/>
        <v>0</v>
      </c>
      <c r="FH27" s="668" t="s">
        <v>370</v>
      </c>
      <c r="FI27" s="625" t="s">
        <v>280</v>
      </c>
      <c r="FJ27" s="668" t="s">
        <v>371</v>
      </c>
      <c r="FK27" s="625" t="s">
        <v>417</v>
      </c>
      <c r="FL27" s="626">
        <v>84290798</v>
      </c>
      <c r="FM27" s="626">
        <v>0</v>
      </c>
      <c r="FN27" s="626">
        <v>0</v>
      </c>
      <c r="FO27" s="626">
        <f t="shared" si="49"/>
        <v>84290.797999999995</v>
      </c>
      <c r="FP27" s="626">
        <f t="shared" si="50"/>
        <v>0</v>
      </c>
      <c r="FQ27" s="626">
        <f t="shared" si="51"/>
        <v>0</v>
      </c>
      <c r="FS27" s="616" t="s">
        <v>958</v>
      </c>
      <c r="FT27" s="670">
        <v>65000000</v>
      </c>
      <c r="FU27" s="670">
        <v>31657700</v>
      </c>
      <c r="FV27" s="670">
        <v>65000000</v>
      </c>
      <c r="FW27" s="670">
        <v>0</v>
      </c>
      <c r="FX27" s="670">
        <v>31657700</v>
      </c>
      <c r="FY27" s="670">
        <v>0</v>
      </c>
      <c r="FZ27" s="639">
        <f t="shared" si="52"/>
        <v>65000</v>
      </c>
      <c r="GA27" s="639">
        <f t="shared" si="53"/>
        <v>31657.7</v>
      </c>
      <c r="GB27" s="639">
        <f t="shared" si="54"/>
        <v>65000</v>
      </c>
      <c r="GC27" s="639">
        <f t="shared" si="55"/>
        <v>0</v>
      </c>
      <c r="GD27" s="639">
        <f t="shared" si="56"/>
        <v>31657.7</v>
      </c>
      <c r="GE27" s="639">
        <f t="shared" si="57"/>
        <v>0</v>
      </c>
      <c r="GN27" s="656" t="s">
        <v>370</v>
      </c>
      <c r="GO27" s="656" t="s">
        <v>280</v>
      </c>
      <c r="GP27" s="656" t="s">
        <v>371</v>
      </c>
      <c r="GQ27" s="656" t="s">
        <v>417</v>
      </c>
      <c r="GR27" s="656" t="s">
        <v>1023</v>
      </c>
      <c r="GS27" s="658">
        <v>84290797</v>
      </c>
      <c r="GT27" s="658">
        <v>0</v>
      </c>
      <c r="GU27" s="658">
        <v>0</v>
      </c>
      <c r="GV27" s="657">
        <f t="shared" si="59"/>
        <v>84290.797000000006</v>
      </c>
      <c r="GW27" s="657">
        <f t="shared" si="60"/>
        <v>0</v>
      </c>
      <c r="GX27" s="657">
        <f t="shared" si="61"/>
        <v>0</v>
      </c>
      <c r="GZ27" s="672" t="s">
        <v>357</v>
      </c>
      <c r="HA27" s="657">
        <v>1410533100</v>
      </c>
      <c r="HB27" s="657">
        <v>1410465256</v>
      </c>
      <c r="HC27" s="657">
        <v>1410465256</v>
      </c>
      <c r="HD27" s="657">
        <v>67844</v>
      </c>
      <c r="HE27" s="657">
        <v>1398465256</v>
      </c>
      <c r="HF27" s="657">
        <v>12000000</v>
      </c>
      <c r="HG27" s="657">
        <f t="shared" si="62"/>
        <v>1410533.1</v>
      </c>
      <c r="HH27" s="657">
        <f t="shared" si="63"/>
        <v>1410465.2560000001</v>
      </c>
      <c r="HI27" s="657">
        <f t="shared" si="64"/>
        <v>1410465.2560000001</v>
      </c>
      <c r="HJ27" s="657">
        <f t="shared" si="65"/>
        <v>67.843999999999994</v>
      </c>
      <c r="HK27" s="657">
        <f t="shared" si="66"/>
        <v>1398465.2560000001</v>
      </c>
      <c r="HL27" s="657">
        <f t="shared" si="67"/>
        <v>12000</v>
      </c>
      <c r="HY27" s="668" t="s">
        <v>370</v>
      </c>
      <c r="HZ27" s="625" t="s">
        <v>280</v>
      </c>
      <c r="IA27" s="668" t="s">
        <v>371</v>
      </c>
      <c r="IB27" s="625" t="s">
        <v>417</v>
      </c>
      <c r="IC27" s="673">
        <v>84290797</v>
      </c>
      <c r="ID27" s="673">
        <v>0</v>
      </c>
      <c r="IE27" s="673">
        <v>0</v>
      </c>
      <c r="IF27" s="639">
        <f t="shared" si="69"/>
        <v>84290.797000000006</v>
      </c>
      <c r="IG27" s="639">
        <f t="shared" si="70"/>
        <v>0</v>
      </c>
      <c r="IH27" s="639">
        <f t="shared" si="71"/>
        <v>0</v>
      </c>
      <c r="II27" s="626"/>
      <c r="IJ27" s="626"/>
      <c r="IL27" s="625" t="s">
        <v>357</v>
      </c>
      <c r="IM27" s="674">
        <v>1410533100</v>
      </c>
      <c r="IN27" s="674">
        <v>1410465256</v>
      </c>
      <c r="IO27" s="674">
        <v>1410465256</v>
      </c>
      <c r="IP27" s="674">
        <v>67844</v>
      </c>
      <c r="IQ27" s="674">
        <v>1398465256</v>
      </c>
      <c r="IR27" s="674">
        <v>12000000</v>
      </c>
      <c r="IS27" s="626">
        <f t="shared" si="72"/>
        <v>1410533.1</v>
      </c>
      <c r="IT27" s="626">
        <f t="shared" si="73"/>
        <v>1410465.2560000001</v>
      </c>
      <c r="IU27" s="626">
        <f t="shared" si="74"/>
        <v>1410465.2560000001</v>
      </c>
      <c r="IV27" s="626">
        <f t="shared" si="75"/>
        <v>67.843999999999994</v>
      </c>
      <c r="IW27" s="626">
        <f t="shared" si="76"/>
        <v>1398465.2560000001</v>
      </c>
      <c r="IX27" s="626">
        <f t="shared" si="77"/>
        <v>12000</v>
      </c>
    </row>
    <row r="28" spans="1:258" x14ac:dyDescent="0.2">
      <c r="A28" s="658" t="s">
        <v>815</v>
      </c>
      <c r="B28" s="627" t="s">
        <v>725</v>
      </c>
      <c r="C28" s="658" t="s">
        <v>377</v>
      </c>
      <c r="D28" s="627" t="s">
        <v>377</v>
      </c>
      <c r="E28" s="627">
        <v>1000</v>
      </c>
      <c r="F28" s="627">
        <v>0</v>
      </c>
      <c r="G28" s="627">
        <v>0</v>
      </c>
      <c r="H28" s="658">
        <f t="shared" si="13"/>
        <v>1.0309999999999999</v>
      </c>
      <c r="I28" s="658">
        <f t="shared" si="14"/>
        <v>0</v>
      </c>
      <c r="J28" s="658">
        <f t="shared" si="15"/>
        <v>0</v>
      </c>
      <c r="T28" s="616" t="s">
        <v>370</v>
      </c>
      <c r="U28" s="616" t="s">
        <v>280</v>
      </c>
      <c r="V28" s="656" t="s">
        <v>423</v>
      </c>
      <c r="W28" s="616" t="s">
        <v>523</v>
      </c>
      <c r="X28" s="658">
        <v>0</v>
      </c>
      <c r="Y28" s="658">
        <v>89818844</v>
      </c>
      <c r="Z28" s="658">
        <v>89818844</v>
      </c>
      <c r="AA28" s="658">
        <f t="shared" si="17"/>
        <v>0</v>
      </c>
      <c r="AB28" s="658">
        <f t="shared" si="18"/>
        <v>92603.228163999986</v>
      </c>
      <c r="AC28" s="658">
        <f t="shared" si="19"/>
        <v>92603.228163999986</v>
      </c>
      <c r="AL28" s="616" t="s">
        <v>370</v>
      </c>
      <c r="AM28" s="616" t="s">
        <v>280</v>
      </c>
      <c r="AN28" s="616" t="s">
        <v>377</v>
      </c>
      <c r="AO28" s="616" t="s">
        <v>377</v>
      </c>
      <c r="AP28" s="627">
        <v>0</v>
      </c>
      <c r="AQ28" s="627">
        <v>0</v>
      </c>
      <c r="AR28" s="627">
        <v>0</v>
      </c>
      <c r="AS28" s="627">
        <f t="shared" si="21"/>
        <v>0</v>
      </c>
      <c r="AT28" s="627">
        <f t="shared" si="22"/>
        <v>0</v>
      </c>
      <c r="AU28" s="627">
        <f t="shared" si="23"/>
        <v>0</v>
      </c>
      <c r="BD28" s="668" t="s">
        <v>370</v>
      </c>
      <c r="BE28" s="625" t="s">
        <v>280</v>
      </c>
      <c r="BF28" s="668" t="s">
        <v>520</v>
      </c>
      <c r="BG28" s="629" t="s">
        <v>521</v>
      </c>
      <c r="BH28" s="626">
        <v>0</v>
      </c>
      <c r="BI28" s="626">
        <v>780000</v>
      </c>
      <c r="BJ28" s="626">
        <v>2340000</v>
      </c>
      <c r="BK28" s="626">
        <f t="shared" si="25"/>
        <v>0</v>
      </c>
      <c r="BL28" s="626">
        <f t="shared" si="26"/>
        <v>780</v>
      </c>
      <c r="BM28" s="626">
        <f t="shared" si="27"/>
        <v>2340</v>
      </c>
      <c r="BV28" s="668" t="s">
        <v>370</v>
      </c>
      <c r="BW28" s="669" t="s">
        <v>280</v>
      </c>
      <c r="BX28" s="668" t="s">
        <v>377</v>
      </c>
      <c r="BY28" s="669" t="s">
        <v>377</v>
      </c>
      <c r="BZ28" s="627">
        <v>0</v>
      </c>
      <c r="CA28" s="627">
        <v>0</v>
      </c>
      <c r="CB28" s="627">
        <v>0</v>
      </c>
      <c r="CC28" s="628">
        <f t="shared" si="29"/>
        <v>0</v>
      </c>
      <c r="CD28" s="628">
        <f t="shared" si="30"/>
        <v>0</v>
      </c>
      <c r="CE28" s="628">
        <f t="shared" si="31"/>
        <v>0</v>
      </c>
      <c r="CN28" s="616" t="s">
        <v>370</v>
      </c>
      <c r="CO28" s="616" t="s">
        <v>280</v>
      </c>
      <c r="CP28" s="616" t="s">
        <v>414</v>
      </c>
      <c r="CQ28" s="616" t="s">
        <v>522</v>
      </c>
      <c r="CR28" s="627">
        <v>0</v>
      </c>
      <c r="CS28" s="627">
        <v>345520000</v>
      </c>
      <c r="CT28" s="627">
        <v>339808000</v>
      </c>
      <c r="CU28" s="627">
        <f t="shared" si="33"/>
        <v>0</v>
      </c>
      <c r="CV28" s="627">
        <f t="shared" si="34"/>
        <v>345520</v>
      </c>
      <c r="CW28" s="627">
        <f t="shared" si="35"/>
        <v>339808</v>
      </c>
      <c r="DF28" s="616" t="s">
        <v>370</v>
      </c>
      <c r="DG28" s="616" t="s">
        <v>280</v>
      </c>
      <c r="DH28" s="616" t="s">
        <v>423</v>
      </c>
      <c r="DI28" s="616" t="s">
        <v>523</v>
      </c>
      <c r="DJ28" s="627">
        <v>0</v>
      </c>
      <c r="DK28" s="627">
        <v>119818844</v>
      </c>
      <c r="DL28" s="627">
        <v>119818844</v>
      </c>
      <c r="DM28" s="627">
        <f t="shared" si="37"/>
        <v>0</v>
      </c>
      <c r="DN28" s="627">
        <f t="shared" si="38"/>
        <v>119818.844</v>
      </c>
      <c r="DO28" s="627">
        <f t="shared" si="39"/>
        <v>119818.844</v>
      </c>
      <c r="DX28" s="616" t="s">
        <v>370</v>
      </c>
      <c r="DY28" s="616" t="s">
        <v>280</v>
      </c>
      <c r="DZ28" s="616" t="s">
        <v>377</v>
      </c>
      <c r="EA28" s="616" t="s">
        <v>377</v>
      </c>
      <c r="EB28" s="639">
        <v>0</v>
      </c>
      <c r="EC28" s="639">
        <v>0</v>
      </c>
      <c r="ED28" s="639">
        <v>0</v>
      </c>
      <c r="EE28" s="639">
        <f t="shared" si="41"/>
        <v>0</v>
      </c>
      <c r="EF28" s="639">
        <f t="shared" si="42"/>
        <v>0</v>
      </c>
      <c r="EG28" s="639">
        <f t="shared" si="43"/>
        <v>0</v>
      </c>
      <c r="EP28" s="656" t="s">
        <v>370</v>
      </c>
      <c r="EQ28" s="616" t="s">
        <v>280</v>
      </c>
      <c r="ER28" s="656" t="s">
        <v>424</v>
      </c>
      <c r="ES28" s="616" t="s">
        <v>415</v>
      </c>
      <c r="ET28" s="626">
        <v>0</v>
      </c>
      <c r="EU28" s="626">
        <v>0</v>
      </c>
      <c r="EV28" s="626">
        <v>0</v>
      </c>
      <c r="EW28" s="626">
        <f t="shared" si="45"/>
        <v>0</v>
      </c>
      <c r="EX28" s="626">
        <f t="shared" si="46"/>
        <v>0</v>
      </c>
      <c r="EY28" s="626">
        <f t="shared" si="47"/>
        <v>0</v>
      </c>
      <c r="FH28" s="668" t="s">
        <v>370</v>
      </c>
      <c r="FI28" s="625" t="s">
        <v>280</v>
      </c>
      <c r="FJ28" s="668" t="s">
        <v>520</v>
      </c>
      <c r="FK28" s="625" t="s">
        <v>521</v>
      </c>
      <c r="FL28" s="626">
        <v>14400662</v>
      </c>
      <c r="FM28" s="626">
        <v>0</v>
      </c>
      <c r="FN28" s="626">
        <v>0</v>
      </c>
      <c r="FO28" s="626">
        <f t="shared" si="49"/>
        <v>14400.662</v>
      </c>
      <c r="FP28" s="626">
        <f t="shared" si="50"/>
        <v>0</v>
      </c>
      <c r="FQ28" s="626">
        <f t="shared" si="51"/>
        <v>0</v>
      </c>
      <c r="FS28" s="616" t="s">
        <v>352</v>
      </c>
      <c r="FT28" s="670">
        <v>1410533100</v>
      </c>
      <c r="FU28" s="670">
        <v>1410465256</v>
      </c>
      <c r="FV28" s="670">
        <v>1410465256</v>
      </c>
      <c r="FW28" s="670">
        <v>67844</v>
      </c>
      <c r="FX28" s="670">
        <v>1398330751</v>
      </c>
      <c r="FY28" s="670">
        <v>12134505</v>
      </c>
      <c r="FZ28" s="639">
        <f t="shared" si="52"/>
        <v>1410533.1</v>
      </c>
      <c r="GA28" s="639">
        <f t="shared" si="53"/>
        <v>1410465.2560000001</v>
      </c>
      <c r="GB28" s="639">
        <f t="shared" si="54"/>
        <v>1410465.2560000001</v>
      </c>
      <c r="GC28" s="639">
        <f t="shared" si="55"/>
        <v>67.843999999999994</v>
      </c>
      <c r="GD28" s="639">
        <f t="shared" si="56"/>
        <v>1398330.7509999999</v>
      </c>
      <c r="GE28" s="639">
        <f t="shared" si="57"/>
        <v>12134.504999999999</v>
      </c>
      <c r="GN28" s="656" t="s">
        <v>370</v>
      </c>
      <c r="GO28" s="656" t="s">
        <v>280</v>
      </c>
      <c r="GP28" s="656" t="s">
        <v>520</v>
      </c>
      <c r="GQ28" s="656" t="s">
        <v>521</v>
      </c>
      <c r="GR28" s="656" t="s">
        <v>1023</v>
      </c>
      <c r="GS28" s="658">
        <v>12340000</v>
      </c>
      <c r="GT28" s="658">
        <v>0</v>
      </c>
      <c r="GU28" s="658">
        <v>0</v>
      </c>
      <c r="GV28" s="657">
        <f t="shared" si="59"/>
        <v>12340</v>
      </c>
      <c r="GW28" s="657">
        <f t="shared" si="60"/>
        <v>0</v>
      </c>
      <c r="GX28" s="657">
        <f t="shared" si="61"/>
        <v>0</v>
      </c>
      <c r="HG28" s="657">
        <f t="shared" si="62"/>
        <v>0</v>
      </c>
      <c r="HH28" s="657">
        <f t="shared" si="63"/>
        <v>0</v>
      </c>
      <c r="HI28" s="657">
        <f t="shared" si="64"/>
        <v>0</v>
      </c>
      <c r="HJ28" s="657">
        <f t="shared" si="65"/>
        <v>0</v>
      </c>
      <c r="HK28" s="657">
        <f t="shared" si="66"/>
        <v>0</v>
      </c>
      <c r="HL28" s="657">
        <f t="shared" si="67"/>
        <v>0</v>
      </c>
      <c r="HY28" s="668" t="s">
        <v>370</v>
      </c>
      <c r="HZ28" s="625" t="s">
        <v>280</v>
      </c>
      <c r="IA28" s="668" t="s">
        <v>520</v>
      </c>
      <c r="IB28" s="625" t="s">
        <v>521</v>
      </c>
      <c r="IC28" s="673">
        <v>12340000</v>
      </c>
      <c r="ID28" s="673">
        <v>0</v>
      </c>
      <c r="IE28" s="673">
        <v>0</v>
      </c>
      <c r="IF28" s="639">
        <f t="shared" si="69"/>
        <v>12340</v>
      </c>
      <c r="IG28" s="639">
        <f t="shared" si="70"/>
        <v>0</v>
      </c>
      <c r="IH28" s="639">
        <f t="shared" si="71"/>
        <v>0</v>
      </c>
      <c r="II28" s="626"/>
      <c r="IJ28" s="626"/>
    </row>
    <row r="29" spans="1:258" x14ac:dyDescent="0.2">
      <c r="A29" s="658" t="s">
        <v>746</v>
      </c>
      <c r="B29" s="627" t="s">
        <v>747</v>
      </c>
      <c r="C29" s="658" t="s">
        <v>377</v>
      </c>
      <c r="D29" s="627" t="s">
        <v>377</v>
      </c>
      <c r="E29" s="627">
        <v>1000</v>
      </c>
      <c r="F29" s="627">
        <v>0</v>
      </c>
      <c r="G29" s="627">
        <v>0</v>
      </c>
      <c r="H29" s="658">
        <f t="shared" si="13"/>
        <v>1.0309999999999999</v>
      </c>
      <c r="I29" s="658">
        <f t="shared" si="14"/>
        <v>0</v>
      </c>
      <c r="J29" s="658">
        <f t="shared" si="15"/>
        <v>0</v>
      </c>
      <c r="T29" s="616" t="s">
        <v>814</v>
      </c>
      <c r="U29" s="616" t="s">
        <v>442</v>
      </c>
      <c r="V29" s="656" t="s">
        <v>377</v>
      </c>
      <c r="W29" s="616" t="s">
        <v>377</v>
      </c>
      <c r="X29" s="658">
        <v>31260000</v>
      </c>
      <c r="Y29" s="658">
        <v>0</v>
      </c>
      <c r="Z29" s="658">
        <v>0</v>
      </c>
      <c r="AA29" s="658">
        <f t="shared" si="17"/>
        <v>32229.059999999998</v>
      </c>
      <c r="AB29" s="658">
        <f t="shared" si="18"/>
        <v>0</v>
      </c>
      <c r="AC29" s="658">
        <f t="shared" si="19"/>
        <v>0</v>
      </c>
      <c r="AL29" s="616" t="s">
        <v>370</v>
      </c>
      <c r="AM29" s="616" t="s">
        <v>280</v>
      </c>
      <c r="AN29" s="616" t="s">
        <v>377</v>
      </c>
      <c r="AO29" s="616" t="s">
        <v>377</v>
      </c>
      <c r="AP29" s="627">
        <v>0</v>
      </c>
      <c r="AQ29" s="627">
        <v>0</v>
      </c>
      <c r="AR29" s="627">
        <v>0</v>
      </c>
      <c r="AS29" s="627">
        <f t="shared" si="21"/>
        <v>0</v>
      </c>
      <c r="AT29" s="627">
        <f t="shared" si="22"/>
        <v>0</v>
      </c>
      <c r="AU29" s="627">
        <f t="shared" si="23"/>
        <v>0</v>
      </c>
      <c r="BD29" s="668" t="s">
        <v>370</v>
      </c>
      <c r="BE29" s="625" t="s">
        <v>280</v>
      </c>
      <c r="BF29" s="668" t="s">
        <v>389</v>
      </c>
      <c r="BG29" s="629" t="s">
        <v>524</v>
      </c>
      <c r="BH29" s="626">
        <v>0</v>
      </c>
      <c r="BI29" s="626">
        <v>0</v>
      </c>
      <c r="BJ29" s="626">
        <v>23859500</v>
      </c>
      <c r="BK29" s="626">
        <f t="shared" si="25"/>
        <v>0</v>
      </c>
      <c r="BL29" s="626">
        <f t="shared" si="26"/>
        <v>0</v>
      </c>
      <c r="BM29" s="626">
        <f t="shared" si="27"/>
        <v>23859.5</v>
      </c>
      <c r="BV29" s="668" t="s">
        <v>370</v>
      </c>
      <c r="BW29" s="669" t="s">
        <v>280</v>
      </c>
      <c r="BX29" s="668" t="s">
        <v>414</v>
      </c>
      <c r="BY29" s="669" t="s">
        <v>522</v>
      </c>
      <c r="BZ29" s="627">
        <v>0</v>
      </c>
      <c r="CA29" s="627">
        <v>9520000</v>
      </c>
      <c r="CB29" s="627">
        <v>3808000</v>
      </c>
      <c r="CC29" s="628">
        <f t="shared" si="29"/>
        <v>0</v>
      </c>
      <c r="CD29" s="628">
        <f t="shared" si="30"/>
        <v>9520</v>
      </c>
      <c r="CE29" s="628">
        <f t="shared" si="31"/>
        <v>3808</v>
      </c>
      <c r="CN29" s="616" t="s">
        <v>370</v>
      </c>
      <c r="CO29" s="616" t="s">
        <v>280</v>
      </c>
      <c r="CP29" s="616" t="s">
        <v>423</v>
      </c>
      <c r="CQ29" s="616" t="s">
        <v>523</v>
      </c>
      <c r="CR29" s="627">
        <v>0</v>
      </c>
      <c r="CS29" s="627">
        <v>119818844</v>
      </c>
      <c r="CT29" s="627">
        <v>119818844</v>
      </c>
      <c r="CU29" s="627">
        <f t="shared" si="33"/>
        <v>0</v>
      </c>
      <c r="CV29" s="627">
        <f t="shared" si="34"/>
        <v>119818.844</v>
      </c>
      <c r="CW29" s="627">
        <f t="shared" si="35"/>
        <v>119818.844</v>
      </c>
      <c r="DF29" s="616" t="s">
        <v>370</v>
      </c>
      <c r="DG29" s="616" t="s">
        <v>280</v>
      </c>
      <c r="DH29" s="616" t="s">
        <v>389</v>
      </c>
      <c r="DI29" s="616" t="s">
        <v>524</v>
      </c>
      <c r="DJ29" s="627">
        <v>0</v>
      </c>
      <c r="DK29" s="627">
        <v>7157850</v>
      </c>
      <c r="DL29" s="627">
        <v>23859500</v>
      </c>
      <c r="DM29" s="627">
        <f t="shared" si="37"/>
        <v>0</v>
      </c>
      <c r="DN29" s="627">
        <f t="shared" si="38"/>
        <v>7157.85</v>
      </c>
      <c r="DO29" s="627">
        <f t="shared" si="39"/>
        <v>23859.5</v>
      </c>
      <c r="DX29" s="616" t="s">
        <v>370</v>
      </c>
      <c r="DY29" s="616" t="s">
        <v>280</v>
      </c>
      <c r="DZ29" s="616" t="s">
        <v>389</v>
      </c>
      <c r="EA29" s="616" t="s">
        <v>524</v>
      </c>
      <c r="EB29" s="639">
        <v>0</v>
      </c>
      <c r="EC29" s="639">
        <v>98829500</v>
      </c>
      <c r="ED29" s="639">
        <v>7157850</v>
      </c>
      <c r="EE29" s="639">
        <f t="shared" si="41"/>
        <v>0</v>
      </c>
      <c r="EF29" s="639">
        <f t="shared" si="42"/>
        <v>98829.5</v>
      </c>
      <c r="EG29" s="639">
        <f t="shared" si="43"/>
        <v>7157.85</v>
      </c>
      <c r="EP29" s="656" t="s">
        <v>370</v>
      </c>
      <c r="EQ29" s="616" t="s">
        <v>280</v>
      </c>
      <c r="ER29" s="656" t="s">
        <v>520</v>
      </c>
      <c r="ES29" s="616" t="s">
        <v>521</v>
      </c>
      <c r="ET29" s="626">
        <v>0</v>
      </c>
      <c r="EU29" s="626">
        <v>2340000</v>
      </c>
      <c r="EV29" s="626">
        <v>2340000</v>
      </c>
      <c r="EW29" s="626">
        <f t="shared" si="45"/>
        <v>0</v>
      </c>
      <c r="EX29" s="626">
        <f t="shared" si="46"/>
        <v>2340</v>
      </c>
      <c r="EY29" s="626">
        <f t="shared" si="47"/>
        <v>2340</v>
      </c>
      <c r="FH29" s="668" t="s">
        <v>370</v>
      </c>
      <c r="FI29" s="625" t="s">
        <v>280</v>
      </c>
      <c r="FJ29" s="668" t="s">
        <v>377</v>
      </c>
      <c r="FK29" s="625" t="s">
        <v>377</v>
      </c>
      <c r="FL29" s="626">
        <v>0</v>
      </c>
      <c r="FM29" s="626">
        <v>0</v>
      </c>
      <c r="FN29" s="626">
        <v>0</v>
      </c>
      <c r="FO29" s="626">
        <f t="shared" si="49"/>
        <v>0</v>
      </c>
      <c r="FP29" s="626">
        <f t="shared" si="50"/>
        <v>0</v>
      </c>
      <c r="FQ29" s="626">
        <f t="shared" si="51"/>
        <v>0</v>
      </c>
      <c r="FS29" s="616" t="s">
        <v>357</v>
      </c>
      <c r="FT29" s="670">
        <v>1410533100</v>
      </c>
      <c r="FU29" s="670">
        <v>1410465256</v>
      </c>
      <c r="FV29" s="670">
        <v>1410465256</v>
      </c>
      <c r="FW29" s="670">
        <v>67844</v>
      </c>
      <c r="FX29" s="670">
        <v>1398330751</v>
      </c>
      <c r="FY29" s="670">
        <v>12134505</v>
      </c>
      <c r="FZ29" s="639">
        <f t="shared" si="52"/>
        <v>1410533.1</v>
      </c>
      <c r="GA29" s="639">
        <f t="shared" si="53"/>
        <v>1410465.2560000001</v>
      </c>
      <c r="GB29" s="639">
        <f t="shared" si="54"/>
        <v>1410465.2560000001</v>
      </c>
      <c r="GC29" s="639">
        <f t="shared" si="55"/>
        <v>67.843999999999994</v>
      </c>
      <c r="GD29" s="639">
        <f t="shared" si="56"/>
        <v>1398330.7509999999</v>
      </c>
      <c r="GE29" s="639">
        <f t="shared" si="57"/>
        <v>12134.504999999999</v>
      </c>
      <c r="GN29" s="656" t="s">
        <v>370</v>
      </c>
      <c r="GO29" s="656" t="s">
        <v>280</v>
      </c>
      <c r="GP29" s="656" t="s">
        <v>377</v>
      </c>
      <c r="GQ29" s="656" t="s">
        <v>377</v>
      </c>
      <c r="GR29" s="656" t="s">
        <v>1023</v>
      </c>
      <c r="GS29" s="658">
        <v>0</v>
      </c>
      <c r="GT29" s="658">
        <v>0</v>
      </c>
      <c r="GU29" s="658">
        <v>0</v>
      </c>
      <c r="GV29" s="657">
        <f t="shared" si="59"/>
        <v>0</v>
      </c>
      <c r="GW29" s="657">
        <f t="shared" si="60"/>
        <v>0</v>
      </c>
      <c r="GX29" s="657">
        <f t="shared" si="61"/>
        <v>0</v>
      </c>
      <c r="HY29" s="668" t="s">
        <v>370</v>
      </c>
      <c r="HZ29" s="625" t="s">
        <v>280</v>
      </c>
      <c r="IA29" s="668" t="s">
        <v>377</v>
      </c>
      <c r="IB29" s="625" t="s">
        <v>377</v>
      </c>
      <c r="IC29" s="673">
        <v>0</v>
      </c>
      <c r="ID29" s="673">
        <v>0</v>
      </c>
      <c r="IE29" s="673">
        <v>0</v>
      </c>
      <c r="IF29" s="639">
        <f t="shared" si="69"/>
        <v>0</v>
      </c>
      <c r="IG29" s="639">
        <f t="shared" si="70"/>
        <v>0</v>
      </c>
      <c r="IH29" s="639">
        <f t="shared" si="71"/>
        <v>0</v>
      </c>
      <c r="II29" s="626"/>
      <c r="IJ29" s="626"/>
    </row>
    <row r="30" spans="1:258" x14ac:dyDescent="0.2">
      <c r="A30" s="658" t="s">
        <v>797</v>
      </c>
      <c r="B30" s="627" t="s">
        <v>734</v>
      </c>
      <c r="C30" s="658" t="s">
        <v>377</v>
      </c>
      <c r="D30" s="627" t="s">
        <v>377</v>
      </c>
      <c r="E30" s="627">
        <v>1000</v>
      </c>
      <c r="F30" s="627">
        <v>0</v>
      </c>
      <c r="G30" s="627">
        <v>0</v>
      </c>
      <c r="H30" s="658">
        <f t="shared" si="13"/>
        <v>1.0309999999999999</v>
      </c>
      <c r="I30" s="658">
        <f t="shared" si="14"/>
        <v>0</v>
      </c>
      <c r="J30" s="658">
        <f t="shared" si="15"/>
        <v>0</v>
      </c>
      <c r="T30" s="616" t="s">
        <v>814</v>
      </c>
      <c r="U30" s="616" t="s">
        <v>442</v>
      </c>
      <c r="V30" s="656" t="s">
        <v>377</v>
      </c>
      <c r="W30" s="616" t="s">
        <v>377</v>
      </c>
      <c r="X30" s="658">
        <v>0</v>
      </c>
      <c r="Y30" s="658">
        <v>2700000</v>
      </c>
      <c r="Z30" s="658">
        <v>22571207</v>
      </c>
      <c r="AA30" s="658">
        <f t="shared" si="17"/>
        <v>0</v>
      </c>
      <c r="AB30" s="658">
        <f t="shared" si="18"/>
        <v>2783.7</v>
      </c>
      <c r="AC30" s="658">
        <f t="shared" si="19"/>
        <v>23270.914416999996</v>
      </c>
      <c r="AL30" s="616" t="s">
        <v>370</v>
      </c>
      <c r="AM30" s="616" t="s">
        <v>280</v>
      </c>
      <c r="AN30" s="616" t="s">
        <v>423</v>
      </c>
      <c r="AO30" s="616" t="s">
        <v>523</v>
      </c>
      <c r="AP30" s="627">
        <v>0</v>
      </c>
      <c r="AQ30" s="627">
        <v>89818844</v>
      </c>
      <c r="AR30" s="627">
        <v>89818844</v>
      </c>
      <c r="AS30" s="627">
        <f t="shared" si="21"/>
        <v>0</v>
      </c>
      <c r="AT30" s="627">
        <f t="shared" si="22"/>
        <v>89818.843999999997</v>
      </c>
      <c r="AU30" s="627">
        <f t="shared" si="23"/>
        <v>89818.843999999997</v>
      </c>
      <c r="BD30" s="668" t="s">
        <v>370</v>
      </c>
      <c r="BE30" s="625" t="s">
        <v>280</v>
      </c>
      <c r="BF30" s="668" t="s">
        <v>423</v>
      </c>
      <c r="BG30" s="629" t="s">
        <v>523</v>
      </c>
      <c r="BH30" s="626">
        <v>0</v>
      </c>
      <c r="BI30" s="626">
        <v>89818844</v>
      </c>
      <c r="BJ30" s="626">
        <v>89818844</v>
      </c>
      <c r="BK30" s="626">
        <f t="shared" si="25"/>
        <v>0</v>
      </c>
      <c r="BL30" s="626">
        <f t="shared" si="26"/>
        <v>89818.843999999997</v>
      </c>
      <c r="BM30" s="626">
        <f t="shared" si="27"/>
        <v>89818.843999999997</v>
      </c>
      <c r="BV30" s="668" t="s">
        <v>370</v>
      </c>
      <c r="BW30" s="669" t="s">
        <v>280</v>
      </c>
      <c r="BX30" s="668" t="s">
        <v>377</v>
      </c>
      <c r="BY30" s="669" t="s">
        <v>377</v>
      </c>
      <c r="BZ30" s="627">
        <v>0</v>
      </c>
      <c r="CA30" s="627">
        <v>0</v>
      </c>
      <c r="CB30" s="627">
        <v>0</v>
      </c>
      <c r="CC30" s="628">
        <f t="shared" si="29"/>
        <v>0</v>
      </c>
      <c r="CD30" s="628">
        <f t="shared" si="30"/>
        <v>0</v>
      </c>
      <c r="CE30" s="628">
        <f t="shared" si="31"/>
        <v>0</v>
      </c>
      <c r="CN30" s="616" t="s">
        <v>370</v>
      </c>
      <c r="CO30" s="616" t="s">
        <v>280</v>
      </c>
      <c r="CP30" s="616" t="s">
        <v>377</v>
      </c>
      <c r="CQ30" s="616" t="s">
        <v>377</v>
      </c>
      <c r="CR30" s="627">
        <v>0</v>
      </c>
      <c r="CS30" s="627">
        <v>0</v>
      </c>
      <c r="CT30" s="627">
        <v>0</v>
      </c>
      <c r="CU30" s="627">
        <f t="shared" si="33"/>
        <v>0</v>
      </c>
      <c r="CV30" s="627">
        <f t="shared" si="34"/>
        <v>0</v>
      </c>
      <c r="CW30" s="627">
        <f t="shared" si="35"/>
        <v>0</v>
      </c>
      <c r="DF30" s="616" t="s">
        <v>370</v>
      </c>
      <c r="DG30" s="616" t="s">
        <v>280</v>
      </c>
      <c r="DH30" s="616" t="s">
        <v>377</v>
      </c>
      <c r="DI30" s="616" t="s">
        <v>377</v>
      </c>
      <c r="DJ30" s="627">
        <v>0</v>
      </c>
      <c r="DK30" s="627">
        <v>0</v>
      </c>
      <c r="DL30" s="627">
        <v>0</v>
      </c>
      <c r="DM30" s="627">
        <f t="shared" si="37"/>
        <v>0</v>
      </c>
      <c r="DN30" s="627">
        <f t="shared" si="38"/>
        <v>0</v>
      </c>
      <c r="DO30" s="627">
        <f t="shared" si="39"/>
        <v>0</v>
      </c>
      <c r="DX30" s="616" t="s">
        <v>370</v>
      </c>
      <c r="DY30" s="616" t="s">
        <v>280</v>
      </c>
      <c r="DZ30" s="616" t="s">
        <v>423</v>
      </c>
      <c r="EA30" s="616" t="s">
        <v>523</v>
      </c>
      <c r="EB30" s="639">
        <v>0</v>
      </c>
      <c r="EC30" s="639">
        <v>119818844</v>
      </c>
      <c r="ED30" s="639">
        <v>119818844</v>
      </c>
      <c r="EE30" s="639">
        <f t="shared" si="41"/>
        <v>0</v>
      </c>
      <c r="EF30" s="639">
        <f t="shared" si="42"/>
        <v>119818.844</v>
      </c>
      <c r="EG30" s="639">
        <f t="shared" si="43"/>
        <v>119818.844</v>
      </c>
      <c r="EP30" s="656" t="s">
        <v>370</v>
      </c>
      <c r="EQ30" s="616" t="s">
        <v>280</v>
      </c>
      <c r="ER30" s="656" t="s">
        <v>414</v>
      </c>
      <c r="ES30" s="616" t="s">
        <v>522</v>
      </c>
      <c r="ET30" s="626">
        <v>0</v>
      </c>
      <c r="EU30" s="626">
        <v>339808000</v>
      </c>
      <c r="EV30" s="626">
        <v>345520000</v>
      </c>
      <c r="EW30" s="626">
        <f t="shared" si="45"/>
        <v>0</v>
      </c>
      <c r="EX30" s="626">
        <f t="shared" si="46"/>
        <v>339808</v>
      </c>
      <c r="EY30" s="626">
        <f t="shared" si="47"/>
        <v>345520</v>
      </c>
      <c r="FH30" s="668" t="s">
        <v>370</v>
      </c>
      <c r="FI30" s="625" t="s">
        <v>280</v>
      </c>
      <c r="FJ30" s="668" t="s">
        <v>424</v>
      </c>
      <c r="FK30" s="625" t="s">
        <v>415</v>
      </c>
      <c r="FL30" s="626">
        <v>0</v>
      </c>
      <c r="FM30" s="626">
        <v>0</v>
      </c>
      <c r="FN30" s="626">
        <v>0</v>
      </c>
      <c r="FO30" s="626">
        <f t="shared" si="49"/>
        <v>0</v>
      </c>
      <c r="FP30" s="626">
        <f t="shared" si="50"/>
        <v>0</v>
      </c>
      <c r="FQ30" s="626">
        <f t="shared" si="51"/>
        <v>0</v>
      </c>
      <c r="GN30" s="656" t="s">
        <v>370</v>
      </c>
      <c r="GO30" s="656" t="s">
        <v>280</v>
      </c>
      <c r="GP30" s="656" t="s">
        <v>377</v>
      </c>
      <c r="GQ30" s="656" t="s">
        <v>377</v>
      </c>
      <c r="GR30" s="656" t="s">
        <v>1023</v>
      </c>
      <c r="GS30" s="658">
        <v>0</v>
      </c>
      <c r="GT30" s="658">
        <v>0</v>
      </c>
      <c r="GU30" s="658">
        <v>0</v>
      </c>
      <c r="GV30" s="657">
        <f t="shared" si="59"/>
        <v>0</v>
      </c>
      <c r="GW30" s="657">
        <f t="shared" si="60"/>
        <v>0</v>
      </c>
      <c r="GX30" s="657">
        <f t="shared" si="61"/>
        <v>0</v>
      </c>
      <c r="HY30" s="668" t="s">
        <v>370</v>
      </c>
      <c r="HZ30" s="625" t="s">
        <v>280</v>
      </c>
      <c r="IA30" s="668" t="s">
        <v>423</v>
      </c>
      <c r="IB30" s="625" t="s">
        <v>523</v>
      </c>
      <c r="IC30" s="673">
        <v>0</v>
      </c>
      <c r="ID30" s="673">
        <v>119818844</v>
      </c>
      <c r="IE30" s="673">
        <v>119818844</v>
      </c>
      <c r="IF30" s="639">
        <f t="shared" si="69"/>
        <v>0</v>
      </c>
      <c r="IG30" s="639">
        <f t="shared" si="70"/>
        <v>119818.844</v>
      </c>
      <c r="IH30" s="639">
        <f t="shared" si="71"/>
        <v>119818.844</v>
      </c>
      <c r="II30" s="626"/>
      <c r="IJ30" s="626"/>
    </row>
    <row r="31" spans="1:258" x14ac:dyDescent="0.2">
      <c r="A31" s="658" t="s">
        <v>816</v>
      </c>
      <c r="B31" s="627" t="s">
        <v>735</v>
      </c>
      <c r="C31" s="658" t="s">
        <v>377</v>
      </c>
      <c r="D31" s="627" t="s">
        <v>377</v>
      </c>
      <c r="E31" s="627">
        <v>1000</v>
      </c>
      <c r="F31" s="627">
        <v>0</v>
      </c>
      <c r="G31" s="627">
        <v>0</v>
      </c>
      <c r="H31" s="658">
        <f t="shared" si="13"/>
        <v>1.0309999999999999</v>
      </c>
      <c r="I31" s="658">
        <f t="shared" si="14"/>
        <v>0</v>
      </c>
      <c r="J31" s="658">
        <f t="shared" si="15"/>
        <v>0</v>
      </c>
      <c r="T31" s="616" t="s">
        <v>815</v>
      </c>
      <c r="U31" s="616" t="s">
        <v>725</v>
      </c>
      <c r="V31" s="656" t="s">
        <v>377</v>
      </c>
      <c r="W31" s="616" t="s">
        <v>377</v>
      </c>
      <c r="X31" s="658">
        <v>1000</v>
      </c>
      <c r="Y31" s="658">
        <v>0</v>
      </c>
      <c r="Z31" s="658">
        <v>0</v>
      </c>
      <c r="AA31" s="658">
        <f t="shared" si="17"/>
        <v>1.0309999999999999</v>
      </c>
      <c r="AB31" s="658">
        <f t="shared" si="18"/>
        <v>0</v>
      </c>
      <c r="AC31" s="658">
        <f t="shared" si="19"/>
        <v>0</v>
      </c>
      <c r="AL31" s="616" t="s">
        <v>814</v>
      </c>
      <c r="AM31" s="616" t="s">
        <v>442</v>
      </c>
      <c r="AN31" s="616" t="s">
        <v>377</v>
      </c>
      <c r="AO31" s="616" t="s">
        <v>377</v>
      </c>
      <c r="AP31" s="627">
        <v>31260000</v>
      </c>
      <c r="AQ31" s="627">
        <v>0</v>
      </c>
      <c r="AR31" s="627">
        <v>0</v>
      </c>
      <c r="AS31" s="627">
        <f t="shared" si="21"/>
        <v>31260</v>
      </c>
      <c r="AT31" s="627">
        <f t="shared" si="22"/>
        <v>0</v>
      </c>
      <c r="AU31" s="627">
        <f t="shared" si="23"/>
        <v>0</v>
      </c>
      <c r="BD31" s="668" t="s">
        <v>370</v>
      </c>
      <c r="BE31" s="625" t="s">
        <v>280</v>
      </c>
      <c r="BF31" s="668" t="s">
        <v>424</v>
      </c>
      <c r="BG31" s="629" t="s">
        <v>415</v>
      </c>
      <c r="BH31" s="626">
        <v>0</v>
      </c>
      <c r="BI31" s="626">
        <v>0</v>
      </c>
      <c r="BJ31" s="626">
        <v>0</v>
      </c>
      <c r="BK31" s="626">
        <f t="shared" si="25"/>
        <v>0</v>
      </c>
      <c r="BL31" s="626">
        <f t="shared" si="26"/>
        <v>0</v>
      </c>
      <c r="BM31" s="626">
        <f t="shared" si="27"/>
        <v>0</v>
      </c>
      <c r="BV31" s="668" t="s">
        <v>370</v>
      </c>
      <c r="BW31" s="669" t="s">
        <v>280</v>
      </c>
      <c r="BX31" s="668" t="s">
        <v>377</v>
      </c>
      <c r="BY31" s="669" t="s">
        <v>377</v>
      </c>
      <c r="BZ31" s="627">
        <v>0</v>
      </c>
      <c r="CA31" s="627">
        <v>0</v>
      </c>
      <c r="CB31" s="627">
        <v>0</v>
      </c>
      <c r="CC31" s="628">
        <f t="shared" si="29"/>
        <v>0</v>
      </c>
      <c r="CD31" s="628">
        <f t="shared" si="30"/>
        <v>0</v>
      </c>
      <c r="CE31" s="628">
        <f t="shared" si="31"/>
        <v>0</v>
      </c>
      <c r="CN31" s="616" t="s">
        <v>370</v>
      </c>
      <c r="CO31" s="616" t="s">
        <v>280</v>
      </c>
      <c r="CP31" s="616" t="s">
        <v>377</v>
      </c>
      <c r="CQ31" s="616" t="s">
        <v>377</v>
      </c>
      <c r="CR31" s="627">
        <v>0</v>
      </c>
      <c r="CS31" s="627">
        <v>0</v>
      </c>
      <c r="CT31" s="627">
        <v>0</v>
      </c>
      <c r="CU31" s="627">
        <f t="shared" si="33"/>
        <v>0</v>
      </c>
      <c r="CV31" s="627">
        <f t="shared" si="34"/>
        <v>0</v>
      </c>
      <c r="CW31" s="627">
        <f t="shared" si="35"/>
        <v>0</v>
      </c>
      <c r="DF31" s="616" t="s">
        <v>370</v>
      </c>
      <c r="DG31" s="616" t="s">
        <v>280</v>
      </c>
      <c r="DH31" s="616" t="s">
        <v>414</v>
      </c>
      <c r="DI31" s="616" t="s">
        <v>522</v>
      </c>
      <c r="DJ31" s="627">
        <v>0</v>
      </c>
      <c r="DK31" s="627">
        <v>339808000</v>
      </c>
      <c r="DL31" s="627">
        <v>345520000</v>
      </c>
      <c r="DM31" s="627">
        <f t="shared" si="37"/>
        <v>0</v>
      </c>
      <c r="DN31" s="627">
        <f t="shared" si="38"/>
        <v>339808</v>
      </c>
      <c r="DO31" s="627">
        <f t="shared" si="39"/>
        <v>345520</v>
      </c>
      <c r="DX31" s="616" t="s">
        <v>370</v>
      </c>
      <c r="DY31" s="616" t="s">
        <v>280</v>
      </c>
      <c r="DZ31" s="616" t="s">
        <v>377</v>
      </c>
      <c r="EA31" s="616" t="s">
        <v>377</v>
      </c>
      <c r="EB31" s="639">
        <v>0</v>
      </c>
      <c r="EC31" s="639">
        <v>0</v>
      </c>
      <c r="ED31" s="639">
        <v>0</v>
      </c>
      <c r="EE31" s="639">
        <f t="shared" si="41"/>
        <v>0</v>
      </c>
      <c r="EF31" s="639">
        <f t="shared" si="42"/>
        <v>0</v>
      </c>
      <c r="EG31" s="639">
        <f t="shared" si="43"/>
        <v>0</v>
      </c>
      <c r="EP31" s="656" t="s">
        <v>370</v>
      </c>
      <c r="EQ31" s="616" t="s">
        <v>280</v>
      </c>
      <c r="ER31" s="656" t="s">
        <v>377</v>
      </c>
      <c r="ES31" s="616" t="s">
        <v>377</v>
      </c>
      <c r="ET31" s="626">
        <v>0</v>
      </c>
      <c r="EU31" s="626">
        <v>0</v>
      </c>
      <c r="EV31" s="626">
        <v>0</v>
      </c>
      <c r="EW31" s="626">
        <f t="shared" si="45"/>
        <v>0</v>
      </c>
      <c r="EX31" s="626">
        <f t="shared" si="46"/>
        <v>0</v>
      </c>
      <c r="EY31" s="626">
        <f t="shared" si="47"/>
        <v>0</v>
      </c>
      <c r="FH31" s="668" t="s">
        <v>370</v>
      </c>
      <c r="FI31" s="625" t="s">
        <v>280</v>
      </c>
      <c r="FJ31" s="668" t="s">
        <v>414</v>
      </c>
      <c r="FK31" s="625" t="s">
        <v>522</v>
      </c>
      <c r="FL31" s="626">
        <v>0</v>
      </c>
      <c r="FM31" s="626">
        <v>339808000</v>
      </c>
      <c r="FN31" s="626">
        <v>345520000</v>
      </c>
      <c r="FO31" s="626">
        <f t="shared" si="49"/>
        <v>0</v>
      </c>
      <c r="FP31" s="626">
        <f t="shared" si="50"/>
        <v>339808</v>
      </c>
      <c r="FQ31" s="626">
        <f t="shared" si="51"/>
        <v>345520</v>
      </c>
      <c r="GN31" s="656" t="s">
        <v>370</v>
      </c>
      <c r="GO31" s="656" t="s">
        <v>280</v>
      </c>
      <c r="GP31" s="656" t="s">
        <v>414</v>
      </c>
      <c r="GQ31" s="656" t="s">
        <v>522</v>
      </c>
      <c r="GR31" s="656" t="s">
        <v>1023</v>
      </c>
      <c r="GS31" s="658">
        <v>0</v>
      </c>
      <c r="GT31" s="658">
        <v>342664000</v>
      </c>
      <c r="GU31" s="658">
        <v>345520000</v>
      </c>
      <c r="GV31" s="657">
        <f t="shared" si="59"/>
        <v>0</v>
      </c>
      <c r="GW31" s="657">
        <f t="shared" si="60"/>
        <v>342664</v>
      </c>
      <c r="GX31" s="657">
        <f t="shared" si="61"/>
        <v>345520</v>
      </c>
      <c r="HY31" s="668" t="s">
        <v>370</v>
      </c>
      <c r="HZ31" s="625" t="s">
        <v>280</v>
      </c>
      <c r="IA31" s="668" t="s">
        <v>414</v>
      </c>
      <c r="IB31" s="625" t="s">
        <v>522</v>
      </c>
      <c r="IC31" s="673">
        <v>0</v>
      </c>
      <c r="ID31" s="673">
        <v>425520000</v>
      </c>
      <c r="IE31" s="673">
        <v>425520000</v>
      </c>
      <c r="IF31" s="639">
        <f t="shared" si="69"/>
        <v>0</v>
      </c>
      <c r="IG31" s="639">
        <f t="shared" si="70"/>
        <v>425520</v>
      </c>
      <c r="IH31" s="639">
        <f t="shared" si="71"/>
        <v>425520</v>
      </c>
      <c r="II31" s="626"/>
      <c r="IJ31" s="626"/>
    </row>
    <row r="32" spans="1:258" x14ac:dyDescent="0.2">
      <c r="A32" s="658" t="s">
        <v>731</v>
      </c>
      <c r="B32" s="627" t="s">
        <v>49</v>
      </c>
      <c r="C32" s="658" t="s">
        <v>377</v>
      </c>
      <c r="D32" s="627" t="s">
        <v>377</v>
      </c>
      <c r="E32" s="627">
        <v>16000</v>
      </c>
      <c r="F32" s="627">
        <v>0</v>
      </c>
      <c r="G32" s="627">
        <v>0</v>
      </c>
      <c r="H32" s="658">
        <f t="shared" si="13"/>
        <v>16.495999999999999</v>
      </c>
      <c r="I32" s="658">
        <f t="shared" si="14"/>
        <v>0</v>
      </c>
      <c r="J32" s="658">
        <f t="shared" si="15"/>
        <v>0</v>
      </c>
      <c r="T32" s="616" t="s">
        <v>746</v>
      </c>
      <c r="U32" s="616" t="s">
        <v>747</v>
      </c>
      <c r="V32" s="656" t="s">
        <v>377</v>
      </c>
      <c r="W32" s="616" t="s">
        <v>377</v>
      </c>
      <c r="X32" s="658">
        <v>1000</v>
      </c>
      <c r="Y32" s="658">
        <v>0</v>
      </c>
      <c r="Z32" s="658">
        <v>0</v>
      </c>
      <c r="AA32" s="658">
        <f t="shared" si="17"/>
        <v>1.0309999999999999</v>
      </c>
      <c r="AB32" s="658">
        <f t="shared" si="18"/>
        <v>0</v>
      </c>
      <c r="AC32" s="658">
        <f t="shared" si="19"/>
        <v>0</v>
      </c>
      <c r="AL32" s="616" t="s">
        <v>814</v>
      </c>
      <c r="AM32" s="616" t="s">
        <v>442</v>
      </c>
      <c r="AN32" s="616" t="s">
        <v>377</v>
      </c>
      <c r="AO32" s="616" t="s">
        <v>377</v>
      </c>
      <c r="AP32" s="627">
        <v>0</v>
      </c>
      <c r="AQ32" s="627">
        <v>16271207</v>
      </c>
      <c r="AR32" s="627">
        <v>22571207</v>
      </c>
      <c r="AS32" s="627">
        <f t="shared" si="21"/>
        <v>0</v>
      </c>
      <c r="AT32" s="627">
        <f t="shared" si="22"/>
        <v>16271.207</v>
      </c>
      <c r="AU32" s="627">
        <f t="shared" si="23"/>
        <v>22571.206999999999</v>
      </c>
      <c r="BD32" s="668" t="s">
        <v>814</v>
      </c>
      <c r="BE32" s="625" t="s">
        <v>442</v>
      </c>
      <c r="BF32" s="668" t="s">
        <v>377</v>
      </c>
      <c r="BG32" s="629" t="s">
        <v>377</v>
      </c>
      <c r="BH32" s="626">
        <v>31260000</v>
      </c>
      <c r="BI32" s="626">
        <v>0</v>
      </c>
      <c r="BJ32" s="626">
        <v>0</v>
      </c>
      <c r="BK32" s="626">
        <f t="shared" si="25"/>
        <v>31260</v>
      </c>
      <c r="BL32" s="626">
        <f t="shared" si="26"/>
        <v>0</v>
      </c>
      <c r="BM32" s="626">
        <f t="shared" si="27"/>
        <v>0</v>
      </c>
      <c r="BV32" s="668" t="s">
        <v>370</v>
      </c>
      <c r="BW32" s="669" t="s">
        <v>280</v>
      </c>
      <c r="BX32" s="668" t="s">
        <v>423</v>
      </c>
      <c r="BY32" s="669" t="s">
        <v>523</v>
      </c>
      <c r="BZ32" s="627">
        <v>0</v>
      </c>
      <c r="CA32" s="627">
        <v>119818844</v>
      </c>
      <c r="CB32" s="627">
        <v>119818844</v>
      </c>
      <c r="CC32" s="628">
        <f t="shared" si="29"/>
        <v>0</v>
      </c>
      <c r="CD32" s="628">
        <f t="shared" si="30"/>
        <v>119818.844</v>
      </c>
      <c r="CE32" s="628">
        <f t="shared" si="31"/>
        <v>119818.844</v>
      </c>
      <c r="CN32" s="616" t="s">
        <v>370</v>
      </c>
      <c r="CO32" s="616" t="s">
        <v>280</v>
      </c>
      <c r="CP32" s="616" t="s">
        <v>377</v>
      </c>
      <c r="CQ32" s="616" t="s">
        <v>377</v>
      </c>
      <c r="CR32" s="627">
        <v>0</v>
      </c>
      <c r="CS32" s="627">
        <v>0</v>
      </c>
      <c r="CT32" s="627">
        <v>0</v>
      </c>
      <c r="CU32" s="627">
        <f t="shared" si="33"/>
        <v>0</v>
      </c>
      <c r="CV32" s="627">
        <f t="shared" si="34"/>
        <v>0</v>
      </c>
      <c r="CW32" s="627">
        <f t="shared" si="35"/>
        <v>0</v>
      </c>
      <c r="DF32" s="616" t="s">
        <v>370</v>
      </c>
      <c r="DG32" s="616" t="s">
        <v>280</v>
      </c>
      <c r="DH32" s="616" t="s">
        <v>520</v>
      </c>
      <c r="DI32" s="616" t="s">
        <v>521</v>
      </c>
      <c r="DJ32" s="627">
        <v>0</v>
      </c>
      <c r="DK32" s="627">
        <v>1560000</v>
      </c>
      <c r="DL32" s="627">
        <v>2340000</v>
      </c>
      <c r="DM32" s="627">
        <f t="shared" si="37"/>
        <v>0</v>
      </c>
      <c r="DN32" s="627">
        <f t="shared" si="38"/>
        <v>1560</v>
      </c>
      <c r="DO32" s="627">
        <f t="shared" si="39"/>
        <v>2340</v>
      </c>
      <c r="DX32" s="616" t="s">
        <v>370</v>
      </c>
      <c r="DY32" s="616" t="s">
        <v>280</v>
      </c>
      <c r="DZ32" s="616" t="s">
        <v>414</v>
      </c>
      <c r="EA32" s="616" t="s">
        <v>522</v>
      </c>
      <c r="EB32" s="639">
        <v>0</v>
      </c>
      <c r="EC32" s="639">
        <v>345520000</v>
      </c>
      <c r="ED32" s="639">
        <v>339808000</v>
      </c>
      <c r="EE32" s="639">
        <f t="shared" si="41"/>
        <v>0</v>
      </c>
      <c r="EF32" s="639">
        <f t="shared" si="42"/>
        <v>345520</v>
      </c>
      <c r="EG32" s="639">
        <f t="shared" si="43"/>
        <v>339808</v>
      </c>
      <c r="EP32" s="656" t="s">
        <v>370</v>
      </c>
      <c r="EQ32" s="616" t="s">
        <v>280</v>
      </c>
      <c r="ER32" s="656" t="s">
        <v>423</v>
      </c>
      <c r="ES32" s="616" t="s">
        <v>523</v>
      </c>
      <c r="ET32" s="626">
        <v>0</v>
      </c>
      <c r="EU32" s="626">
        <v>119818844</v>
      </c>
      <c r="EV32" s="626">
        <v>119818844</v>
      </c>
      <c r="EW32" s="626">
        <f t="shared" si="45"/>
        <v>0</v>
      </c>
      <c r="EX32" s="626">
        <f t="shared" si="46"/>
        <v>119818.844</v>
      </c>
      <c r="EY32" s="626">
        <f t="shared" si="47"/>
        <v>119818.844</v>
      </c>
      <c r="FH32" s="668" t="s">
        <v>370</v>
      </c>
      <c r="FI32" s="625" t="s">
        <v>280</v>
      </c>
      <c r="FJ32" s="668" t="s">
        <v>377</v>
      </c>
      <c r="FK32" s="625" t="s">
        <v>377</v>
      </c>
      <c r="FL32" s="626">
        <v>0</v>
      </c>
      <c r="FM32" s="626">
        <v>0</v>
      </c>
      <c r="FN32" s="626">
        <v>0</v>
      </c>
      <c r="FO32" s="626">
        <f t="shared" si="49"/>
        <v>0</v>
      </c>
      <c r="FP32" s="626">
        <f t="shared" si="50"/>
        <v>0</v>
      </c>
      <c r="FQ32" s="626">
        <f t="shared" si="51"/>
        <v>0</v>
      </c>
      <c r="GN32" s="656" t="s">
        <v>370</v>
      </c>
      <c r="GO32" s="656" t="s">
        <v>280</v>
      </c>
      <c r="GP32" s="656" t="s">
        <v>377</v>
      </c>
      <c r="GQ32" s="656" t="s">
        <v>377</v>
      </c>
      <c r="GR32" s="656" t="s">
        <v>1023</v>
      </c>
      <c r="GS32" s="658">
        <v>0</v>
      </c>
      <c r="GT32" s="658">
        <v>0</v>
      </c>
      <c r="GU32" s="658">
        <v>0</v>
      </c>
      <c r="GV32" s="657">
        <f t="shared" si="59"/>
        <v>0</v>
      </c>
      <c r="GW32" s="657">
        <f t="shared" si="60"/>
        <v>0</v>
      </c>
      <c r="GX32" s="657">
        <f t="shared" si="61"/>
        <v>0</v>
      </c>
      <c r="HY32" s="668" t="s">
        <v>370</v>
      </c>
      <c r="HZ32" s="625" t="s">
        <v>280</v>
      </c>
      <c r="IA32" s="668" t="s">
        <v>377</v>
      </c>
      <c r="IB32" s="625" t="s">
        <v>377</v>
      </c>
      <c r="IC32" s="673">
        <v>0</v>
      </c>
      <c r="ID32" s="673">
        <v>0</v>
      </c>
      <c r="IE32" s="673">
        <v>0</v>
      </c>
      <c r="IF32" s="639">
        <f t="shared" si="69"/>
        <v>0</v>
      </c>
      <c r="IG32" s="639">
        <f t="shared" si="70"/>
        <v>0</v>
      </c>
      <c r="IH32" s="639">
        <f t="shared" si="71"/>
        <v>0</v>
      </c>
      <c r="II32" s="626"/>
      <c r="IJ32" s="626"/>
    </row>
    <row r="33" spans="1:244" x14ac:dyDescent="0.2">
      <c r="A33" s="658" t="s">
        <v>390</v>
      </c>
      <c r="B33" s="627" t="s">
        <v>391</v>
      </c>
      <c r="C33" s="658" t="s">
        <v>377</v>
      </c>
      <c r="D33" s="627" t="s">
        <v>377</v>
      </c>
      <c r="E33" s="627">
        <v>636942000</v>
      </c>
      <c r="F33" s="627">
        <v>0</v>
      </c>
      <c r="G33" s="627">
        <v>0</v>
      </c>
      <c r="H33" s="658">
        <f t="shared" si="13"/>
        <v>656687.20199999993</v>
      </c>
      <c r="I33" s="658">
        <f t="shared" si="14"/>
        <v>0</v>
      </c>
      <c r="J33" s="658">
        <f t="shared" si="15"/>
        <v>0</v>
      </c>
      <c r="T33" s="616" t="s">
        <v>797</v>
      </c>
      <c r="U33" s="616" t="s">
        <v>734</v>
      </c>
      <c r="V33" s="656" t="s">
        <v>377</v>
      </c>
      <c r="W33" s="616" t="s">
        <v>377</v>
      </c>
      <c r="X33" s="658">
        <v>1000</v>
      </c>
      <c r="Y33" s="658">
        <v>0</v>
      </c>
      <c r="Z33" s="658">
        <v>0</v>
      </c>
      <c r="AA33" s="658">
        <f t="shared" si="17"/>
        <v>1.0309999999999999</v>
      </c>
      <c r="AB33" s="658">
        <f t="shared" si="18"/>
        <v>0</v>
      </c>
      <c r="AC33" s="658">
        <f t="shared" si="19"/>
        <v>0</v>
      </c>
      <c r="AL33" s="616" t="s">
        <v>815</v>
      </c>
      <c r="AM33" s="616" t="s">
        <v>725</v>
      </c>
      <c r="AN33" s="616" t="s">
        <v>377</v>
      </c>
      <c r="AO33" s="616" t="s">
        <v>377</v>
      </c>
      <c r="AP33" s="627">
        <v>1000</v>
      </c>
      <c r="AQ33" s="627">
        <v>0</v>
      </c>
      <c r="AR33" s="627">
        <v>0</v>
      </c>
      <c r="AS33" s="627">
        <f t="shared" si="21"/>
        <v>1</v>
      </c>
      <c r="AT33" s="627">
        <f t="shared" si="22"/>
        <v>0</v>
      </c>
      <c r="AU33" s="627">
        <f t="shared" si="23"/>
        <v>0</v>
      </c>
      <c r="BD33" s="668" t="s">
        <v>814</v>
      </c>
      <c r="BE33" s="625" t="s">
        <v>442</v>
      </c>
      <c r="BF33" s="668" t="s">
        <v>377</v>
      </c>
      <c r="BG33" s="629" t="s">
        <v>377</v>
      </c>
      <c r="BH33" s="626">
        <v>0</v>
      </c>
      <c r="BI33" s="626">
        <v>16271207</v>
      </c>
      <c r="BJ33" s="626">
        <v>22571207</v>
      </c>
      <c r="BK33" s="626">
        <f t="shared" si="25"/>
        <v>0</v>
      </c>
      <c r="BL33" s="626">
        <f t="shared" si="26"/>
        <v>16271.207</v>
      </c>
      <c r="BM33" s="626">
        <f t="shared" si="27"/>
        <v>22571.206999999999</v>
      </c>
      <c r="BV33" s="668" t="s">
        <v>814</v>
      </c>
      <c r="BW33" s="669" t="s">
        <v>442</v>
      </c>
      <c r="BX33" s="668" t="s">
        <v>377</v>
      </c>
      <c r="BY33" s="669" t="s">
        <v>377</v>
      </c>
      <c r="BZ33" s="627">
        <v>31260000</v>
      </c>
      <c r="CA33" s="627">
        <v>0</v>
      </c>
      <c r="CB33" s="627">
        <v>0</v>
      </c>
      <c r="CC33" s="628">
        <f t="shared" si="29"/>
        <v>31260</v>
      </c>
      <c r="CD33" s="628">
        <f t="shared" si="30"/>
        <v>0</v>
      </c>
      <c r="CE33" s="628">
        <f t="shared" si="31"/>
        <v>0</v>
      </c>
      <c r="CN33" s="616" t="s">
        <v>370</v>
      </c>
      <c r="CO33" s="616" t="s">
        <v>280</v>
      </c>
      <c r="CP33" s="616" t="s">
        <v>520</v>
      </c>
      <c r="CQ33" s="616" t="s">
        <v>521</v>
      </c>
      <c r="CR33" s="627">
        <v>0</v>
      </c>
      <c r="CS33" s="627">
        <v>2340000</v>
      </c>
      <c r="CT33" s="627">
        <v>1560000</v>
      </c>
      <c r="CU33" s="627">
        <f t="shared" si="33"/>
        <v>0</v>
      </c>
      <c r="CV33" s="627">
        <f t="shared" si="34"/>
        <v>2340</v>
      </c>
      <c r="CW33" s="627">
        <f t="shared" si="35"/>
        <v>1560</v>
      </c>
      <c r="DF33" s="616" t="s">
        <v>370</v>
      </c>
      <c r="DG33" s="616" t="s">
        <v>280</v>
      </c>
      <c r="DH33" s="616" t="s">
        <v>424</v>
      </c>
      <c r="DI33" s="616" t="s">
        <v>415</v>
      </c>
      <c r="DJ33" s="627">
        <v>0</v>
      </c>
      <c r="DK33" s="627">
        <v>0</v>
      </c>
      <c r="DL33" s="627">
        <v>0</v>
      </c>
      <c r="DM33" s="627">
        <f t="shared" si="37"/>
        <v>0</v>
      </c>
      <c r="DN33" s="627">
        <f t="shared" si="38"/>
        <v>0</v>
      </c>
      <c r="DO33" s="627">
        <f t="shared" si="39"/>
        <v>0</v>
      </c>
      <c r="DX33" s="616" t="s">
        <v>370</v>
      </c>
      <c r="DY33" s="616" t="s">
        <v>280</v>
      </c>
      <c r="DZ33" s="616" t="s">
        <v>424</v>
      </c>
      <c r="EA33" s="616" t="s">
        <v>415</v>
      </c>
      <c r="EB33" s="639">
        <v>0</v>
      </c>
      <c r="EC33" s="639">
        <v>0</v>
      </c>
      <c r="ED33" s="639">
        <v>0</v>
      </c>
      <c r="EE33" s="639">
        <f t="shared" si="41"/>
        <v>0</v>
      </c>
      <c r="EF33" s="639">
        <f t="shared" si="42"/>
        <v>0</v>
      </c>
      <c r="EG33" s="639">
        <f t="shared" si="43"/>
        <v>0</v>
      </c>
      <c r="EP33" s="656" t="s">
        <v>370</v>
      </c>
      <c r="EQ33" s="616" t="s">
        <v>280</v>
      </c>
      <c r="ER33" s="656" t="s">
        <v>389</v>
      </c>
      <c r="ES33" s="616" t="s">
        <v>524</v>
      </c>
      <c r="ET33" s="626">
        <v>0</v>
      </c>
      <c r="EU33" s="626">
        <v>7157850</v>
      </c>
      <c r="EV33" s="626">
        <v>98829500</v>
      </c>
      <c r="EW33" s="626">
        <f t="shared" si="45"/>
        <v>0</v>
      </c>
      <c r="EX33" s="626">
        <f t="shared" si="46"/>
        <v>7157.85</v>
      </c>
      <c r="EY33" s="626">
        <f t="shared" si="47"/>
        <v>98829.5</v>
      </c>
      <c r="FH33" s="668" t="s">
        <v>370</v>
      </c>
      <c r="FI33" s="625" t="s">
        <v>280</v>
      </c>
      <c r="FJ33" s="668" t="s">
        <v>377</v>
      </c>
      <c r="FK33" s="625" t="s">
        <v>377</v>
      </c>
      <c r="FL33" s="626">
        <v>0</v>
      </c>
      <c r="FM33" s="626">
        <v>0</v>
      </c>
      <c r="FN33" s="626">
        <v>0</v>
      </c>
      <c r="FO33" s="626">
        <f t="shared" si="49"/>
        <v>0</v>
      </c>
      <c r="FP33" s="626">
        <f t="shared" si="50"/>
        <v>0</v>
      </c>
      <c r="FQ33" s="626">
        <f t="shared" si="51"/>
        <v>0</v>
      </c>
      <c r="GN33" s="656" t="s">
        <v>370</v>
      </c>
      <c r="GO33" s="656" t="s">
        <v>280</v>
      </c>
      <c r="GP33" s="656" t="s">
        <v>423</v>
      </c>
      <c r="GQ33" s="656" t="s">
        <v>523</v>
      </c>
      <c r="GR33" s="656" t="s">
        <v>1023</v>
      </c>
      <c r="GS33" s="658">
        <v>0</v>
      </c>
      <c r="GT33" s="658">
        <v>119818844</v>
      </c>
      <c r="GU33" s="658">
        <v>119818844</v>
      </c>
      <c r="GV33" s="657">
        <f t="shared" si="59"/>
        <v>0</v>
      </c>
      <c r="GW33" s="657">
        <f t="shared" si="60"/>
        <v>119818.844</v>
      </c>
      <c r="GX33" s="657">
        <f t="shared" si="61"/>
        <v>119818.844</v>
      </c>
      <c r="HY33" s="668" t="s">
        <v>370</v>
      </c>
      <c r="HZ33" s="625" t="s">
        <v>280</v>
      </c>
      <c r="IA33" s="668" t="s">
        <v>520</v>
      </c>
      <c r="IB33" s="625" t="s">
        <v>521</v>
      </c>
      <c r="IC33" s="673">
        <v>0</v>
      </c>
      <c r="ID33" s="673">
        <v>12340000</v>
      </c>
      <c r="IE33" s="673">
        <v>12340000</v>
      </c>
      <c r="IF33" s="639">
        <f t="shared" si="69"/>
        <v>0</v>
      </c>
      <c r="IG33" s="639">
        <f t="shared" si="70"/>
        <v>12340</v>
      </c>
      <c r="IH33" s="639">
        <f t="shared" si="71"/>
        <v>12340</v>
      </c>
      <c r="II33" s="626"/>
      <c r="IJ33" s="626"/>
    </row>
    <row r="34" spans="1:244" x14ac:dyDescent="0.2">
      <c r="A34" s="658" t="s">
        <v>392</v>
      </c>
      <c r="B34" s="627" t="s">
        <v>393</v>
      </c>
      <c r="C34" s="658" t="s">
        <v>377</v>
      </c>
      <c r="D34" s="627" t="s">
        <v>377</v>
      </c>
      <c r="E34" s="627">
        <v>311367398</v>
      </c>
      <c r="F34" s="627">
        <v>0</v>
      </c>
      <c r="G34" s="627">
        <v>0</v>
      </c>
      <c r="H34" s="658">
        <f t="shared" si="13"/>
        <v>321019.78733799997</v>
      </c>
      <c r="I34" s="658">
        <f t="shared" si="14"/>
        <v>0</v>
      </c>
      <c r="J34" s="658">
        <f t="shared" si="15"/>
        <v>0</v>
      </c>
      <c r="T34" s="616" t="s">
        <v>816</v>
      </c>
      <c r="U34" s="616" t="s">
        <v>735</v>
      </c>
      <c r="V34" s="656" t="s">
        <v>377</v>
      </c>
      <c r="W34" s="616" t="s">
        <v>377</v>
      </c>
      <c r="X34" s="658">
        <v>1000</v>
      </c>
      <c r="Y34" s="658">
        <v>0</v>
      </c>
      <c r="Z34" s="658">
        <v>0</v>
      </c>
      <c r="AA34" s="658">
        <f t="shared" si="17"/>
        <v>1.0309999999999999</v>
      </c>
      <c r="AB34" s="658">
        <f t="shared" si="18"/>
        <v>0</v>
      </c>
      <c r="AC34" s="658">
        <f t="shared" si="19"/>
        <v>0</v>
      </c>
      <c r="AL34" s="616" t="s">
        <v>746</v>
      </c>
      <c r="AM34" s="616" t="s">
        <v>747</v>
      </c>
      <c r="AN34" s="616" t="s">
        <v>377</v>
      </c>
      <c r="AO34" s="616" t="s">
        <v>377</v>
      </c>
      <c r="AP34" s="627">
        <v>1000</v>
      </c>
      <c r="AQ34" s="627">
        <v>0</v>
      </c>
      <c r="AR34" s="627">
        <v>0</v>
      </c>
      <c r="AS34" s="627">
        <f t="shared" si="21"/>
        <v>1</v>
      </c>
      <c r="AT34" s="627">
        <f t="shared" si="22"/>
        <v>0</v>
      </c>
      <c r="AU34" s="627">
        <f t="shared" si="23"/>
        <v>0</v>
      </c>
      <c r="BD34" s="668" t="s">
        <v>815</v>
      </c>
      <c r="BE34" s="625" t="s">
        <v>725</v>
      </c>
      <c r="BF34" s="668" t="s">
        <v>377</v>
      </c>
      <c r="BG34" s="629" t="s">
        <v>377</v>
      </c>
      <c r="BH34" s="626">
        <v>1000</v>
      </c>
      <c r="BI34" s="626">
        <v>0</v>
      </c>
      <c r="BJ34" s="626">
        <v>0</v>
      </c>
      <c r="BK34" s="626">
        <f t="shared" si="25"/>
        <v>1</v>
      </c>
      <c r="BL34" s="626">
        <f t="shared" si="26"/>
        <v>0</v>
      </c>
      <c r="BM34" s="626">
        <f t="shared" si="27"/>
        <v>0</v>
      </c>
      <c r="BV34" s="668" t="s">
        <v>814</v>
      </c>
      <c r="BW34" s="669" t="s">
        <v>442</v>
      </c>
      <c r="BX34" s="668" t="s">
        <v>377</v>
      </c>
      <c r="BY34" s="669" t="s">
        <v>377</v>
      </c>
      <c r="BZ34" s="627">
        <v>0</v>
      </c>
      <c r="CA34" s="627">
        <v>22571207</v>
      </c>
      <c r="CB34" s="627">
        <v>16271207</v>
      </c>
      <c r="CC34" s="628">
        <f t="shared" si="29"/>
        <v>0</v>
      </c>
      <c r="CD34" s="628">
        <f t="shared" si="30"/>
        <v>22571.206999999999</v>
      </c>
      <c r="CE34" s="628">
        <f t="shared" si="31"/>
        <v>16271.207</v>
      </c>
      <c r="CN34" s="616" t="s">
        <v>814</v>
      </c>
      <c r="CO34" s="616" t="s">
        <v>442</v>
      </c>
      <c r="CP34" s="616" t="s">
        <v>377</v>
      </c>
      <c r="CQ34" s="616" t="s">
        <v>377</v>
      </c>
      <c r="CR34" s="627">
        <v>31260000</v>
      </c>
      <c r="CS34" s="627">
        <v>0</v>
      </c>
      <c r="CT34" s="627">
        <v>0</v>
      </c>
      <c r="CU34" s="627">
        <f t="shared" si="33"/>
        <v>31260</v>
      </c>
      <c r="CV34" s="627">
        <f t="shared" si="34"/>
        <v>0</v>
      </c>
      <c r="CW34" s="627">
        <f t="shared" si="35"/>
        <v>0</v>
      </c>
      <c r="DF34" s="616" t="s">
        <v>814</v>
      </c>
      <c r="DG34" s="616" t="s">
        <v>442</v>
      </c>
      <c r="DH34" s="616" t="s">
        <v>377</v>
      </c>
      <c r="DI34" s="616" t="s">
        <v>377</v>
      </c>
      <c r="DJ34" s="627">
        <v>31260000</v>
      </c>
      <c r="DK34" s="627">
        <v>0</v>
      </c>
      <c r="DL34" s="627">
        <v>0</v>
      </c>
      <c r="DM34" s="627">
        <f t="shared" si="37"/>
        <v>31260</v>
      </c>
      <c r="DN34" s="627">
        <f t="shared" si="38"/>
        <v>0</v>
      </c>
      <c r="DO34" s="627">
        <f t="shared" si="39"/>
        <v>0</v>
      </c>
      <c r="DX34" s="616" t="s">
        <v>814</v>
      </c>
      <c r="DY34" s="616" t="s">
        <v>442</v>
      </c>
      <c r="DZ34" s="616" t="s">
        <v>377</v>
      </c>
      <c r="EA34" s="616" t="s">
        <v>377</v>
      </c>
      <c r="EB34" s="639">
        <v>31260000</v>
      </c>
      <c r="EC34" s="639">
        <v>0</v>
      </c>
      <c r="ED34" s="639">
        <v>0</v>
      </c>
      <c r="EE34" s="639">
        <f t="shared" si="41"/>
        <v>31260</v>
      </c>
      <c r="EF34" s="639">
        <f t="shared" si="42"/>
        <v>0</v>
      </c>
      <c r="EG34" s="639">
        <f t="shared" si="43"/>
        <v>0</v>
      </c>
      <c r="EP34" s="656" t="s">
        <v>370</v>
      </c>
      <c r="EQ34" s="616" t="s">
        <v>280</v>
      </c>
      <c r="ER34" s="656" t="s">
        <v>377</v>
      </c>
      <c r="ES34" s="616" t="s">
        <v>377</v>
      </c>
      <c r="ET34" s="626">
        <v>0</v>
      </c>
      <c r="EU34" s="626">
        <v>0</v>
      </c>
      <c r="EV34" s="626">
        <v>0</v>
      </c>
      <c r="EW34" s="626">
        <f t="shared" si="45"/>
        <v>0</v>
      </c>
      <c r="EX34" s="626">
        <f t="shared" si="46"/>
        <v>0</v>
      </c>
      <c r="EY34" s="626">
        <f t="shared" si="47"/>
        <v>0</v>
      </c>
      <c r="FH34" s="668" t="s">
        <v>370</v>
      </c>
      <c r="FI34" s="625" t="s">
        <v>280</v>
      </c>
      <c r="FJ34" s="668" t="s">
        <v>520</v>
      </c>
      <c r="FK34" s="625" t="s">
        <v>521</v>
      </c>
      <c r="FL34" s="626">
        <v>0</v>
      </c>
      <c r="FM34" s="626">
        <v>2340000</v>
      </c>
      <c r="FN34" s="626">
        <v>2340000</v>
      </c>
      <c r="FO34" s="626">
        <f t="shared" si="49"/>
        <v>0</v>
      </c>
      <c r="FP34" s="626">
        <f t="shared" si="50"/>
        <v>2340</v>
      </c>
      <c r="FQ34" s="626">
        <f t="shared" si="51"/>
        <v>2340</v>
      </c>
      <c r="GN34" s="656" t="s">
        <v>370</v>
      </c>
      <c r="GO34" s="656" t="s">
        <v>280</v>
      </c>
      <c r="GP34" s="656" t="s">
        <v>389</v>
      </c>
      <c r="GQ34" s="656" t="s">
        <v>524</v>
      </c>
      <c r="GR34" s="656" t="s">
        <v>1023</v>
      </c>
      <c r="GS34" s="658">
        <v>0</v>
      </c>
      <c r="GT34" s="658">
        <v>48849500</v>
      </c>
      <c r="GU34" s="658">
        <v>98829500</v>
      </c>
      <c r="GV34" s="657">
        <f t="shared" si="59"/>
        <v>0</v>
      </c>
      <c r="GW34" s="657">
        <f t="shared" si="60"/>
        <v>48849.5</v>
      </c>
      <c r="GX34" s="657">
        <f t="shared" si="61"/>
        <v>98829.5</v>
      </c>
      <c r="HY34" s="616" t="s">
        <v>370</v>
      </c>
      <c r="HZ34" s="672" t="s">
        <v>280</v>
      </c>
      <c r="IA34" s="616" t="s">
        <v>424</v>
      </c>
      <c r="IB34" s="672" t="s">
        <v>415</v>
      </c>
      <c r="IC34" s="639">
        <v>0</v>
      </c>
      <c r="ID34" s="639">
        <v>0</v>
      </c>
      <c r="IE34" s="639">
        <v>0</v>
      </c>
      <c r="IF34" s="639">
        <f t="shared" si="69"/>
        <v>0</v>
      </c>
      <c r="IG34" s="639">
        <f t="shared" si="70"/>
        <v>0</v>
      </c>
      <c r="IH34" s="639">
        <f t="shared" si="71"/>
        <v>0</v>
      </c>
    </row>
    <row r="35" spans="1:244" x14ac:dyDescent="0.2">
      <c r="A35" s="658" t="s">
        <v>392</v>
      </c>
      <c r="B35" s="627" t="s">
        <v>393</v>
      </c>
      <c r="C35" s="658" t="s">
        <v>377</v>
      </c>
      <c r="D35" s="627" t="s">
        <v>377</v>
      </c>
      <c r="E35" s="627">
        <v>0</v>
      </c>
      <c r="F35" s="627">
        <v>0</v>
      </c>
      <c r="G35" s="627">
        <v>171606990</v>
      </c>
      <c r="H35" s="658">
        <f t="shared" si="13"/>
        <v>0</v>
      </c>
      <c r="I35" s="658">
        <f t="shared" si="14"/>
        <v>0</v>
      </c>
      <c r="J35" s="658">
        <f t="shared" si="15"/>
        <v>176926.80668999997</v>
      </c>
      <c r="T35" s="616" t="s">
        <v>731</v>
      </c>
      <c r="U35" s="616" t="s">
        <v>49</v>
      </c>
      <c r="V35" s="656" t="s">
        <v>377</v>
      </c>
      <c r="W35" s="616" t="s">
        <v>377</v>
      </c>
      <c r="X35" s="658">
        <v>16000</v>
      </c>
      <c r="Y35" s="658">
        <v>0</v>
      </c>
      <c r="Z35" s="658">
        <v>0</v>
      </c>
      <c r="AA35" s="658">
        <f t="shared" si="17"/>
        <v>16.495999999999999</v>
      </c>
      <c r="AB35" s="658">
        <f t="shared" si="18"/>
        <v>0</v>
      </c>
      <c r="AC35" s="658">
        <f t="shared" si="19"/>
        <v>0</v>
      </c>
      <c r="AL35" s="616" t="s">
        <v>797</v>
      </c>
      <c r="AM35" s="616" t="s">
        <v>734</v>
      </c>
      <c r="AN35" s="616" t="s">
        <v>377</v>
      </c>
      <c r="AO35" s="616" t="s">
        <v>377</v>
      </c>
      <c r="AP35" s="627">
        <v>1000</v>
      </c>
      <c r="AQ35" s="627">
        <v>0</v>
      </c>
      <c r="AR35" s="627">
        <v>0</v>
      </c>
      <c r="AS35" s="627">
        <f t="shared" si="21"/>
        <v>1</v>
      </c>
      <c r="AT35" s="627">
        <f t="shared" si="22"/>
        <v>0</v>
      </c>
      <c r="AU35" s="627">
        <f t="shared" si="23"/>
        <v>0</v>
      </c>
      <c r="BD35" s="668" t="s">
        <v>746</v>
      </c>
      <c r="BE35" s="625" t="s">
        <v>747</v>
      </c>
      <c r="BF35" s="668" t="s">
        <v>377</v>
      </c>
      <c r="BG35" s="629" t="s">
        <v>377</v>
      </c>
      <c r="BH35" s="626">
        <v>1000</v>
      </c>
      <c r="BI35" s="626">
        <v>0</v>
      </c>
      <c r="BJ35" s="626">
        <v>0</v>
      </c>
      <c r="BK35" s="626">
        <f t="shared" si="25"/>
        <v>1</v>
      </c>
      <c r="BL35" s="626">
        <f t="shared" si="26"/>
        <v>0</v>
      </c>
      <c r="BM35" s="626">
        <f t="shared" si="27"/>
        <v>0</v>
      </c>
      <c r="BV35" s="668" t="s">
        <v>815</v>
      </c>
      <c r="BW35" s="669" t="s">
        <v>725</v>
      </c>
      <c r="BX35" s="668" t="s">
        <v>377</v>
      </c>
      <c r="BY35" s="669" t="s">
        <v>377</v>
      </c>
      <c r="BZ35" s="627">
        <v>1000</v>
      </c>
      <c r="CA35" s="627">
        <v>0</v>
      </c>
      <c r="CB35" s="627">
        <v>0</v>
      </c>
      <c r="CC35" s="628">
        <f t="shared" si="29"/>
        <v>1</v>
      </c>
      <c r="CD35" s="628">
        <f t="shared" si="30"/>
        <v>0</v>
      </c>
      <c r="CE35" s="628">
        <f t="shared" si="31"/>
        <v>0</v>
      </c>
      <c r="CN35" s="616" t="s">
        <v>814</v>
      </c>
      <c r="CO35" s="616" t="s">
        <v>442</v>
      </c>
      <c r="CP35" s="616" t="s">
        <v>377</v>
      </c>
      <c r="CQ35" s="616" t="s">
        <v>377</v>
      </c>
      <c r="CR35" s="627">
        <v>0</v>
      </c>
      <c r="CS35" s="627">
        <v>22571207</v>
      </c>
      <c r="CT35" s="627">
        <v>16271207</v>
      </c>
      <c r="CU35" s="627">
        <f t="shared" si="33"/>
        <v>0</v>
      </c>
      <c r="CV35" s="627">
        <f t="shared" si="34"/>
        <v>22571.206999999999</v>
      </c>
      <c r="CW35" s="627">
        <f t="shared" si="35"/>
        <v>16271.207</v>
      </c>
      <c r="DF35" s="616" t="s">
        <v>814</v>
      </c>
      <c r="DG35" s="616" t="s">
        <v>442</v>
      </c>
      <c r="DH35" s="616" t="s">
        <v>377</v>
      </c>
      <c r="DI35" s="616" t="s">
        <v>377</v>
      </c>
      <c r="DJ35" s="627">
        <v>0</v>
      </c>
      <c r="DK35" s="627">
        <v>16271207</v>
      </c>
      <c r="DL35" s="627">
        <v>25771207</v>
      </c>
      <c r="DM35" s="627">
        <f t="shared" si="37"/>
        <v>0</v>
      </c>
      <c r="DN35" s="627">
        <f t="shared" si="38"/>
        <v>16271.207</v>
      </c>
      <c r="DO35" s="627">
        <f t="shared" si="39"/>
        <v>25771.206999999999</v>
      </c>
      <c r="DX35" s="616" t="s">
        <v>814</v>
      </c>
      <c r="DY35" s="616" t="s">
        <v>442</v>
      </c>
      <c r="DZ35" s="616" t="s">
        <v>377</v>
      </c>
      <c r="EA35" s="616" t="s">
        <v>377</v>
      </c>
      <c r="EB35" s="639">
        <v>0</v>
      </c>
      <c r="EC35" s="639">
        <v>25771207</v>
      </c>
      <c r="ED35" s="639">
        <v>16271207</v>
      </c>
      <c r="EE35" s="639">
        <f t="shared" si="41"/>
        <v>0</v>
      </c>
      <c r="EF35" s="639">
        <f t="shared" si="42"/>
        <v>25771.206999999999</v>
      </c>
      <c r="EG35" s="639">
        <f t="shared" si="43"/>
        <v>16271.207</v>
      </c>
      <c r="EP35" s="656" t="s">
        <v>370</v>
      </c>
      <c r="EQ35" s="616" t="s">
        <v>280</v>
      </c>
      <c r="ER35" s="656" t="s">
        <v>377</v>
      </c>
      <c r="ES35" s="616" t="s">
        <v>377</v>
      </c>
      <c r="ET35" s="626">
        <v>0</v>
      </c>
      <c r="EU35" s="626">
        <v>0</v>
      </c>
      <c r="EV35" s="626">
        <v>0</v>
      </c>
      <c r="EW35" s="626">
        <f t="shared" si="45"/>
        <v>0</v>
      </c>
      <c r="EX35" s="626">
        <f t="shared" si="46"/>
        <v>0</v>
      </c>
      <c r="EY35" s="626">
        <f t="shared" si="47"/>
        <v>0</v>
      </c>
      <c r="FH35" s="668" t="s">
        <v>370</v>
      </c>
      <c r="FI35" s="625" t="s">
        <v>280</v>
      </c>
      <c r="FJ35" s="668" t="s">
        <v>423</v>
      </c>
      <c r="FK35" s="625" t="s">
        <v>523</v>
      </c>
      <c r="FL35" s="626">
        <v>0</v>
      </c>
      <c r="FM35" s="626">
        <v>119818844</v>
      </c>
      <c r="FN35" s="626">
        <v>119818844</v>
      </c>
      <c r="FO35" s="626">
        <f t="shared" si="49"/>
        <v>0</v>
      </c>
      <c r="FP35" s="626">
        <f t="shared" si="50"/>
        <v>119818.844</v>
      </c>
      <c r="FQ35" s="626">
        <f t="shared" si="51"/>
        <v>119818.844</v>
      </c>
      <c r="GN35" s="656" t="s">
        <v>370</v>
      </c>
      <c r="GO35" s="656" t="s">
        <v>280</v>
      </c>
      <c r="GP35" s="656" t="s">
        <v>424</v>
      </c>
      <c r="GQ35" s="656" t="s">
        <v>415</v>
      </c>
      <c r="GR35" s="656" t="s">
        <v>1023</v>
      </c>
      <c r="GS35" s="658">
        <v>0</v>
      </c>
      <c r="GT35" s="658">
        <v>0</v>
      </c>
      <c r="GU35" s="658">
        <v>0</v>
      </c>
      <c r="GV35" s="657">
        <f t="shared" si="59"/>
        <v>0</v>
      </c>
      <c r="GW35" s="657">
        <f t="shared" si="60"/>
        <v>0</v>
      </c>
      <c r="GX35" s="657">
        <f t="shared" si="61"/>
        <v>0</v>
      </c>
      <c r="HY35" s="616" t="s">
        <v>370</v>
      </c>
      <c r="HZ35" s="672" t="s">
        <v>280</v>
      </c>
      <c r="IA35" s="616" t="s">
        <v>389</v>
      </c>
      <c r="IB35" s="672" t="s">
        <v>524</v>
      </c>
      <c r="IC35" s="639">
        <v>0</v>
      </c>
      <c r="ID35" s="639">
        <v>98829500</v>
      </c>
      <c r="IE35" s="639">
        <v>98829500</v>
      </c>
      <c r="IF35" s="639">
        <f t="shared" si="69"/>
        <v>0</v>
      </c>
      <c r="IG35" s="639">
        <f t="shared" si="70"/>
        <v>98829.5</v>
      </c>
      <c r="IH35" s="639">
        <f t="shared" si="71"/>
        <v>98829.5</v>
      </c>
    </row>
    <row r="36" spans="1:244" x14ac:dyDescent="0.2">
      <c r="A36" s="658" t="s">
        <v>444</v>
      </c>
      <c r="B36" s="627" t="s">
        <v>447</v>
      </c>
      <c r="C36" s="658" t="s">
        <v>377</v>
      </c>
      <c r="D36" s="627" t="s">
        <v>377</v>
      </c>
      <c r="E36" s="627">
        <v>236820785</v>
      </c>
      <c r="F36" s="627">
        <v>0</v>
      </c>
      <c r="G36" s="627">
        <v>0</v>
      </c>
      <c r="H36" s="658">
        <f t="shared" si="13"/>
        <v>244162.22933499998</v>
      </c>
      <c r="I36" s="658">
        <f t="shared" si="14"/>
        <v>0</v>
      </c>
      <c r="J36" s="658">
        <f t="shared" si="15"/>
        <v>0</v>
      </c>
      <c r="T36" s="616" t="s">
        <v>390</v>
      </c>
      <c r="U36" s="616" t="s">
        <v>391</v>
      </c>
      <c r="V36" s="656" t="s">
        <v>377</v>
      </c>
      <c r="W36" s="616" t="s">
        <v>377</v>
      </c>
      <c r="X36" s="658">
        <v>596942183</v>
      </c>
      <c r="Y36" s="658">
        <v>0</v>
      </c>
      <c r="Z36" s="658">
        <v>0</v>
      </c>
      <c r="AA36" s="658">
        <f t="shared" si="17"/>
        <v>615447.3906729999</v>
      </c>
      <c r="AB36" s="658">
        <f t="shared" si="18"/>
        <v>0</v>
      </c>
      <c r="AC36" s="658">
        <f t="shared" si="19"/>
        <v>0</v>
      </c>
      <c r="AL36" s="616" t="s">
        <v>816</v>
      </c>
      <c r="AM36" s="616" t="s">
        <v>735</v>
      </c>
      <c r="AN36" s="616" t="s">
        <v>377</v>
      </c>
      <c r="AO36" s="616" t="s">
        <v>377</v>
      </c>
      <c r="AP36" s="627">
        <v>1000</v>
      </c>
      <c r="AQ36" s="627">
        <v>0</v>
      </c>
      <c r="AR36" s="627">
        <v>0</v>
      </c>
      <c r="AS36" s="627">
        <f t="shared" si="21"/>
        <v>1</v>
      </c>
      <c r="AT36" s="627">
        <f t="shared" si="22"/>
        <v>0</v>
      </c>
      <c r="AU36" s="627">
        <f t="shared" si="23"/>
        <v>0</v>
      </c>
      <c r="BD36" s="668" t="s">
        <v>797</v>
      </c>
      <c r="BE36" s="625" t="s">
        <v>734</v>
      </c>
      <c r="BF36" s="668" t="s">
        <v>377</v>
      </c>
      <c r="BG36" s="629" t="s">
        <v>377</v>
      </c>
      <c r="BH36" s="626">
        <v>1000</v>
      </c>
      <c r="BI36" s="626">
        <v>0</v>
      </c>
      <c r="BJ36" s="626">
        <v>0</v>
      </c>
      <c r="BK36" s="626">
        <f t="shared" si="25"/>
        <v>1</v>
      </c>
      <c r="BL36" s="626">
        <f t="shared" si="26"/>
        <v>0</v>
      </c>
      <c r="BM36" s="626">
        <f t="shared" si="27"/>
        <v>0</v>
      </c>
      <c r="BV36" s="668" t="s">
        <v>746</v>
      </c>
      <c r="BW36" s="669" t="s">
        <v>747</v>
      </c>
      <c r="BX36" s="668" t="s">
        <v>377</v>
      </c>
      <c r="BY36" s="669" t="s">
        <v>377</v>
      </c>
      <c r="BZ36" s="627">
        <v>1000</v>
      </c>
      <c r="CA36" s="627">
        <v>0</v>
      </c>
      <c r="CB36" s="627">
        <v>0</v>
      </c>
      <c r="CC36" s="628">
        <f t="shared" si="29"/>
        <v>1</v>
      </c>
      <c r="CD36" s="628">
        <f t="shared" si="30"/>
        <v>0</v>
      </c>
      <c r="CE36" s="628">
        <f t="shared" si="31"/>
        <v>0</v>
      </c>
      <c r="CN36" s="616" t="s">
        <v>815</v>
      </c>
      <c r="CO36" s="616" t="s">
        <v>725</v>
      </c>
      <c r="CP36" s="616" t="s">
        <v>377</v>
      </c>
      <c r="CQ36" s="616" t="s">
        <v>377</v>
      </c>
      <c r="CR36" s="627">
        <v>1000</v>
      </c>
      <c r="CS36" s="627">
        <v>0</v>
      </c>
      <c r="CT36" s="627">
        <v>0</v>
      </c>
      <c r="CU36" s="627">
        <f t="shared" si="33"/>
        <v>1</v>
      </c>
      <c r="CV36" s="627">
        <f t="shared" si="34"/>
        <v>0</v>
      </c>
      <c r="CW36" s="627">
        <f t="shared" si="35"/>
        <v>0</v>
      </c>
      <c r="DF36" s="616" t="s">
        <v>815</v>
      </c>
      <c r="DG36" s="616" t="s">
        <v>725</v>
      </c>
      <c r="DH36" s="616" t="s">
        <v>377</v>
      </c>
      <c r="DI36" s="616" t="s">
        <v>377</v>
      </c>
      <c r="DJ36" s="627">
        <v>1000</v>
      </c>
      <c r="DK36" s="627">
        <v>0</v>
      </c>
      <c r="DL36" s="627">
        <v>0</v>
      </c>
      <c r="DM36" s="627">
        <f t="shared" si="37"/>
        <v>1</v>
      </c>
      <c r="DN36" s="627">
        <f t="shared" si="38"/>
        <v>0</v>
      </c>
      <c r="DO36" s="627">
        <f t="shared" si="39"/>
        <v>0</v>
      </c>
      <c r="DX36" s="616" t="s">
        <v>815</v>
      </c>
      <c r="DY36" s="616" t="s">
        <v>725</v>
      </c>
      <c r="DZ36" s="616" t="s">
        <v>377</v>
      </c>
      <c r="EA36" s="616" t="s">
        <v>377</v>
      </c>
      <c r="EB36" s="639">
        <v>1000</v>
      </c>
      <c r="EC36" s="639">
        <v>0</v>
      </c>
      <c r="ED36" s="639">
        <v>0</v>
      </c>
      <c r="EE36" s="639">
        <f t="shared" si="41"/>
        <v>1</v>
      </c>
      <c r="EF36" s="639">
        <f t="shared" si="42"/>
        <v>0</v>
      </c>
      <c r="EG36" s="639">
        <f t="shared" si="43"/>
        <v>0</v>
      </c>
      <c r="EP36" s="656" t="s">
        <v>814</v>
      </c>
      <c r="EQ36" s="616" t="s">
        <v>442</v>
      </c>
      <c r="ER36" s="656" t="s">
        <v>377</v>
      </c>
      <c r="ES36" s="616" t="s">
        <v>377</v>
      </c>
      <c r="ET36" s="626">
        <v>31260000</v>
      </c>
      <c r="EU36" s="626">
        <v>0</v>
      </c>
      <c r="EV36" s="626">
        <v>0</v>
      </c>
      <c r="EW36" s="626">
        <f t="shared" si="45"/>
        <v>31260</v>
      </c>
      <c r="EX36" s="626">
        <f t="shared" si="46"/>
        <v>0</v>
      </c>
      <c r="EY36" s="626">
        <f t="shared" si="47"/>
        <v>0</v>
      </c>
      <c r="FH36" s="668" t="s">
        <v>370</v>
      </c>
      <c r="FI36" s="625" t="s">
        <v>280</v>
      </c>
      <c r="FJ36" s="668" t="s">
        <v>389</v>
      </c>
      <c r="FK36" s="625" t="s">
        <v>524</v>
      </c>
      <c r="FL36" s="626">
        <v>0</v>
      </c>
      <c r="FM36" s="626">
        <v>41691650</v>
      </c>
      <c r="FN36" s="626">
        <v>98829500</v>
      </c>
      <c r="FO36" s="626">
        <f t="shared" si="49"/>
        <v>0</v>
      </c>
      <c r="FP36" s="626">
        <f t="shared" si="50"/>
        <v>41691.65</v>
      </c>
      <c r="FQ36" s="626">
        <f t="shared" si="51"/>
        <v>98829.5</v>
      </c>
      <c r="GN36" s="656" t="s">
        <v>370</v>
      </c>
      <c r="GO36" s="656" t="s">
        <v>280</v>
      </c>
      <c r="GP36" s="656" t="s">
        <v>520</v>
      </c>
      <c r="GQ36" s="656" t="s">
        <v>521</v>
      </c>
      <c r="GR36" s="656" t="s">
        <v>1023</v>
      </c>
      <c r="GS36" s="658">
        <v>0</v>
      </c>
      <c r="GT36" s="658">
        <v>2340000</v>
      </c>
      <c r="GU36" s="658">
        <v>2340000</v>
      </c>
      <c r="GV36" s="657">
        <f t="shared" si="59"/>
        <v>0</v>
      </c>
      <c r="GW36" s="657">
        <f t="shared" si="60"/>
        <v>2340</v>
      </c>
      <c r="GX36" s="657">
        <f t="shared" si="61"/>
        <v>2340</v>
      </c>
      <c r="HY36" s="616" t="s">
        <v>370</v>
      </c>
      <c r="HZ36" s="672" t="s">
        <v>280</v>
      </c>
      <c r="IA36" s="616" t="s">
        <v>371</v>
      </c>
      <c r="IB36" s="672" t="s">
        <v>417</v>
      </c>
      <c r="IC36" s="639">
        <v>0</v>
      </c>
      <c r="ID36" s="639">
        <v>84290796</v>
      </c>
      <c r="IE36" s="639">
        <v>84290796</v>
      </c>
      <c r="IF36" s="639">
        <f t="shared" si="69"/>
        <v>0</v>
      </c>
      <c r="IG36" s="639">
        <f t="shared" si="70"/>
        <v>84290.796000000002</v>
      </c>
      <c r="IH36" s="639">
        <f t="shared" si="71"/>
        <v>84290.796000000002</v>
      </c>
    </row>
    <row r="37" spans="1:244" x14ac:dyDescent="0.2">
      <c r="A37" s="658" t="s">
        <v>536</v>
      </c>
      <c r="B37" s="627" t="s">
        <v>537</v>
      </c>
      <c r="C37" s="658" t="s">
        <v>377</v>
      </c>
      <c r="D37" s="627" t="s">
        <v>377</v>
      </c>
      <c r="E37" s="627">
        <v>91100817</v>
      </c>
      <c r="F37" s="627">
        <v>0</v>
      </c>
      <c r="G37" s="627">
        <v>0</v>
      </c>
      <c r="H37" s="658">
        <f t="shared" si="13"/>
        <v>93924.942326999982</v>
      </c>
      <c r="I37" s="658">
        <f t="shared" si="14"/>
        <v>0</v>
      </c>
      <c r="J37" s="658">
        <f t="shared" si="15"/>
        <v>0</v>
      </c>
      <c r="T37" s="616" t="s">
        <v>392</v>
      </c>
      <c r="U37" s="616" t="s">
        <v>393</v>
      </c>
      <c r="V37" s="656" t="s">
        <v>377</v>
      </c>
      <c r="W37" s="616" t="s">
        <v>377</v>
      </c>
      <c r="X37" s="658">
        <v>315368000</v>
      </c>
      <c r="Y37" s="658">
        <v>0</v>
      </c>
      <c r="Z37" s="658">
        <v>0</v>
      </c>
      <c r="AA37" s="658">
        <f t="shared" si="17"/>
        <v>325144.408</v>
      </c>
      <c r="AB37" s="658">
        <f t="shared" si="18"/>
        <v>0</v>
      </c>
      <c r="AC37" s="658">
        <f t="shared" si="19"/>
        <v>0</v>
      </c>
      <c r="AL37" s="616" t="s">
        <v>731</v>
      </c>
      <c r="AM37" s="616" t="s">
        <v>49</v>
      </c>
      <c r="AN37" s="616" t="s">
        <v>377</v>
      </c>
      <c r="AO37" s="616" t="s">
        <v>377</v>
      </c>
      <c r="AP37" s="627">
        <v>16000</v>
      </c>
      <c r="AQ37" s="627">
        <v>0</v>
      </c>
      <c r="AR37" s="627">
        <v>0</v>
      </c>
      <c r="AS37" s="627">
        <f t="shared" si="21"/>
        <v>16</v>
      </c>
      <c r="AT37" s="627">
        <f t="shared" si="22"/>
        <v>0</v>
      </c>
      <c r="AU37" s="627">
        <f t="shared" si="23"/>
        <v>0</v>
      </c>
      <c r="BD37" s="668" t="s">
        <v>816</v>
      </c>
      <c r="BE37" s="625" t="s">
        <v>735</v>
      </c>
      <c r="BF37" s="668" t="s">
        <v>377</v>
      </c>
      <c r="BG37" s="629" t="s">
        <v>377</v>
      </c>
      <c r="BH37" s="626">
        <v>1000</v>
      </c>
      <c r="BI37" s="626">
        <v>0</v>
      </c>
      <c r="BJ37" s="626">
        <v>0</v>
      </c>
      <c r="BK37" s="626">
        <f t="shared" si="25"/>
        <v>1</v>
      </c>
      <c r="BL37" s="626">
        <f t="shared" si="26"/>
        <v>0</v>
      </c>
      <c r="BM37" s="626">
        <f t="shared" si="27"/>
        <v>0</v>
      </c>
      <c r="BV37" s="668" t="s">
        <v>797</v>
      </c>
      <c r="BW37" s="669" t="s">
        <v>734</v>
      </c>
      <c r="BX37" s="668" t="s">
        <v>377</v>
      </c>
      <c r="BY37" s="669" t="s">
        <v>377</v>
      </c>
      <c r="BZ37" s="627">
        <v>1000</v>
      </c>
      <c r="CA37" s="627">
        <v>0</v>
      </c>
      <c r="CB37" s="627">
        <v>0</v>
      </c>
      <c r="CC37" s="628">
        <f t="shared" si="29"/>
        <v>1</v>
      </c>
      <c r="CD37" s="628">
        <f t="shared" si="30"/>
        <v>0</v>
      </c>
      <c r="CE37" s="628">
        <f t="shared" si="31"/>
        <v>0</v>
      </c>
      <c r="CN37" s="616" t="s">
        <v>746</v>
      </c>
      <c r="CO37" s="616" t="s">
        <v>747</v>
      </c>
      <c r="CP37" s="616" t="s">
        <v>377</v>
      </c>
      <c r="CQ37" s="616" t="s">
        <v>377</v>
      </c>
      <c r="CR37" s="627">
        <v>1000</v>
      </c>
      <c r="CS37" s="627">
        <v>0</v>
      </c>
      <c r="CT37" s="627">
        <v>0</v>
      </c>
      <c r="CU37" s="627">
        <f t="shared" si="33"/>
        <v>1</v>
      </c>
      <c r="CV37" s="627">
        <f t="shared" si="34"/>
        <v>0</v>
      </c>
      <c r="CW37" s="627">
        <f t="shared" si="35"/>
        <v>0</v>
      </c>
      <c r="DF37" s="616" t="s">
        <v>746</v>
      </c>
      <c r="DG37" s="616" t="s">
        <v>747</v>
      </c>
      <c r="DH37" s="616" t="s">
        <v>377</v>
      </c>
      <c r="DI37" s="616" t="s">
        <v>377</v>
      </c>
      <c r="DJ37" s="627">
        <v>1000</v>
      </c>
      <c r="DK37" s="627">
        <v>0</v>
      </c>
      <c r="DL37" s="627">
        <v>0</v>
      </c>
      <c r="DM37" s="627">
        <f t="shared" si="37"/>
        <v>1</v>
      </c>
      <c r="DN37" s="627">
        <f t="shared" si="38"/>
        <v>0</v>
      </c>
      <c r="DO37" s="627">
        <f t="shared" si="39"/>
        <v>0</v>
      </c>
      <c r="DX37" s="616" t="s">
        <v>746</v>
      </c>
      <c r="DY37" s="616" t="s">
        <v>747</v>
      </c>
      <c r="DZ37" s="616" t="s">
        <v>377</v>
      </c>
      <c r="EA37" s="616" t="s">
        <v>377</v>
      </c>
      <c r="EB37" s="639">
        <v>1000</v>
      </c>
      <c r="EC37" s="639">
        <v>0</v>
      </c>
      <c r="ED37" s="639">
        <v>0</v>
      </c>
      <c r="EE37" s="639">
        <f t="shared" si="41"/>
        <v>1</v>
      </c>
      <c r="EF37" s="639">
        <f t="shared" si="42"/>
        <v>0</v>
      </c>
      <c r="EG37" s="639">
        <f t="shared" si="43"/>
        <v>0</v>
      </c>
      <c r="EP37" s="656" t="s">
        <v>814</v>
      </c>
      <c r="EQ37" s="616" t="s">
        <v>442</v>
      </c>
      <c r="ER37" s="656" t="s">
        <v>377</v>
      </c>
      <c r="ES37" s="616" t="s">
        <v>377</v>
      </c>
      <c r="ET37" s="626">
        <v>0</v>
      </c>
      <c r="EU37" s="626">
        <v>16271207</v>
      </c>
      <c r="EV37" s="626">
        <v>25771207</v>
      </c>
      <c r="EW37" s="626">
        <f t="shared" si="45"/>
        <v>0</v>
      </c>
      <c r="EX37" s="626">
        <f t="shared" si="46"/>
        <v>16271.207</v>
      </c>
      <c r="EY37" s="626">
        <f t="shared" si="47"/>
        <v>25771.206999999999</v>
      </c>
      <c r="FH37" s="668" t="s">
        <v>814</v>
      </c>
      <c r="FI37" s="625" t="s">
        <v>442</v>
      </c>
      <c r="FJ37" s="668" t="s">
        <v>377</v>
      </c>
      <c r="FK37" s="625" t="s">
        <v>377</v>
      </c>
      <c r="FL37" s="626">
        <v>31260000</v>
      </c>
      <c r="FM37" s="626">
        <v>0</v>
      </c>
      <c r="FN37" s="626">
        <v>0</v>
      </c>
      <c r="FO37" s="626">
        <f t="shared" si="49"/>
        <v>31260</v>
      </c>
      <c r="FP37" s="626">
        <f t="shared" si="50"/>
        <v>0</v>
      </c>
      <c r="FQ37" s="626">
        <f t="shared" si="51"/>
        <v>0</v>
      </c>
      <c r="GN37" s="656" t="s">
        <v>814</v>
      </c>
      <c r="GO37" s="656" t="s">
        <v>442</v>
      </c>
      <c r="GP37" s="656" t="s">
        <v>377</v>
      </c>
      <c r="GQ37" s="656" t="s">
        <v>377</v>
      </c>
      <c r="GR37" s="656" t="s">
        <v>1023</v>
      </c>
      <c r="GS37" s="658">
        <v>31260000</v>
      </c>
      <c r="GT37" s="658">
        <v>0</v>
      </c>
      <c r="GU37" s="658">
        <v>0</v>
      </c>
      <c r="GV37" s="657">
        <f t="shared" si="59"/>
        <v>31260</v>
      </c>
      <c r="GW37" s="657">
        <f t="shared" si="60"/>
        <v>0</v>
      </c>
      <c r="GX37" s="657">
        <f t="shared" si="61"/>
        <v>0</v>
      </c>
      <c r="HY37" s="616" t="s">
        <v>370</v>
      </c>
      <c r="HZ37" s="672" t="s">
        <v>280</v>
      </c>
      <c r="IA37" s="616" t="s">
        <v>377</v>
      </c>
      <c r="IB37" s="672" t="s">
        <v>377</v>
      </c>
      <c r="IC37" s="639">
        <v>0</v>
      </c>
      <c r="ID37" s="639">
        <v>0</v>
      </c>
      <c r="IE37" s="639">
        <v>0</v>
      </c>
      <c r="IF37" s="639">
        <f t="shared" si="69"/>
        <v>0</v>
      </c>
      <c r="IG37" s="639">
        <f t="shared" si="70"/>
        <v>0</v>
      </c>
      <c r="IH37" s="639">
        <f t="shared" si="71"/>
        <v>0</v>
      </c>
    </row>
    <row r="38" spans="1:244" x14ac:dyDescent="0.2">
      <c r="A38" s="658" t="s">
        <v>538</v>
      </c>
      <c r="B38" s="627" t="s">
        <v>539</v>
      </c>
      <c r="C38" s="658" t="s">
        <v>377</v>
      </c>
      <c r="D38" s="627" t="s">
        <v>377</v>
      </c>
      <c r="E38" s="627">
        <v>72000000</v>
      </c>
      <c r="F38" s="627">
        <v>0</v>
      </c>
      <c r="G38" s="627">
        <v>0</v>
      </c>
      <c r="H38" s="658">
        <f t="shared" si="13"/>
        <v>74232</v>
      </c>
      <c r="I38" s="658">
        <f t="shared" si="14"/>
        <v>0</v>
      </c>
      <c r="J38" s="658">
        <f t="shared" si="15"/>
        <v>0</v>
      </c>
      <c r="T38" s="616" t="s">
        <v>392</v>
      </c>
      <c r="U38" s="616" t="s">
        <v>393</v>
      </c>
      <c r="V38" s="656" t="s">
        <v>377</v>
      </c>
      <c r="W38" s="616" t="s">
        <v>377</v>
      </c>
      <c r="X38" s="658">
        <v>0</v>
      </c>
      <c r="Y38" s="658">
        <v>4506134</v>
      </c>
      <c r="Z38" s="658">
        <v>171606990</v>
      </c>
      <c r="AA38" s="658">
        <f t="shared" si="17"/>
        <v>0</v>
      </c>
      <c r="AB38" s="658">
        <f t="shared" si="18"/>
        <v>4645.8241539999999</v>
      </c>
      <c r="AC38" s="658">
        <f t="shared" si="19"/>
        <v>176926.80668999997</v>
      </c>
      <c r="AL38" s="616" t="s">
        <v>390</v>
      </c>
      <c r="AM38" s="616" t="s">
        <v>391</v>
      </c>
      <c r="AN38" s="616" t="s">
        <v>377</v>
      </c>
      <c r="AO38" s="616" t="s">
        <v>377</v>
      </c>
      <c r="AP38" s="627">
        <v>596942183</v>
      </c>
      <c r="AQ38" s="627">
        <v>0</v>
      </c>
      <c r="AR38" s="627">
        <v>0</v>
      </c>
      <c r="AS38" s="627">
        <f t="shared" si="21"/>
        <v>596942.18299999996</v>
      </c>
      <c r="AT38" s="627">
        <f t="shared" si="22"/>
        <v>0</v>
      </c>
      <c r="AU38" s="627">
        <f t="shared" si="23"/>
        <v>0</v>
      </c>
      <c r="BD38" s="668" t="s">
        <v>731</v>
      </c>
      <c r="BE38" s="625" t="s">
        <v>49</v>
      </c>
      <c r="BF38" s="668" t="s">
        <v>377</v>
      </c>
      <c r="BG38" s="629" t="s">
        <v>377</v>
      </c>
      <c r="BH38" s="626">
        <v>16000</v>
      </c>
      <c r="BI38" s="626">
        <v>0</v>
      </c>
      <c r="BJ38" s="626">
        <v>0</v>
      </c>
      <c r="BK38" s="626">
        <f t="shared" si="25"/>
        <v>16</v>
      </c>
      <c r="BL38" s="626">
        <f t="shared" si="26"/>
        <v>0</v>
      </c>
      <c r="BM38" s="626">
        <f t="shared" si="27"/>
        <v>0</v>
      </c>
      <c r="BV38" s="668" t="s">
        <v>816</v>
      </c>
      <c r="BW38" s="669" t="s">
        <v>735</v>
      </c>
      <c r="BX38" s="668" t="s">
        <v>377</v>
      </c>
      <c r="BY38" s="669" t="s">
        <v>377</v>
      </c>
      <c r="BZ38" s="627">
        <v>1000</v>
      </c>
      <c r="CA38" s="627">
        <v>0</v>
      </c>
      <c r="CB38" s="627">
        <v>0</v>
      </c>
      <c r="CC38" s="628">
        <f t="shared" si="29"/>
        <v>1</v>
      </c>
      <c r="CD38" s="628">
        <f t="shared" si="30"/>
        <v>0</v>
      </c>
      <c r="CE38" s="628">
        <f t="shared" si="31"/>
        <v>0</v>
      </c>
      <c r="CN38" s="616" t="s">
        <v>797</v>
      </c>
      <c r="CO38" s="616" t="s">
        <v>734</v>
      </c>
      <c r="CP38" s="616" t="s">
        <v>377</v>
      </c>
      <c r="CQ38" s="616" t="s">
        <v>377</v>
      </c>
      <c r="CR38" s="627">
        <v>1000</v>
      </c>
      <c r="CS38" s="627">
        <v>0</v>
      </c>
      <c r="CT38" s="627">
        <v>0</v>
      </c>
      <c r="CU38" s="627">
        <f t="shared" si="33"/>
        <v>1</v>
      </c>
      <c r="CV38" s="627">
        <f t="shared" si="34"/>
        <v>0</v>
      </c>
      <c r="CW38" s="627">
        <f t="shared" si="35"/>
        <v>0</v>
      </c>
      <c r="DF38" s="616" t="s">
        <v>797</v>
      </c>
      <c r="DG38" s="616" t="s">
        <v>734</v>
      </c>
      <c r="DH38" s="616" t="s">
        <v>377</v>
      </c>
      <c r="DI38" s="616" t="s">
        <v>377</v>
      </c>
      <c r="DJ38" s="627">
        <v>1000</v>
      </c>
      <c r="DK38" s="627">
        <v>0</v>
      </c>
      <c r="DL38" s="627">
        <v>0</v>
      </c>
      <c r="DM38" s="627">
        <f t="shared" si="37"/>
        <v>1</v>
      </c>
      <c r="DN38" s="627">
        <f t="shared" si="38"/>
        <v>0</v>
      </c>
      <c r="DO38" s="627">
        <f t="shared" si="39"/>
        <v>0</v>
      </c>
      <c r="DX38" s="616" t="s">
        <v>797</v>
      </c>
      <c r="DY38" s="616" t="s">
        <v>734</v>
      </c>
      <c r="DZ38" s="616" t="s">
        <v>377</v>
      </c>
      <c r="EA38" s="616" t="s">
        <v>377</v>
      </c>
      <c r="EB38" s="639">
        <v>1000</v>
      </c>
      <c r="EC38" s="639">
        <v>0</v>
      </c>
      <c r="ED38" s="639">
        <v>0</v>
      </c>
      <c r="EE38" s="639">
        <f t="shared" si="41"/>
        <v>1</v>
      </c>
      <c r="EF38" s="639">
        <f t="shared" si="42"/>
        <v>0</v>
      </c>
      <c r="EG38" s="639">
        <f t="shared" si="43"/>
        <v>0</v>
      </c>
      <c r="EP38" s="656" t="s">
        <v>815</v>
      </c>
      <c r="EQ38" s="616" t="s">
        <v>725</v>
      </c>
      <c r="ER38" s="656" t="s">
        <v>377</v>
      </c>
      <c r="ES38" s="616" t="s">
        <v>377</v>
      </c>
      <c r="ET38" s="626">
        <v>1000</v>
      </c>
      <c r="EU38" s="626">
        <v>0</v>
      </c>
      <c r="EV38" s="626">
        <v>0</v>
      </c>
      <c r="EW38" s="626">
        <f t="shared" si="45"/>
        <v>1</v>
      </c>
      <c r="EX38" s="626">
        <f t="shared" si="46"/>
        <v>0</v>
      </c>
      <c r="EY38" s="626">
        <f t="shared" si="47"/>
        <v>0</v>
      </c>
      <c r="FH38" s="668" t="s">
        <v>814</v>
      </c>
      <c r="FI38" s="625" t="s">
        <v>442</v>
      </c>
      <c r="FJ38" s="668" t="s">
        <v>377</v>
      </c>
      <c r="FK38" s="625" t="s">
        <v>377</v>
      </c>
      <c r="FL38" s="626">
        <v>0</v>
      </c>
      <c r="FM38" s="626">
        <v>19871207</v>
      </c>
      <c r="FN38" s="626">
        <v>28543907</v>
      </c>
      <c r="FO38" s="626">
        <f t="shared" si="49"/>
        <v>0</v>
      </c>
      <c r="FP38" s="626">
        <f t="shared" si="50"/>
        <v>19871.206999999999</v>
      </c>
      <c r="FQ38" s="626">
        <f t="shared" si="51"/>
        <v>28543.906999999999</v>
      </c>
      <c r="GN38" s="656" t="s">
        <v>814</v>
      </c>
      <c r="GO38" s="656" t="s">
        <v>442</v>
      </c>
      <c r="GP38" s="656" t="s">
        <v>377</v>
      </c>
      <c r="GQ38" s="656" t="s">
        <v>377</v>
      </c>
      <c r="GR38" s="656" t="s">
        <v>1023</v>
      </c>
      <c r="GS38" s="658">
        <v>0</v>
      </c>
      <c r="GT38" s="658">
        <v>22571207</v>
      </c>
      <c r="GU38" s="658">
        <v>28543907</v>
      </c>
      <c r="GV38" s="657">
        <f t="shared" si="59"/>
        <v>0</v>
      </c>
      <c r="GW38" s="657">
        <f t="shared" si="60"/>
        <v>22571.206999999999</v>
      </c>
      <c r="GX38" s="657">
        <f t="shared" si="61"/>
        <v>28543.906999999999</v>
      </c>
      <c r="HY38" s="616" t="s">
        <v>814</v>
      </c>
      <c r="HZ38" s="672" t="s">
        <v>442</v>
      </c>
      <c r="IA38" s="616" t="s">
        <v>377</v>
      </c>
      <c r="IB38" s="672" t="s">
        <v>377</v>
      </c>
      <c r="IC38" s="639">
        <v>28544000</v>
      </c>
      <c r="ID38" s="639">
        <v>0</v>
      </c>
      <c r="IE38" s="639">
        <v>0</v>
      </c>
      <c r="IF38" s="639">
        <f t="shared" si="69"/>
        <v>28544</v>
      </c>
      <c r="IG38" s="639">
        <f t="shared" si="70"/>
        <v>0</v>
      </c>
      <c r="IH38" s="639">
        <f t="shared" si="71"/>
        <v>0</v>
      </c>
    </row>
    <row r="39" spans="1:244" x14ac:dyDescent="0.2">
      <c r="A39" s="658" t="s">
        <v>381</v>
      </c>
      <c r="B39" s="627" t="s">
        <v>121</v>
      </c>
      <c r="C39" s="658" t="s">
        <v>377</v>
      </c>
      <c r="D39" s="627" t="s">
        <v>377</v>
      </c>
      <c r="E39" s="627">
        <v>10000</v>
      </c>
      <c r="F39" s="627">
        <v>0</v>
      </c>
      <c r="G39" s="627">
        <v>0</v>
      </c>
      <c r="H39" s="658">
        <f t="shared" si="13"/>
        <v>10.309999999999999</v>
      </c>
      <c r="I39" s="658">
        <f t="shared" si="14"/>
        <v>0</v>
      </c>
      <c r="J39" s="658">
        <f t="shared" si="15"/>
        <v>0</v>
      </c>
      <c r="T39" s="616" t="s">
        <v>444</v>
      </c>
      <c r="U39" s="616" t="s">
        <v>447</v>
      </c>
      <c r="V39" s="656" t="s">
        <v>377</v>
      </c>
      <c r="W39" s="616" t="s">
        <v>377</v>
      </c>
      <c r="X39" s="658">
        <v>272819581</v>
      </c>
      <c r="Y39" s="658">
        <v>0</v>
      </c>
      <c r="Z39" s="658">
        <v>0</v>
      </c>
      <c r="AA39" s="658">
        <f t="shared" si="17"/>
        <v>281276.98801099998</v>
      </c>
      <c r="AB39" s="658">
        <f t="shared" si="18"/>
        <v>0</v>
      </c>
      <c r="AC39" s="658">
        <f t="shared" si="19"/>
        <v>0</v>
      </c>
      <c r="AL39" s="616" t="s">
        <v>392</v>
      </c>
      <c r="AM39" s="616" t="s">
        <v>393</v>
      </c>
      <c r="AN39" s="616" t="s">
        <v>377</v>
      </c>
      <c r="AO39" s="616" t="s">
        <v>377</v>
      </c>
      <c r="AP39" s="627">
        <v>315368000</v>
      </c>
      <c r="AQ39" s="627">
        <v>0</v>
      </c>
      <c r="AR39" s="627">
        <v>0</v>
      </c>
      <c r="AS39" s="627">
        <f t="shared" si="21"/>
        <v>315368</v>
      </c>
      <c r="AT39" s="627">
        <f t="shared" si="22"/>
        <v>0</v>
      </c>
      <c r="AU39" s="627">
        <f t="shared" si="23"/>
        <v>0</v>
      </c>
      <c r="BD39" s="668" t="s">
        <v>390</v>
      </c>
      <c r="BE39" s="625" t="s">
        <v>391</v>
      </c>
      <c r="BF39" s="668" t="s">
        <v>377</v>
      </c>
      <c r="BG39" s="629" t="s">
        <v>377</v>
      </c>
      <c r="BH39" s="626">
        <v>596942183</v>
      </c>
      <c r="BI39" s="626">
        <v>0</v>
      </c>
      <c r="BJ39" s="626">
        <v>0</v>
      </c>
      <c r="BK39" s="626">
        <f t="shared" si="25"/>
        <v>596942.18299999996</v>
      </c>
      <c r="BL39" s="626">
        <f t="shared" si="26"/>
        <v>0</v>
      </c>
      <c r="BM39" s="626">
        <f t="shared" si="27"/>
        <v>0</v>
      </c>
      <c r="BV39" s="668" t="s">
        <v>731</v>
      </c>
      <c r="BW39" s="669" t="s">
        <v>49</v>
      </c>
      <c r="BX39" s="668" t="s">
        <v>377</v>
      </c>
      <c r="BY39" s="669" t="s">
        <v>377</v>
      </c>
      <c r="BZ39" s="627">
        <v>16000</v>
      </c>
      <c r="CA39" s="627">
        <v>0</v>
      </c>
      <c r="CB39" s="627">
        <v>0</v>
      </c>
      <c r="CC39" s="628">
        <f t="shared" si="29"/>
        <v>16</v>
      </c>
      <c r="CD39" s="628">
        <f t="shared" si="30"/>
        <v>0</v>
      </c>
      <c r="CE39" s="628">
        <f t="shared" si="31"/>
        <v>0</v>
      </c>
      <c r="CN39" s="616" t="s">
        <v>816</v>
      </c>
      <c r="CO39" s="616" t="s">
        <v>735</v>
      </c>
      <c r="CP39" s="616" t="s">
        <v>377</v>
      </c>
      <c r="CQ39" s="616" t="s">
        <v>377</v>
      </c>
      <c r="CR39" s="627">
        <v>1000</v>
      </c>
      <c r="CS39" s="627">
        <v>0</v>
      </c>
      <c r="CT39" s="627">
        <v>0</v>
      </c>
      <c r="CU39" s="627">
        <f t="shared" si="33"/>
        <v>1</v>
      </c>
      <c r="CV39" s="627">
        <f t="shared" si="34"/>
        <v>0</v>
      </c>
      <c r="CW39" s="627">
        <f t="shared" si="35"/>
        <v>0</v>
      </c>
      <c r="DF39" s="616" t="s">
        <v>816</v>
      </c>
      <c r="DG39" s="616" t="s">
        <v>735</v>
      </c>
      <c r="DH39" s="616" t="s">
        <v>377</v>
      </c>
      <c r="DI39" s="616" t="s">
        <v>377</v>
      </c>
      <c r="DJ39" s="627">
        <v>1000</v>
      </c>
      <c r="DK39" s="627">
        <v>0</v>
      </c>
      <c r="DL39" s="627">
        <v>0</v>
      </c>
      <c r="DM39" s="627">
        <f t="shared" si="37"/>
        <v>1</v>
      </c>
      <c r="DN39" s="627">
        <f t="shared" si="38"/>
        <v>0</v>
      </c>
      <c r="DO39" s="627">
        <f t="shared" si="39"/>
        <v>0</v>
      </c>
      <c r="DX39" s="616" t="s">
        <v>816</v>
      </c>
      <c r="DY39" s="616" t="s">
        <v>735</v>
      </c>
      <c r="DZ39" s="616" t="s">
        <v>377</v>
      </c>
      <c r="EA39" s="616" t="s">
        <v>377</v>
      </c>
      <c r="EB39" s="639">
        <v>1000</v>
      </c>
      <c r="EC39" s="639">
        <v>0</v>
      </c>
      <c r="ED39" s="639">
        <v>0</v>
      </c>
      <c r="EE39" s="639">
        <f t="shared" si="41"/>
        <v>1</v>
      </c>
      <c r="EF39" s="639">
        <f t="shared" si="42"/>
        <v>0</v>
      </c>
      <c r="EG39" s="639">
        <f t="shared" si="43"/>
        <v>0</v>
      </c>
      <c r="EP39" s="656" t="s">
        <v>746</v>
      </c>
      <c r="EQ39" s="616" t="s">
        <v>747</v>
      </c>
      <c r="ER39" s="656" t="s">
        <v>377</v>
      </c>
      <c r="ES39" s="616" t="s">
        <v>377</v>
      </c>
      <c r="ET39" s="626">
        <v>1000</v>
      </c>
      <c r="EU39" s="626">
        <v>0</v>
      </c>
      <c r="EV39" s="626">
        <v>0</v>
      </c>
      <c r="EW39" s="626">
        <f t="shared" si="45"/>
        <v>1</v>
      </c>
      <c r="EX39" s="626">
        <f t="shared" si="46"/>
        <v>0</v>
      </c>
      <c r="EY39" s="626">
        <f t="shared" si="47"/>
        <v>0</v>
      </c>
      <c r="FH39" s="668" t="s">
        <v>815</v>
      </c>
      <c r="FI39" s="625" t="s">
        <v>725</v>
      </c>
      <c r="FJ39" s="668" t="s">
        <v>377</v>
      </c>
      <c r="FK39" s="625" t="s">
        <v>377</v>
      </c>
      <c r="FL39" s="626">
        <v>1000</v>
      </c>
      <c r="FM39" s="626">
        <v>0</v>
      </c>
      <c r="FN39" s="626">
        <v>0</v>
      </c>
      <c r="FO39" s="626">
        <f t="shared" si="49"/>
        <v>1</v>
      </c>
      <c r="FP39" s="626">
        <f t="shared" si="50"/>
        <v>0</v>
      </c>
      <c r="FQ39" s="626">
        <f t="shared" si="51"/>
        <v>0</v>
      </c>
      <c r="GN39" s="656" t="s">
        <v>815</v>
      </c>
      <c r="GO39" s="656" t="s">
        <v>725</v>
      </c>
      <c r="GP39" s="656" t="s">
        <v>377</v>
      </c>
      <c r="GQ39" s="656" t="s">
        <v>377</v>
      </c>
      <c r="GR39" s="656" t="s">
        <v>1023</v>
      </c>
      <c r="GS39" s="658">
        <v>1000</v>
      </c>
      <c r="GT39" s="658">
        <v>0</v>
      </c>
      <c r="GU39" s="658">
        <v>0</v>
      </c>
      <c r="GV39" s="657">
        <f t="shared" si="59"/>
        <v>1</v>
      </c>
      <c r="GW39" s="657">
        <f t="shared" si="60"/>
        <v>0</v>
      </c>
      <c r="GX39" s="657">
        <f t="shared" si="61"/>
        <v>0</v>
      </c>
      <c r="HY39" s="616" t="s">
        <v>814</v>
      </c>
      <c r="HZ39" s="672" t="s">
        <v>442</v>
      </c>
      <c r="IA39" s="616" t="s">
        <v>377</v>
      </c>
      <c r="IB39" s="672" t="s">
        <v>377</v>
      </c>
      <c r="IC39" s="639">
        <v>0</v>
      </c>
      <c r="ID39" s="639">
        <v>25771207</v>
      </c>
      <c r="IE39" s="639">
        <v>28543907</v>
      </c>
      <c r="IF39" s="639">
        <f t="shared" si="69"/>
        <v>0</v>
      </c>
      <c r="IG39" s="639">
        <f t="shared" si="70"/>
        <v>25771.206999999999</v>
      </c>
      <c r="IH39" s="639">
        <f t="shared" si="71"/>
        <v>28543.906999999999</v>
      </c>
    </row>
    <row r="40" spans="1:244" x14ac:dyDescent="0.2">
      <c r="A40" s="658" t="s">
        <v>381</v>
      </c>
      <c r="B40" s="627" t="s">
        <v>121</v>
      </c>
      <c r="C40" s="658" t="s">
        <v>377</v>
      </c>
      <c r="D40" s="627" t="s">
        <v>377</v>
      </c>
      <c r="E40" s="627">
        <v>100</v>
      </c>
      <c r="F40" s="627">
        <v>0</v>
      </c>
      <c r="G40" s="627">
        <v>0</v>
      </c>
      <c r="H40" s="658">
        <f t="shared" si="13"/>
        <v>0.1031</v>
      </c>
      <c r="I40" s="658">
        <f t="shared" si="14"/>
        <v>0</v>
      </c>
      <c r="J40" s="658">
        <f t="shared" si="15"/>
        <v>0</v>
      </c>
      <c r="T40" s="616" t="s">
        <v>536</v>
      </c>
      <c r="U40" s="616" t="s">
        <v>537</v>
      </c>
      <c r="V40" s="656" t="s">
        <v>377</v>
      </c>
      <c r="W40" s="616" t="s">
        <v>377</v>
      </c>
      <c r="X40" s="658">
        <v>91101236</v>
      </c>
      <c r="Y40" s="658">
        <v>0</v>
      </c>
      <c r="Z40" s="658">
        <v>0</v>
      </c>
      <c r="AA40" s="658">
        <f t="shared" si="17"/>
        <v>93925.374316000001</v>
      </c>
      <c r="AB40" s="658">
        <f t="shared" si="18"/>
        <v>0</v>
      </c>
      <c r="AC40" s="658">
        <f t="shared" si="19"/>
        <v>0</v>
      </c>
      <c r="AL40" s="616" t="s">
        <v>392</v>
      </c>
      <c r="AM40" s="616" t="s">
        <v>393</v>
      </c>
      <c r="AN40" s="616" t="s">
        <v>377</v>
      </c>
      <c r="AO40" s="616" t="s">
        <v>377</v>
      </c>
      <c r="AP40" s="627">
        <v>0</v>
      </c>
      <c r="AQ40" s="627">
        <v>28165308</v>
      </c>
      <c r="AR40" s="627">
        <v>171606990</v>
      </c>
      <c r="AS40" s="627">
        <f t="shared" si="21"/>
        <v>0</v>
      </c>
      <c r="AT40" s="627">
        <f t="shared" si="22"/>
        <v>28165.308000000001</v>
      </c>
      <c r="AU40" s="627">
        <f t="shared" si="23"/>
        <v>171606.99</v>
      </c>
      <c r="BD40" s="668" t="s">
        <v>392</v>
      </c>
      <c r="BE40" s="625" t="s">
        <v>393</v>
      </c>
      <c r="BF40" s="668" t="s">
        <v>377</v>
      </c>
      <c r="BG40" s="629" t="s">
        <v>377</v>
      </c>
      <c r="BH40" s="626">
        <v>315368000</v>
      </c>
      <c r="BI40" s="626">
        <v>0</v>
      </c>
      <c r="BJ40" s="626">
        <v>0</v>
      </c>
      <c r="BK40" s="626">
        <f t="shared" si="25"/>
        <v>315368</v>
      </c>
      <c r="BL40" s="626">
        <f t="shared" si="26"/>
        <v>0</v>
      </c>
      <c r="BM40" s="626">
        <f t="shared" si="27"/>
        <v>0</v>
      </c>
      <c r="BV40" s="668" t="s">
        <v>390</v>
      </c>
      <c r="BW40" s="669" t="s">
        <v>391</v>
      </c>
      <c r="BX40" s="668" t="s">
        <v>377</v>
      </c>
      <c r="BY40" s="669" t="s">
        <v>377</v>
      </c>
      <c r="BZ40" s="627">
        <v>630942183</v>
      </c>
      <c r="CA40" s="627">
        <v>0</v>
      </c>
      <c r="CB40" s="627">
        <v>0</v>
      </c>
      <c r="CC40" s="628">
        <f t="shared" si="29"/>
        <v>630942.18299999996</v>
      </c>
      <c r="CD40" s="628">
        <f t="shared" si="30"/>
        <v>0</v>
      </c>
      <c r="CE40" s="628">
        <f t="shared" si="31"/>
        <v>0</v>
      </c>
      <c r="CN40" s="616" t="s">
        <v>731</v>
      </c>
      <c r="CO40" s="616" t="s">
        <v>49</v>
      </c>
      <c r="CP40" s="616" t="s">
        <v>377</v>
      </c>
      <c r="CQ40" s="616" t="s">
        <v>377</v>
      </c>
      <c r="CR40" s="627">
        <v>16000</v>
      </c>
      <c r="CS40" s="627">
        <v>0</v>
      </c>
      <c r="CT40" s="627">
        <v>0</v>
      </c>
      <c r="CU40" s="627">
        <f t="shared" si="33"/>
        <v>16</v>
      </c>
      <c r="CV40" s="627">
        <f t="shared" si="34"/>
        <v>0</v>
      </c>
      <c r="CW40" s="627">
        <f t="shared" si="35"/>
        <v>0</v>
      </c>
      <c r="DF40" s="616" t="s">
        <v>731</v>
      </c>
      <c r="DG40" s="616" t="s">
        <v>49</v>
      </c>
      <c r="DH40" s="616" t="s">
        <v>377</v>
      </c>
      <c r="DI40" s="616" t="s">
        <v>377</v>
      </c>
      <c r="DJ40" s="627">
        <v>16000</v>
      </c>
      <c r="DK40" s="627">
        <v>0</v>
      </c>
      <c r="DL40" s="627">
        <v>0</v>
      </c>
      <c r="DM40" s="627">
        <f t="shared" si="37"/>
        <v>16</v>
      </c>
      <c r="DN40" s="627">
        <f t="shared" si="38"/>
        <v>0</v>
      </c>
      <c r="DO40" s="627">
        <f t="shared" si="39"/>
        <v>0</v>
      </c>
      <c r="DX40" s="616" t="s">
        <v>731</v>
      </c>
      <c r="DY40" s="616" t="s">
        <v>49</v>
      </c>
      <c r="DZ40" s="616" t="s">
        <v>377</v>
      </c>
      <c r="EA40" s="616" t="s">
        <v>377</v>
      </c>
      <c r="EB40" s="639">
        <v>16000</v>
      </c>
      <c r="EC40" s="639">
        <v>0</v>
      </c>
      <c r="ED40" s="639">
        <v>0</v>
      </c>
      <c r="EE40" s="639">
        <f t="shared" si="41"/>
        <v>16</v>
      </c>
      <c r="EF40" s="639">
        <f t="shared" si="42"/>
        <v>0</v>
      </c>
      <c r="EG40" s="639">
        <f t="shared" si="43"/>
        <v>0</v>
      </c>
      <c r="EP40" s="656" t="s">
        <v>797</v>
      </c>
      <c r="EQ40" s="616" t="s">
        <v>734</v>
      </c>
      <c r="ER40" s="656" t="s">
        <v>377</v>
      </c>
      <c r="ES40" s="616" t="s">
        <v>377</v>
      </c>
      <c r="ET40" s="626">
        <v>1000</v>
      </c>
      <c r="EU40" s="626">
        <v>0</v>
      </c>
      <c r="EV40" s="626">
        <v>0</v>
      </c>
      <c r="EW40" s="626">
        <f t="shared" si="45"/>
        <v>1</v>
      </c>
      <c r="EX40" s="626">
        <f t="shared" si="46"/>
        <v>0</v>
      </c>
      <c r="EY40" s="626">
        <f t="shared" si="47"/>
        <v>0</v>
      </c>
      <c r="FH40" s="668" t="s">
        <v>746</v>
      </c>
      <c r="FI40" s="625" t="s">
        <v>747</v>
      </c>
      <c r="FJ40" s="668" t="s">
        <v>377</v>
      </c>
      <c r="FK40" s="625" t="s">
        <v>377</v>
      </c>
      <c r="FL40" s="626">
        <v>1000</v>
      </c>
      <c r="FM40" s="626">
        <v>0</v>
      </c>
      <c r="FN40" s="626">
        <v>0</v>
      </c>
      <c r="FO40" s="626">
        <f t="shared" si="49"/>
        <v>1</v>
      </c>
      <c r="FP40" s="626">
        <f t="shared" si="50"/>
        <v>0</v>
      </c>
      <c r="FQ40" s="626">
        <f t="shared" si="51"/>
        <v>0</v>
      </c>
      <c r="GN40" s="656" t="s">
        <v>746</v>
      </c>
      <c r="GO40" s="656" t="s">
        <v>747</v>
      </c>
      <c r="GP40" s="656" t="s">
        <v>377</v>
      </c>
      <c r="GQ40" s="656" t="s">
        <v>377</v>
      </c>
      <c r="GR40" s="656" t="s">
        <v>1023</v>
      </c>
      <c r="GS40" s="658">
        <v>1000</v>
      </c>
      <c r="GT40" s="658">
        <v>0</v>
      </c>
      <c r="GU40" s="658">
        <v>0</v>
      </c>
      <c r="GV40" s="657">
        <f t="shared" si="59"/>
        <v>1</v>
      </c>
      <c r="GW40" s="657">
        <f t="shared" si="60"/>
        <v>0</v>
      </c>
      <c r="GX40" s="657">
        <f t="shared" si="61"/>
        <v>0</v>
      </c>
      <c r="HY40" s="616" t="s">
        <v>815</v>
      </c>
      <c r="HZ40" s="672" t="s">
        <v>725</v>
      </c>
      <c r="IA40" s="616" t="s">
        <v>377</v>
      </c>
      <c r="IB40" s="672" t="s">
        <v>377</v>
      </c>
      <c r="IC40" s="639">
        <v>1000</v>
      </c>
      <c r="ID40" s="639">
        <v>0</v>
      </c>
      <c r="IE40" s="639">
        <v>0</v>
      </c>
      <c r="IF40" s="639">
        <f t="shared" si="69"/>
        <v>1</v>
      </c>
      <c r="IG40" s="639">
        <f t="shared" si="70"/>
        <v>0</v>
      </c>
      <c r="IH40" s="639">
        <f t="shared" si="71"/>
        <v>0</v>
      </c>
    </row>
    <row r="41" spans="1:244" x14ac:dyDescent="0.2">
      <c r="A41" s="658" t="s">
        <v>381</v>
      </c>
      <c r="B41" s="627" t="s">
        <v>121</v>
      </c>
      <c r="C41" s="658" t="s">
        <v>377</v>
      </c>
      <c r="D41" s="627" t="s">
        <v>377</v>
      </c>
      <c r="E41" s="627">
        <v>0</v>
      </c>
      <c r="F41" s="627">
        <v>17434690</v>
      </c>
      <c r="G41" s="627">
        <v>17434690</v>
      </c>
      <c r="H41" s="658">
        <f t="shared" si="13"/>
        <v>0</v>
      </c>
      <c r="I41" s="658">
        <f t="shared" si="14"/>
        <v>17975.165389999998</v>
      </c>
      <c r="J41" s="658">
        <f t="shared" si="15"/>
        <v>17975.165389999998</v>
      </c>
      <c r="T41" s="616" t="s">
        <v>538</v>
      </c>
      <c r="U41" s="616" t="s">
        <v>539</v>
      </c>
      <c r="V41" s="656" t="s">
        <v>377</v>
      </c>
      <c r="W41" s="616" t="s">
        <v>377</v>
      </c>
      <c r="X41" s="658">
        <v>72000000</v>
      </c>
      <c r="Y41" s="658">
        <v>0</v>
      </c>
      <c r="Z41" s="658">
        <v>0</v>
      </c>
      <c r="AA41" s="658">
        <f t="shared" si="17"/>
        <v>74232</v>
      </c>
      <c r="AB41" s="658">
        <f t="shared" si="18"/>
        <v>0</v>
      </c>
      <c r="AC41" s="658">
        <f t="shared" si="19"/>
        <v>0</v>
      </c>
      <c r="AL41" s="616" t="s">
        <v>444</v>
      </c>
      <c r="AM41" s="616" t="s">
        <v>447</v>
      </c>
      <c r="AN41" s="616" t="s">
        <v>377</v>
      </c>
      <c r="AO41" s="616" t="s">
        <v>377</v>
      </c>
      <c r="AP41" s="627">
        <v>272819581</v>
      </c>
      <c r="AQ41" s="627">
        <v>0</v>
      </c>
      <c r="AR41" s="627">
        <v>0</v>
      </c>
      <c r="AS41" s="627">
        <f t="shared" si="21"/>
        <v>272819.58100000001</v>
      </c>
      <c r="AT41" s="627">
        <f t="shared" si="22"/>
        <v>0</v>
      </c>
      <c r="AU41" s="627">
        <f t="shared" si="23"/>
        <v>0</v>
      </c>
      <c r="BD41" s="668" t="s">
        <v>392</v>
      </c>
      <c r="BE41" s="625" t="s">
        <v>393</v>
      </c>
      <c r="BF41" s="668" t="s">
        <v>377</v>
      </c>
      <c r="BG41" s="629" t="s">
        <v>377</v>
      </c>
      <c r="BH41" s="626">
        <v>0</v>
      </c>
      <c r="BI41" s="626">
        <v>48315620</v>
      </c>
      <c r="BJ41" s="626">
        <v>171606990</v>
      </c>
      <c r="BK41" s="626">
        <f t="shared" si="25"/>
        <v>0</v>
      </c>
      <c r="BL41" s="626">
        <f t="shared" si="26"/>
        <v>48315.62</v>
      </c>
      <c r="BM41" s="626">
        <f t="shared" si="27"/>
        <v>171606.99</v>
      </c>
      <c r="BV41" s="668" t="s">
        <v>392</v>
      </c>
      <c r="BW41" s="669" t="s">
        <v>393</v>
      </c>
      <c r="BX41" s="668" t="s">
        <v>377</v>
      </c>
      <c r="BY41" s="669" t="s">
        <v>377</v>
      </c>
      <c r="BZ41" s="627">
        <v>281368000</v>
      </c>
      <c r="CA41" s="627">
        <v>0</v>
      </c>
      <c r="CB41" s="627">
        <v>0</v>
      </c>
      <c r="CC41" s="628">
        <f t="shared" si="29"/>
        <v>281368</v>
      </c>
      <c r="CD41" s="628">
        <f t="shared" si="30"/>
        <v>0</v>
      </c>
      <c r="CE41" s="628">
        <f t="shared" si="31"/>
        <v>0</v>
      </c>
      <c r="CN41" s="616" t="s">
        <v>390</v>
      </c>
      <c r="CO41" s="616" t="s">
        <v>391</v>
      </c>
      <c r="CP41" s="616" t="s">
        <v>377</v>
      </c>
      <c r="CQ41" s="616" t="s">
        <v>377</v>
      </c>
      <c r="CR41" s="627">
        <v>630942183</v>
      </c>
      <c r="CS41" s="627">
        <v>0</v>
      </c>
      <c r="CT41" s="627">
        <v>0</v>
      </c>
      <c r="CU41" s="627">
        <f t="shared" si="33"/>
        <v>630942.18299999996</v>
      </c>
      <c r="CV41" s="627">
        <f t="shared" si="34"/>
        <v>0</v>
      </c>
      <c r="CW41" s="627">
        <f t="shared" si="35"/>
        <v>0</v>
      </c>
      <c r="DF41" s="616" t="s">
        <v>390</v>
      </c>
      <c r="DG41" s="616" t="s">
        <v>391</v>
      </c>
      <c r="DH41" s="616" t="s">
        <v>377</v>
      </c>
      <c r="DI41" s="616" t="s">
        <v>377</v>
      </c>
      <c r="DJ41" s="627">
        <v>630000183</v>
      </c>
      <c r="DK41" s="627">
        <v>0</v>
      </c>
      <c r="DL41" s="627">
        <v>0</v>
      </c>
      <c r="DM41" s="627">
        <f t="shared" si="37"/>
        <v>630000.18299999996</v>
      </c>
      <c r="DN41" s="627">
        <f t="shared" si="38"/>
        <v>0</v>
      </c>
      <c r="DO41" s="627">
        <f t="shared" si="39"/>
        <v>0</v>
      </c>
      <c r="DX41" s="616" t="s">
        <v>390</v>
      </c>
      <c r="DY41" s="616" t="s">
        <v>391</v>
      </c>
      <c r="DZ41" s="616" t="s">
        <v>377</v>
      </c>
      <c r="EA41" s="616" t="s">
        <v>377</v>
      </c>
      <c r="EB41" s="639">
        <v>630000183</v>
      </c>
      <c r="EC41" s="639">
        <v>0</v>
      </c>
      <c r="ED41" s="639">
        <v>0</v>
      </c>
      <c r="EE41" s="639">
        <f t="shared" si="41"/>
        <v>630000.18299999996</v>
      </c>
      <c r="EF41" s="639">
        <f t="shared" si="42"/>
        <v>0</v>
      </c>
      <c r="EG41" s="639">
        <f t="shared" si="43"/>
        <v>0</v>
      </c>
      <c r="EP41" s="656" t="s">
        <v>816</v>
      </c>
      <c r="EQ41" s="616" t="s">
        <v>735</v>
      </c>
      <c r="ER41" s="656" t="s">
        <v>377</v>
      </c>
      <c r="ES41" s="616" t="s">
        <v>377</v>
      </c>
      <c r="ET41" s="626">
        <v>1000</v>
      </c>
      <c r="EU41" s="626">
        <v>0</v>
      </c>
      <c r="EV41" s="626">
        <v>0</v>
      </c>
      <c r="EW41" s="626">
        <f t="shared" si="45"/>
        <v>1</v>
      </c>
      <c r="EX41" s="626">
        <f t="shared" si="46"/>
        <v>0</v>
      </c>
      <c r="EY41" s="626">
        <f t="shared" si="47"/>
        <v>0</v>
      </c>
      <c r="FH41" s="668" t="s">
        <v>746</v>
      </c>
      <c r="FI41" s="625" t="s">
        <v>747</v>
      </c>
      <c r="FJ41" s="668" t="s">
        <v>377</v>
      </c>
      <c r="FK41" s="625" t="s">
        <v>377</v>
      </c>
      <c r="FL41" s="626">
        <v>0</v>
      </c>
      <c r="FM41" s="626">
        <v>132079</v>
      </c>
      <c r="FN41" s="626">
        <v>132079</v>
      </c>
      <c r="FO41" s="626">
        <f t="shared" si="49"/>
        <v>0</v>
      </c>
      <c r="FP41" s="626">
        <f t="shared" si="50"/>
        <v>132.07900000000001</v>
      </c>
      <c r="FQ41" s="626">
        <f t="shared" si="51"/>
        <v>132.07900000000001</v>
      </c>
      <c r="GN41" s="656" t="s">
        <v>746</v>
      </c>
      <c r="GO41" s="656" t="s">
        <v>747</v>
      </c>
      <c r="GP41" s="656" t="s">
        <v>377</v>
      </c>
      <c r="GQ41" s="656" t="s">
        <v>377</v>
      </c>
      <c r="GR41" s="656" t="s">
        <v>1023</v>
      </c>
      <c r="GS41" s="658">
        <v>0</v>
      </c>
      <c r="GT41" s="658">
        <v>132079</v>
      </c>
      <c r="GU41" s="658">
        <v>132079</v>
      </c>
      <c r="GV41" s="657">
        <f t="shared" si="59"/>
        <v>0</v>
      </c>
      <c r="GW41" s="657">
        <f t="shared" si="60"/>
        <v>132.07900000000001</v>
      </c>
      <c r="GX41" s="657">
        <f t="shared" si="61"/>
        <v>132.07900000000001</v>
      </c>
      <c r="HY41" s="616" t="s">
        <v>746</v>
      </c>
      <c r="HZ41" s="672" t="s">
        <v>747</v>
      </c>
      <c r="IA41" s="616" t="s">
        <v>377</v>
      </c>
      <c r="IB41" s="672" t="s">
        <v>377</v>
      </c>
      <c r="IC41" s="639">
        <v>1000</v>
      </c>
      <c r="ID41" s="639">
        <v>0</v>
      </c>
      <c r="IE41" s="639">
        <v>0</v>
      </c>
      <c r="IF41" s="639">
        <f t="shared" si="69"/>
        <v>1</v>
      </c>
      <c r="IG41" s="639">
        <f t="shared" si="70"/>
        <v>0</v>
      </c>
      <c r="IH41" s="639">
        <f t="shared" si="71"/>
        <v>0</v>
      </c>
    </row>
    <row r="42" spans="1:244" x14ac:dyDescent="0.2">
      <c r="A42" s="658" t="s">
        <v>381</v>
      </c>
      <c r="B42" s="627" t="s">
        <v>121</v>
      </c>
      <c r="C42" s="658" t="s">
        <v>377</v>
      </c>
      <c r="D42" s="627" t="s">
        <v>377</v>
      </c>
      <c r="E42" s="627">
        <v>0</v>
      </c>
      <c r="F42" s="627">
        <v>1247095345</v>
      </c>
      <c r="G42" s="627">
        <v>1247095345</v>
      </c>
      <c r="H42" s="658">
        <f t="shared" si="13"/>
        <v>0</v>
      </c>
      <c r="I42" s="658">
        <f t="shared" si="14"/>
        <v>1285755.3006949998</v>
      </c>
      <c r="J42" s="658">
        <f t="shared" si="15"/>
        <v>1285755.3006949998</v>
      </c>
      <c r="T42" s="616" t="s">
        <v>381</v>
      </c>
      <c r="U42" s="616" t="s">
        <v>121</v>
      </c>
      <c r="V42" s="656" t="s">
        <v>377</v>
      </c>
      <c r="W42" s="616" t="s">
        <v>377</v>
      </c>
      <c r="X42" s="658">
        <v>10000</v>
      </c>
      <c r="Y42" s="658">
        <v>0</v>
      </c>
      <c r="Z42" s="658">
        <v>0</v>
      </c>
      <c r="AA42" s="658">
        <f t="shared" si="17"/>
        <v>10.309999999999999</v>
      </c>
      <c r="AB42" s="658">
        <f t="shared" si="18"/>
        <v>0</v>
      </c>
      <c r="AC42" s="658">
        <f t="shared" si="19"/>
        <v>0</v>
      </c>
      <c r="AL42" s="616" t="s">
        <v>536</v>
      </c>
      <c r="AM42" s="616" t="s">
        <v>537</v>
      </c>
      <c r="AN42" s="616" t="s">
        <v>377</v>
      </c>
      <c r="AO42" s="616" t="s">
        <v>377</v>
      </c>
      <c r="AP42" s="627">
        <v>91101236</v>
      </c>
      <c r="AQ42" s="627">
        <v>0</v>
      </c>
      <c r="AR42" s="627">
        <v>0</v>
      </c>
      <c r="AS42" s="627">
        <f t="shared" si="21"/>
        <v>91101.236000000004</v>
      </c>
      <c r="AT42" s="627">
        <f t="shared" si="22"/>
        <v>0</v>
      </c>
      <c r="AU42" s="627">
        <f t="shared" si="23"/>
        <v>0</v>
      </c>
      <c r="BD42" s="668" t="s">
        <v>444</v>
      </c>
      <c r="BE42" s="625" t="s">
        <v>447</v>
      </c>
      <c r="BF42" s="668" t="s">
        <v>377</v>
      </c>
      <c r="BG42" s="629" t="s">
        <v>377</v>
      </c>
      <c r="BH42" s="626">
        <v>272819581</v>
      </c>
      <c r="BI42" s="626">
        <v>0</v>
      </c>
      <c r="BJ42" s="626">
        <v>0</v>
      </c>
      <c r="BK42" s="626">
        <f t="shared" si="25"/>
        <v>272819.58100000001</v>
      </c>
      <c r="BL42" s="626">
        <f t="shared" si="26"/>
        <v>0</v>
      </c>
      <c r="BM42" s="626">
        <f t="shared" si="27"/>
        <v>0</v>
      </c>
      <c r="BV42" s="668" t="s">
        <v>392</v>
      </c>
      <c r="BW42" s="669" t="s">
        <v>393</v>
      </c>
      <c r="BX42" s="668" t="s">
        <v>377</v>
      </c>
      <c r="BY42" s="669" t="s">
        <v>377</v>
      </c>
      <c r="BZ42" s="627">
        <v>0</v>
      </c>
      <c r="CA42" s="627">
        <v>188508325</v>
      </c>
      <c r="CB42" s="627">
        <v>59461954</v>
      </c>
      <c r="CC42" s="628">
        <f t="shared" si="29"/>
        <v>0</v>
      </c>
      <c r="CD42" s="628">
        <f t="shared" si="30"/>
        <v>188508.32500000001</v>
      </c>
      <c r="CE42" s="628">
        <f t="shared" si="31"/>
        <v>59461.953999999998</v>
      </c>
      <c r="CN42" s="616" t="s">
        <v>390</v>
      </c>
      <c r="CO42" s="616" t="s">
        <v>391</v>
      </c>
      <c r="CP42" s="616" t="s">
        <v>377</v>
      </c>
      <c r="CQ42" s="616" t="s">
        <v>377</v>
      </c>
      <c r="CR42" s="627">
        <v>0</v>
      </c>
      <c r="CS42" s="627">
        <v>0</v>
      </c>
      <c r="CT42" s="627">
        <v>0</v>
      </c>
      <c r="CU42" s="627">
        <f t="shared" si="33"/>
        <v>0</v>
      </c>
      <c r="CV42" s="627">
        <f t="shared" si="34"/>
        <v>0</v>
      </c>
      <c r="CW42" s="627">
        <f t="shared" si="35"/>
        <v>0</v>
      </c>
      <c r="DF42" s="616" t="s">
        <v>390</v>
      </c>
      <c r="DG42" s="616" t="s">
        <v>391</v>
      </c>
      <c r="DH42" s="616" t="s">
        <v>377</v>
      </c>
      <c r="DI42" s="616" t="s">
        <v>377</v>
      </c>
      <c r="DJ42" s="627">
        <v>0</v>
      </c>
      <c r="DK42" s="627">
        <v>0</v>
      </c>
      <c r="DL42" s="627">
        <v>550000000</v>
      </c>
      <c r="DM42" s="627">
        <f t="shared" si="37"/>
        <v>0</v>
      </c>
      <c r="DN42" s="627">
        <f t="shared" si="38"/>
        <v>0</v>
      </c>
      <c r="DO42" s="627">
        <f t="shared" si="39"/>
        <v>550000</v>
      </c>
      <c r="DX42" s="616" t="s">
        <v>390</v>
      </c>
      <c r="DY42" s="616" t="s">
        <v>391</v>
      </c>
      <c r="DZ42" s="616" t="s">
        <v>377</v>
      </c>
      <c r="EA42" s="616" t="s">
        <v>377</v>
      </c>
      <c r="EB42" s="639">
        <v>0</v>
      </c>
      <c r="EC42" s="639">
        <v>550000000</v>
      </c>
      <c r="ED42" s="639">
        <v>0</v>
      </c>
      <c r="EE42" s="639">
        <f t="shared" si="41"/>
        <v>0</v>
      </c>
      <c r="EF42" s="639">
        <f t="shared" si="42"/>
        <v>550000</v>
      </c>
      <c r="EG42" s="639">
        <f t="shared" si="43"/>
        <v>0</v>
      </c>
      <c r="EP42" s="656" t="s">
        <v>731</v>
      </c>
      <c r="EQ42" s="616" t="s">
        <v>49</v>
      </c>
      <c r="ER42" s="656" t="s">
        <v>377</v>
      </c>
      <c r="ES42" s="616" t="s">
        <v>377</v>
      </c>
      <c r="ET42" s="626">
        <v>16000</v>
      </c>
      <c r="EU42" s="626">
        <v>0</v>
      </c>
      <c r="EV42" s="626">
        <v>0</v>
      </c>
      <c r="EW42" s="626">
        <f t="shared" si="45"/>
        <v>16</v>
      </c>
      <c r="EX42" s="626">
        <f t="shared" si="46"/>
        <v>0</v>
      </c>
      <c r="EY42" s="626">
        <f t="shared" si="47"/>
        <v>0</v>
      </c>
      <c r="FH42" s="668" t="s">
        <v>797</v>
      </c>
      <c r="FI42" s="625" t="s">
        <v>734</v>
      </c>
      <c r="FJ42" s="668" t="s">
        <v>377</v>
      </c>
      <c r="FK42" s="625" t="s">
        <v>377</v>
      </c>
      <c r="FL42" s="626">
        <v>1000</v>
      </c>
      <c r="FM42" s="626">
        <v>0</v>
      </c>
      <c r="FN42" s="626">
        <v>0</v>
      </c>
      <c r="FO42" s="626">
        <f t="shared" si="49"/>
        <v>1</v>
      </c>
      <c r="FP42" s="626">
        <f t="shared" si="50"/>
        <v>0</v>
      </c>
      <c r="FQ42" s="626">
        <f t="shared" si="51"/>
        <v>0</v>
      </c>
      <c r="GN42" s="656" t="s">
        <v>797</v>
      </c>
      <c r="GO42" s="656" t="s">
        <v>734</v>
      </c>
      <c r="GP42" s="656" t="s">
        <v>377</v>
      </c>
      <c r="GQ42" s="656" t="s">
        <v>377</v>
      </c>
      <c r="GR42" s="656" t="s">
        <v>1023</v>
      </c>
      <c r="GS42" s="658">
        <v>1000</v>
      </c>
      <c r="GT42" s="658">
        <v>0</v>
      </c>
      <c r="GU42" s="658">
        <v>0</v>
      </c>
      <c r="GV42" s="657">
        <f t="shared" si="59"/>
        <v>1</v>
      </c>
      <c r="GW42" s="657">
        <f t="shared" si="60"/>
        <v>0</v>
      </c>
      <c r="GX42" s="657">
        <f t="shared" si="61"/>
        <v>0</v>
      </c>
      <c r="HY42" s="616" t="s">
        <v>746</v>
      </c>
      <c r="HZ42" s="672" t="s">
        <v>747</v>
      </c>
      <c r="IA42" s="616" t="s">
        <v>377</v>
      </c>
      <c r="IB42" s="672" t="s">
        <v>377</v>
      </c>
      <c r="IC42" s="639">
        <v>0</v>
      </c>
      <c r="ID42" s="639">
        <v>2164135</v>
      </c>
      <c r="IE42" s="639">
        <v>2164135</v>
      </c>
      <c r="IF42" s="639">
        <f t="shared" si="69"/>
        <v>0</v>
      </c>
      <c r="IG42" s="639">
        <f t="shared" si="70"/>
        <v>2164.1350000000002</v>
      </c>
      <c r="IH42" s="639">
        <f t="shared" si="71"/>
        <v>2164.1350000000002</v>
      </c>
    </row>
    <row r="43" spans="1:244" x14ac:dyDescent="0.2">
      <c r="A43" s="658" t="s">
        <v>381</v>
      </c>
      <c r="B43" s="627" t="s">
        <v>121</v>
      </c>
      <c r="C43" s="658" t="s">
        <v>377</v>
      </c>
      <c r="D43" s="627" t="s">
        <v>377</v>
      </c>
      <c r="E43" s="627">
        <v>0</v>
      </c>
      <c r="F43" s="627">
        <v>146002474</v>
      </c>
      <c r="G43" s="627">
        <v>146002474</v>
      </c>
      <c r="H43" s="658">
        <f t="shared" si="13"/>
        <v>0</v>
      </c>
      <c r="I43" s="658">
        <f t="shared" si="14"/>
        <v>150528.55069399998</v>
      </c>
      <c r="J43" s="658">
        <f t="shared" si="15"/>
        <v>150528.55069399998</v>
      </c>
      <c r="T43" s="616" t="s">
        <v>381</v>
      </c>
      <c r="U43" s="616" t="s">
        <v>121</v>
      </c>
      <c r="V43" s="656" t="s">
        <v>377</v>
      </c>
      <c r="W43" s="616" t="s">
        <v>377</v>
      </c>
      <c r="X43" s="658">
        <v>100</v>
      </c>
      <c r="Y43" s="658">
        <v>0</v>
      </c>
      <c r="Z43" s="658">
        <v>0</v>
      </c>
      <c r="AA43" s="658">
        <f t="shared" si="17"/>
        <v>0.1031</v>
      </c>
      <c r="AB43" s="658">
        <f t="shared" si="18"/>
        <v>0</v>
      </c>
      <c r="AC43" s="658">
        <f t="shared" si="19"/>
        <v>0</v>
      </c>
      <c r="AL43" s="616" t="s">
        <v>536</v>
      </c>
      <c r="AM43" s="616" t="s">
        <v>537</v>
      </c>
      <c r="AN43" s="616" t="s">
        <v>377</v>
      </c>
      <c r="AO43" s="616" t="s">
        <v>377</v>
      </c>
      <c r="AP43" s="627">
        <v>0</v>
      </c>
      <c r="AQ43" s="627">
        <v>0</v>
      </c>
      <c r="AR43" s="627">
        <v>2598759</v>
      </c>
      <c r="AS43" s="627">
        <f t="shared" si="21"/>
        <v>0</v>
      </c>
      <c r="AT43" s="627">
        <f t="shared" si="22"/>
        <v>0</v>
      </c>
      <c r="AU43" s="627">
        <f t="shared" si="23"/>
        <v>2598.759</v>
      </c>
      <c r="BD43" s="668" t="s">
        <v>536</v>
      </c>
      <c r="BE43" s="625" t="s">
        <v>537</v>
      </c>
      <c r="BF43" s="668" t="s">
        <v>377</v>
      </c>
      <c r="BG43" s="629" t="s">
        <v>377</v>
      </c>
      <c r="BH43" s="626">
        <v>91101236</v>
      </c>
      <c r="BI43" s="626">
        <v>0</v>
      </c>
      <c r="BJ43" s="626">
        <v>0</v>
      </c>
      <c r="BK43" s="626">
        <f t="shared" si="25"/>
        <v>91101.236000000004</v>
      </c>
      <c r="BL43" s="626">
        <f t="shared" si="26"/>
        <v>0</v>
      </c>
      <c r="BM43" s="626">
        <f t="shared" si="27"/>
        <v>0</v>
      </c>
      <c r="BV43" s="668" t="s">
        <v>444</v>
      </c>
      <c r="BW43" s="669" t="s">
        <v>447</v>
      </c>
      <c r="BX43" s="668" t="s">
        <v>377</v>
      </c>
      <c r="BY43" s="669" t="s">
        <v>377</v>
      </c>
      <c r="BZ43" s="627">
        <v>272819581</v>
      </c>
      <c r="CA43" s="627">
        <v>0</v>
      </c>
      <c r="CB43" s="627">
        <v>0</v>
      </c>
      <c r="CC43" s="628">
        <f t="shared" si="29"/>
        <v>272819.58100000001</v>
      </c>
      <c r="CD43" s="628">
        <f t="shared" si="30"/>
        <v>0</v>
      </c>
      <c r="CE43" s="628">
        <f t="shared" si="31"/>
        <v>0</v>
      </c>
      <c r="CN43" s="616" t="s">
        <v>392</v>
      </c>
      <c r="CO43" s="616" t="s">
        <v>393</v>
      </c>
      <c r="CP43" s="616" t="s">
        <v>377</v>
      </c>
      <c r="CQ43" s="616" t="s">
        <v>377</v>
      </c>
      <c r="CR43" s="627">
        <v>281368000</v>
      </c>
      <c r="CS43" s="627">
        <v>0</v>
      </c>
      <c r="CT43" s="627">
        <v>0</v>
      </c>
      <c r="CU43" s="627">
        <f t="shared" si="33"/>
        <v>281368</v>
      </c>
      <c r="CV43" s="627">
        <f t="shared" si="34"/>
        <v>0</v>
      </c>
      <c r="CW43" s="627">
        <f t="shared" si="35"/>
        <v>0</v>
      </c>
      <c r="DF43" s="616" t="s">
        <v>392</v>
      </c>
      <c r="DG43" s="616" t="s">
        <v>393</v>
      </c>
      <c r="DH43" s="616" t="s">
        <v>377</v>
      </c>
      <c r="DI43" s="616" t="s">
        <v>377</v>
      </c>
      <c r="DJ43" s="627">
        <v>349310000</v>
      </c>
      <c r="DK43" s="627">
        <v>0</v>
      </c>
      <c r="DL43" s="627">
        <v>0</v>
      </c>
      <c r="DM43" s="627">
        <f t="shared" si="37"/>
        <v>349310</v>
      </c>
      <c r="DN43" s="627">
        <f t="shared" si="38"/>
        <v>0</v>
      </c>
      <c r="DO43" s="627">
        <f t="shared" si="39"/>
        <v>0</v>
      </c>
      <c r="DX43" s="616" t="s">
        <v>392</v>
      </c>
      <c r="DY43" s="616" t="s">
        <v>393</v>
      </c>
      <c r="DZ43" s="616" t="s">
        <v>377</v>
      </c>
      <c r="EA43" s="616" t="s">
        <v>377</v>
      </c>
      <c r="EB43" s="639">
        <v>349310000</v>
      </c>
      <c r="EC43" s="639">
        <v>0</v>
      </c>
      <c r="ED43" s="639">
        <v>0</v>
      </c>
      <c r="EE43" s="639">
        <f t="shared" si="41"/>
        <v>349310</v>
      </c>
      <c r="EF43" s="639">
        <f t="shared" si="42"/>
        <v>0</v>
      </c>
      <c r="EG43" s="639">
        <f t="shared" si="43"/>
        <v>0</v>
      </c>
      <c r="EP43" s="656" t="s">
        <v>390</v>
      </c>
      <c r="EQ43" s="616" t="s">
        <v>391</v>
      </c>
      <c r="ER43" s="656" t="s">
        <v>377</v>
      </c>
      <c r="ES43" s="616" t="s">
        <v>377</v>
      </c>
      <c r="ET43" s="626">
        <v>633000183</v>
      </c>
      <c r="EU43" s="626">
        <v>0</v>
      </c>
      <c r="EV43" s="626">
        <v>0</v>
      </c>
      <c r="EW43" s="626">
        <f t="shared" si="45"/>
        <v>633000.18299999996</v>
      </c>
      <c r="EX43" s="626">
        <f t="shared" si="46"/>
        <v>0</v>
      </c>
      <c r="EY43" s="626">
        <f t="shared" si="47"/>
        <v>0</v>
      </c>
      <c r="FH43" s="668" t="s">
        <v>816</v>
      </c>
      <c r="FI43" s="625" t="s">
        <v>735</v>
      </c>
      <c r="FJ43" s="668" t="s">
        <v>377</v>
      </c>
      <c r="FK43" s="625" t="s">
        <v>377</v>
      </c>
      <c r="FL43" s="626">
        <v>1000</v>
      </c>
      <c r="FM43" s="626">
        <v>0</v>
      </c>
      <c r="FN43" s="626">
        <v>0</v>
      </c>
      <c r="FO43" s="626">
        <f t="shared" si="49"/>
        <v>1</v>
      </c>
      <c r="FP43" s="626">
        <f t="shared" si="50"/>
        <v>0</v>
      </c>
      <c r="FQ43" s="626">
        <f t="shared" si="51"/>
        <v>0</v>
      </c>
      <c r="GN43" s="656" t="s">
        <v>816</v>
      </c>
      <c r="GO43" s="656" t="s">
        <v>735</v>
      </c>
      <c r="GP43" s="656" t="s">
        <v>377</v>
      </c>
      <c r="GQ43" s="656" t="s">
        <v>377</v>
      </c>
      <c r="GR43" s="656" t="s">
        <v>1023</v>
      </c>
      <c r="GS43" s="658">
        <v>1000</v>
      </c>
      <c r="GT43" s="658">
        <v>0</v>
      </c>
      <c r="GU43" s="658">
        <v>0</v>
      </c>
      <c r="GV43" s="657">
        <f t="shared" si="59"/>
        <v>1</v>
      </c>
      <c r="GW43" s="657">
        <f t="shared" si="60"/>
        <v>0</v>
      </c>
      <c r="GX43" s="657">
        <f t="shared" si="61"/>
        <v>0</v>
      </c>
      <c r="HY43" s="616" t="s">
        <v>797</v>
      </c>
      <c r="HZ43" s="672" t="s">
        <v>734</v>
      </c>
      <c r="IA43" s="616" t="s">
        <v>377</v>
      </c>
      <c r="IB43" s="672" t="s">
        <v>377</v>
      </c>
      <c r="IC43" s="639">
        <v>1000</v>
      </c>
      <c r="ID43" s="639">
        <v>0</v>
      </c>
      <c r="IE43" s="639">
        <v>0</v>
      </c>
      <c r="IF43" s="639">
        <f t="shared" si="69"/>
        <v>1</v>
      </c>
      <c r="IG43" s="639">
        <f t="shared" si="70"/>
        <v>0</v>
      </c>
      <c r="IH43" s="639">
        <f t="shared" si="71"/>
        <v>0</v>
      </c>
    </row>
    <row r="44" spans="1:244" x14ac:dyDescent="0.2">
      <c r="A44" s="658" t="s">
        <v>381</v>
      </c>
      <c r="B44" s="627" t="s">
        <v>121</v>
      </c>
      <c r="C44" s="658" t="s">
        <v>377</v>
      </c>
      <c r="D44" s="627" t="s">
        <v>377</v>
      </c>
      <c r="E44" s="627">
        <v>0</v>
      </c>
      <c r="F44" s="627">
        <v>0</v>
      </c>
      <c r="G44" s="627">
        <v>0</v>
      </c>
      <c r="H44" s="658">
        <f t="shared" si="13"/>
        <v>0</v>
      </c>
      <c r="I44" s="658">
        <f t="shared" si="14"/>
        <v>0</v>
      </c>
      <c r="J44" s="658">
        <f t="shared" si="15"/>
        <v>0</v>
      </c>
      <c r="T44" s="616" t="s">
        <v>381</v>
      </c>
      <c r="U44" s="616" t="s">
        <v>121</v>
      </c>
      <c r="V44" s="656" t="s">
        <v>377</v>
      </c>
      <c r="W44" s="616" t="s">
        <v>377</v>
      </c>
      <c r="X44" s="658">
        <v>0</v>
      </c>
      <c r="Y44" s="658">
        <v>0</v>
      </c>
      <c r="Z44" s="658">
        <v>0</v>
      </c>
      <c r="AA44" s="658">
        <f t="shared" si="17"/>
        <v>0</v>
      </c>
      <c r="AB44" s="658">
        <f t="shared" si="18"/>
        <v>0</v>
      </c>
      <c r="AC44" s="658">
        <f t="shared" si="19"/>
        <v>0</v>
      </c>
      <c r="AL44" s="616" t="s">
        <v>538</v>
      </c>
      <c r="AM44" s="616" t="s">
        <v>539</v>
      </c>
      <c r="AN44" s="616" t="s">
        <v>377</v>
      </c>
      <c r="AO44" s="616" t="s">
        <v>377</v>
      </c>
      <c r="AP44" s="627">
        <v>72000000</v>
      </c>
      <c r="AQ44" s="627">
        <v>0</v>
      </c>
      <c r="AR44" s="627">
        <v>0</v>
      </c>
      <c r="AS44" s="627">
        <f t="shared" si="21"/>
        <v>72000</v>
      </c>
      <c r="AT44" s="627">
        <f t="shared" si="22"/>
        <v>0</v>
      </c>
      <c r="AU44" s="627">
        <f t="shared" si="23"/>
        <v>0</v>
      </c>
      <c r="BD44" s="668" t="s">
        <v>536</v>
      </c>
      <c r="BE44" s="625" t="s">
        <v>537</v>
      </c>
      <c r="BF44" s="668" t="s">
        <v>377</v>
      </c>
      <c r="BG44" s="629" t="s">
        <v>377</v>
      </c>
      <c r="BH44" s="626">
        <v>0</v>
      </c>
      <c r="BI44" s="626">
        <v>2598759</v>
      </c>
      <c r="BJ44" s="626">
        <v>2598759</v>
      </c>
      <c r="BK44" s="626">
        <f t="shared" si="25"/>
        <v>0</v>
      </c>
      <c r="BL44" s="626">
        <f t="shared" si="26"/>
        <v>2598.759</v>
      </c>
      <c r="BM44" s="626">
        <f t="shared" si="27"/>
        <v>2598.759</v>
      </c>
      <c r="BV44" s="668" t="s">
        <v>536</v>
      </c>
      <c r="BW44" s="669" t="s">
        <v>537</v>
      </c>
      <c r="BX44" s="668" t="s">
        <v>377</v>
      </c>
      <c r="BY44" s="669" t="s">
        <v>377</v>
      </c>
      <c r="BZ44" s="627">
        <v>91101236</v>
      </c>
      <c r="CA44" s="627">
        <v>0</v>
      </c>
      <c r="CB44" s="627">
        <v>0</v>
      </c>
      <c r="CC44" s="628">
        <f t="shared" si="29"/>
        <v>91101.236000000004</v>
      </c>
      <c r="CD44" s="628">
        <f t="shared" si="30"/>
        <v>0</v>
      </c>
      <c r="CE44" s="628">
        <f t="shared" si="31"/>
        <v>0</v>
      </c>
      <c r="CN44" s="616" t="s">
        <v>392</v>
      </c>
      <c r="CO44" s="616" t="s">
        <v>393</v>
      </c>
      <c r="CP44" s="616" t="s">
        <v>377</v>
      </c>
      <c r="CQ44" s="616" t="s">
        <v>377</v>
      </c>
      <c r="CR44" s="627">
        <v>0</v>
      </c>
      <c r="CS44" s="627">
        <v>188508325</v>
      </c>
      <c r="CT44" s="627">
        <v>79532424</v>
      </c>
      <c r="CU44" s="627">
        <f t="shared" si="33"/>
        <v>0</v>
      </c>
      <c r="CV44" s="627">
        <f t="shared" si="34"/>
        <v>188508.32500000001</v>
      </c>
      <c r="CW44" s="627">
        <f t="shared" si="35"/>
        <v>79532.423999999999</v>
      </c>
      <c r="DF44" s="616" t="s">
        <v>392</v>
      </c>
      <c r="DG44" s="616" t="s">
        <v>393</v>
      </c>
      <c r="DH44" s="616" t="s">
        <v>377</v>
      </c>
      <c r="DI44" s="616" t="s">
        <v>377</v>
      </c>
      <c r="DJ44" s="627">
        <v>0</v>
      </c>
      <c r="DK44" s="627">
        <v>94086579</v>
      </c>
      <c r="DL44" s="627">
        <v>188508325</v>
      </c>
      <c r="DM44" s="627">
        <f t="shared" si="37"/>
        <v>0</v>
      </c>
      <c r="DN44" s="627">
        <f t="shared" si="38"/>
        <v>94086.578999999998</v>
      </c>
      <c r="DO44" s="627">
        <f t="shared" si="39"/>
        <v>188508.32500000001</v>
      </c>
      <c r="DX44" s="616" t="s">
        <v>392</v>
      </c>
      <c r="DY44" s="616" t="s">
        <v>393</v>
      </c>
      <c r="DZ44" s="616" t="s">
        <v>377</v>
      </c>
      <c r="EA44" s="616" t="s">
        <v>377</v>
      </c>
      <c r="EB44" s="639">
        <v>0</v>
      </c>
      <c r="EC44" s="639">
        <v>188508325</v>
      </c>
      <c r="ED44" s="639">
        <v>102099482</v>
      </c>
      <c r="EE44" s="639">
        <f t="shared" si="41"/>
        <v>0</v>
      </c>
      <c r="EF44" s="639">
        <f t="shared" si="42"/>
        <v>188508.32500000001</v>
      </c>
      <c r="EG44" s="639">
        <f t="shared" si="43"/>
        <v>102099.482</v>
      </c>
      <c r="EP44" s="656" t="s">
        <v>390</v>
      </c>
      <c r="EQ44" s="616" t="s">
        <v>391</v>
      </c>
      <c r="ER44" s="656" t="s">
        <v>377</v>
      </c>
      <c r="ES44" s="616" t="s">
        <v>377</v>
      </c>
      <c r="ET44" s="626">
        <v>0</v>
      </c>
      <c r="EU44" s="626">
        <v>52399870</v>
      </c>
      <c r="EV44" s="626">
        <v>571374786</v>
      </c>
      <c r="EW44" s="626">
        <f t="shared" si="45"/>
        <v>0</v>
      </c>
      <c r="EX44" s="626">
        <f t="shared" si="46"/>
        <v>52399.87</v>
      </c>
      <c r="EY44" s="626">
        <f t="shared" si="47"/>
        <v>571374.78599999996</v>
      </c>
      <c r="FH44" s="668" t="s">
        <v>731</v>
      </c>
      <c r="FI44" s="625" t="s">
        <v>49</v>
      </c>
      <c r="FJ44" s="668" t="s">
        <v>377</v>
      </c>
      <c r="FK44" s="625" t="s">
        <v>377</v>
      </c>
      <c r="FL44" s="626">
        <v>16000</v>
      </c>
      <c r="FM44" s="626">
        <v>0</v>
      </c>
      <c r="FN44" s="626">
        <v>0</v>
      </c>
      <c r="FO44" s="626">
        <f t="shared" si="49"/>
        <v>16</v>
      </c>
      <c r="FP44" s="626">
        <f t="shared" si="50"/>
        <v>0</v>
      </c>
      <c r="FQ44" s="626">
        <f t="shared" si="51"/>
        <v>0</v>
      </c>
      <c r="GN44" s="656" t="s">
        <v>731</v>
      </c>
      <c r="GO44" s="656" t="s">
        <v>49</v>
      </c>
      <c r="GP44" s="656" t="s">
        <v>377</v>
      </c>
      <c r="GQ44" s="656" t="s">
        <v>377</v>
      </c>
      <c r="GR44" s="656" t="s">
        <v>1023</v>
      </c>
      <c r="GS44" s="658">
        <v>16000</v>
      </c>
      <c r="GT44" s="658">
        <v>0</v>
      </c>
      <c r="GU44" s="658">
        <v>0</v>
      </c>
      <c r="GV44" s="657">
        <f t="shared" si="59"/>
        <v>16</v>
      </c>
      <c r="GW44" s="657">
        <f t="shared" si="60"/>
        <v>0</v>
      </c>
      <c r="GX44" s="657">
        <f t="shared" si="61"/>
        <v>0</v>
      </c>
      <c r="HY44" s="616" t="s">
        <v>816</v>
      </c>
      <c r="HZ44" s="672" t="s">
        <v>735</v>
      </c>
      <c r="IA44" s="616" t="s">
        <v>377</v>
      </c>
      <c r="IB44" s="672" t="s">
        <v>377</v>
      </c>
      <c r="IC44" s="639">
        <v>1000</v>
      </c>
      <c r="ID44" s="639">
        <v>0</v>
      </c>
      <c r="IE44" s="639">
        <v>0</v>
      </c>
      <c r="IF44" s="639">
        <f t="shared" si="69"/>
        <v>1</v>
      </c>
      <c r="IG44" s="639">
        <f t="shared" si="70"/>
        <v>0</v>
      </c>
      <c r="IH44" s="639">
        <f t="shared" si="71"/>
        <v>0</v>
      </c>
    </row>
    <row r="45" spans="1:244" x14ac:dyDescent="0.2">
      <c r="H45" s="658">
        <f>SUM(H3:H44)</f>
        <v>6571917.8371000011</v>
      </c>
      <c r="I45" s="658"/>
      <c r="J45" s="658"/>
      <c r="T45" s="616" t="s">
        <v>381</v>
      </c>
      <c r="U45" s="616" t="s">
        <v>121</v>
      </c>
      <c r="V45" s="656" t="s">
        <v>377</v>
      </c>
      <c r="W45" s="616" t="s">
        <v>377</v>
      </c>
      <c r="X45" s="658">
        <v>0</v>
      </c>
      <c r="Y45" s="658">
        <v>17434690</v>
      </c>
      <c r="Z45" s="658">
        <v>17434690</v>
      </c>
      <c r="AA45" s="658">
        <f t="shared" si="17"/>
        <v>0</v>
      </c>
      <c r="AB45" s="658">
        <f t="shared" si="18"/>
        <v>17975.165389999998</v>
      </c>
      <c r="AC45" s="658">
        <f t="shared" si="19"/>
        <v>17975.165389999998</v>
      </c>
      <c r="AL45" s="616" t="s">
        <v>381</v>
      </c>
      <c r="AM45" s="616" t="s">
        <v>121</v>
      </c>
      <c r="AN45" s="616" t="s">
        <v>377</v>
      </c>
      <c r="AO45" s="616" t="s">
        <v>377</v>
      </c>
      <c r="AP45" s="627">
        <v>1410533000</v>
      </c>
      <c r="AQ45" s="627">
        <v>0</v>
      </c>
      <c r="AR45" s="627">
        <v>0</v>
      </c>
      <c r="AS45" s="627">
        <f t="shared" si="21"/>
        <v>1410533</v>
      </c>
      <c r="AT45" s="627">
        <f t="shared" si="22"/>
        <v>0</v>
      </c>
      <c r="AU45" s="627">
        <f t="shared" si="23"/>
        <v>0</v>
      </c>
      <c r="BD45" s="668" t="s">
        <v>538</v>
      </c>
      <c r="BE45" s="625" t="s">
        <v>539</v>
      </c>
      <c r="BF45" s="668" t="s">
        <v>377</v>
      </c>
      <c r="BG45" s="629" t="s">
        <v>377</v>
      </c>
      <c r="BH45" s="626">
        <v>72000000</v>
      </c>
      <c r="BI45" s="626">
        <v>0</v>
      </c>
      <c r="BJ45" s="626">
        <v>0</v>
      </c>
      <c r="BK45" s="626">
        <f t="shared" si="25"/>
        <v>72000</v>
      </c>
      <c r="BL45" s="626">
        <f t="shared" si="26"/>
        <v>0</v>
      </c>
      <c r="BM45" s="626">
        <f t="shared" si="27"/>
        <v>0</v>
      </c>
      <c r="BV45" s="668" t="s">
        <v>536</v>
      </c>
      <c r="BW45" s="669" t="s">
        <v>537</v>
      </c>
      <c r="BX45" s="668" t="s">
        <v>377</v>
      </c>
      <c r="BY45" s="669" t="s">
        <v>377</v>
      </c>
      <c r="BZ45" s="627">
        <v>0</v>
      </c>
      <c r="CA45" s="627">
        <v>2598759</v>
      </c>
      <c r="CB45" s="627">
        <v>2598759</v>
      </c>
      <c r="CC45" s="628">
        <f t="shared" si="29"/>
        <v>0</v>
      </c>
      <c r="CD45" s="628">
        <f t="shared" si="30"/>
        <v>2598.759</v>
      </c>
      <c r="CE45" s="628">
        <f t="shared" si="31"/>
        <v>2598.759</v>
      </c>
      <c r="CN45" s="616" t="s">
        <v>444</v>
      </c>
      <c r="CO45" s="616" t="s">
        <v>447</v>
      </c>
      <c r="CP45" s="616" t="s">
        <v>377</v>
      </c>
      <c r="CQ45" s="616" t="s">
        <v>377</v>
      </c>
      <c r="CR45" s="627">
        <v>272819581</v>
      </c>
      <c r="CS45" s="627">
        <v>0</v>
      </c>
      <c r="CT45" s="627">
        <v>0</v>
      </c>
      <c r="CU45" s="627">
        <f t="shared" si="33"/>
        <v>272819.58100000001</v>
      </c>
      <c r="CV45" s="627">
        <f t="shared" si="34"/>
        <v>0</v>
      </c>
      <c r="CW45" s="627">
        <f t="shared" si="35"/>
        <v>0</v>
      </c>
      <c r="DF45" s="616" t="s">
        <v>444</v>
      </c>
      <c r="DG45" s="616" t="s">
        <v>447</v>
      </c>
      <c r="DH45" s="616" t="s">
        <v>377</v>
      </c>
      <c r="DI45" s="616" t="s">
        <v>377</v>
      </c>
      <c r="DJ45" s="627">
        <v>254819581</v>
      </c>
      <c r="DK45" s="627">
        <v>0</v>
      </c>
      <c r="DL45" s="627">
        <v>0</v>
      </c>
      <c r="DM45" s="627">
        <f t="shared" si="37"/>
        <v>254819.58100000001</v>
      </c>
      <c r="DN45" s="627">
        <f t="shared" si="38"/>
        <v>0</v>
      </c>
      <c r="DO45" s="627">
        <f t="shared" si="39"/>
        <v>0</v>
      </c>
      <c r="DX45" s="616" t="s">
        <v>444</v>
      </c>
      <c r="DY45" s="616" t="s">
        <v>447</v>
      </c>
      <c r="DZ45" s="616" t="s">
        <v>377</v>
      </c>
      <c r="EA45" s="616" t="s">
        <v>377</v>
      </c>
      <c r="EB45" s="639">
        <v>254819581</v>
      </c>
      <c r="EC45" s="639">
        <v>0</v>
      </c>
      <c r="ED45" s="639">
        <v>0</v>
      </c>
      <c r="EE45" s="639">
        <f t="shared" si="41"/>
        <v>254819.58100000001</v>
      </c>
      <c r="EF45" s="639">
        <f t="shared" si="42"/>
        <v>0</v>
      </c>
      <c r="EG45" s="639">
        <f t="shared" si="43"/>
        <v>0</v>
      </c>
      <c r="EP45" s="656" t="s">
        <v>392</v>
      </c>
      <c r="EQ45" s="616" t="s">
        <v>393</v>
      </c>
      <c r="ER45" s="656" t="s">
        <v>377</v>
      </c>
      <c r="ES45" s="616" t="s">
        <v>377</v>
      </c>
      <c r="ET45" s="626">
        <v>330310000</v>
      </c>
      <c r="EU45" s="626">
        <v>0</v>
      </c>
      <c r="EV45" s="626">
        <v>0</v>
      </c>
      <c r="EW45" s="626">
        <f t="shared" si="45"/>
        <v>330310</v>
      </c>
      <c r="EX45" s="626">
        <f t="shared" si="46"/>
        <v>0</v>
      </c>
      <c r="EY45" s="626">
        <f t="shared" si="47"/>
        <v>0</v>
      </c>
      <c r="FH45" s="668" t="s">
        <v>390</v>
      </c>
      <c r="FI45" s="625" t="s">
        <v>391</v>
      </c>
      <c r="FJ45" s="668" t="s">
        <v>377</v>
      </c>
      <c r="FK45" s="625" t="s">
        <v>377</v>
      </c>
      <c r="FL45" s="626">
        <v>633000183</v>
      </c>
      <c r="FM45" s="626">
        <v>0</v>
      </c>
      <c r="FN45" s="626">
        <v>0</v>
      </c>
      <c r="FO45" s="626">
        <f t="shared" si="49"/>
        <v>633000.18299999996</v>
      </c>
      <c r="FP45" s="626">
        <f t="shared" si="50"/>
        <v>0</v>
      </c>
      <c r="FQ45" s="626">
        <f t="shared" si="51"/>
        <v>0</v>
      </c>
      <c r="GN45" s="656" t="s">
        <v>390</v>
      </c>
      <c r="GO45" s="656" t="s">
        <v>391</v>
      </c>
      <c r="GP45" s="656" t="s">
        <v>377</v>
      </c>
      <c r="GQ45" s="656" t="s">
        <v>377</v>
      </c>
      <c r="GR45" s="656" t="s">
        <v>1023</v>
      </c>
      <c r="GS45" s="658">
        <v>633000183</v>
      </c>
      <c r="GT45" s="658">
        <v>0</v>
      </c>
      <c r="GU45" s="658">
        <v>0</v>
      </c>
      <c r="GV45" s="657">
        <f t="shared" si="59"/>
        <v>633000.18299999996</v>
      </c>
      <c r="GW45" s="657">
        <f t="shared" si="60"/>
        <v>0</v>
      </c>
      <c r="GX45" s="657">
        <f t="shared" si="61"/>
        <v>0</v>
      </c>
      <c r="HY45" s="616" t="s">
        <v>731</v>
      </c>
      <c r="HZ45" s="672" t="s">
        <v>49</v>
      </c>
      <c r="IA45" s="616" t="s">
        <v>377</v>
      </c>
      <c r="IB45" s="672" t="s">
        <v>377</v>
      </c>
      <c r="IC45" s="639">
        <v>16000</v>
      </c>
      <c r="ID45" s="639">
        <v>0</v>
      </c>
      <c r="IE45" s="639">
        <v>0</v>
      </c>
      <c r="IF45" s="639">
        <f t="shared" si="69"/>
        <v>16</v>
      </c>
      <c r="IG45" s="639">
        <f t="shared" si="70"/>
        <v>0</v>
      </c>
      <c r="IH45" s="639">
        <f t="shared" si="71"/>
        <v>0</v>
      </c>
    </row>
    <row r="46" spans="1:244" x14ac:dyDescent="0.2">
      <c r="T46" s="616" t="s">
        <v>381</v>
      </c>
      <c r="U46" s="616" t="s">
        <v>121</v>
      </c>
      <c r="V46" s="656" t="s">
        <v>377</v>
      </c>
      <c r="W46" s="616" t="s">
        <v>377</v>
      </c>
      <c r="X46" s="658">
        <v>0</v>
      </c>
      <c r="Y46" s="658">
        <v>1247095345</v>
      </c>
      <c r="Z46" s="658">
        <v>1247095345</v>
      </c>
      <c r="AA46" s="658">
        <f t="shared" si="17"/>
        <v>0</v>
      </c>
      <c r="AB46" s="658">
        <f t="shared" si="18"/>
        <v>1285755.3006949998</v>
      </c>
      <c r="AC46" s="658">
        <f t="shared" si="19"/>
        <v>1285755.3006949998</v>
      </c>
      <c r="AL46" s="616" t="s">
        <v>381</v>
      </c>
      <c r="AM46" s="616" t="s">
        <v>121</v>
      </c>
      <c r="AN46" s="616" t="s">
        <v>377</v>
      </c>
      <c r="AO46" s="616" t="s">
        <v>377</v>
      </c>
      <c r="AP46" s="627">
        <v>100</v>
      </c>
      <c r="AQ46" s="627">
        <v>0</v>
      </c>
      <c r="AR46" s="627">
        <v>0</v>
      </c>
      <c r="AS46" s="627">
        <f t="shared" si="21"/>
        <v>0.1</v>
      </c>
      <c r="AT46" s="627">
        <f t="shared" si="22"/>
        <v>0</v>
      </c>
      <c r="AU46" s="627">
        <f t="shared" si="23"/>
        <v>0</v>
      </c>
      <c r="BD46" s="668" t="s">
        <v>538</v>
      </c>
      <c r="BE46" s="625" t="s">
        <v>539</v>
      </c>
      <c r="BF46" s="668" t="s">
        <v>377</v>
      </c>
      <c r="BG46" s="629" t="s">
        <v>377</v>
      </c>
      <c r="BH46" s="626">
        <v>0</v>
      </c>
      <c r="BI46" s="626">
        <v>0</v>
      </c>
      <c r="BJ46" s="626">
        <v>65000000</v>
      </c>
      <c r="BK46" s="626">
        <f t="shared" si="25"/>
        <v>0</v>
      </c>
      <c r="BL46" s="626">
        <f t="shared" si="26"/>
        <v>0</v>
      </c>
      <c r="BM46" s="626">
        <f t="shared" si="27"/>
        <v>65000</v>
      </c>
      <c r="BV46" s="668" t="s">
        <v>538</v>
      </c>
      <c r="BW46" s="669" t="s">
        <v>539</v>
      </c>
      <c r="BX46" s="668" t="s">
        <v>377</v>
      </c>
      <c r="BY46" s="669" t="s">
        <v>377</v>
      </c>
      <c r="BZ46" s="627">
        <v>72000000</v>
      </c>
      <c r="CA46" s="627">
        <v>0</v>
      </c>
      <c r="CB46" s="627">
        <v>0</v>
      </c>
      <c r="CC46" s="628">
        <f t="shared" si="29"/>
        <v>72000</v>
      </c>
      <c r="CD46" s="628">
        <f t="shared" si="30"/>
        <v>0</v>
      </c>
      <c r="CE46" s="628">
        <f t="shared" si="31"/>
        <v>0</v>
      </c>
      <c r="CN46" s="616" t="s">
        <v>444</v>
      </c>
      <c r="CO46" s="616" t="s">
        <v>447</v>
      </c>
      <c r="CP46" s="616" t="s">
        <v>377</v>
      </c>
      <c r="CQ46" s="616" t="s">
        <v>377</v>
      </c>
      <c r="CR46" s="627">
        <v>0</v>
      </c>
      <c r="CS46" s="627">
        <v>136873453</v>
      </c>
      <c r="CT46" s="627">
        <v>0</v>
      </c>
      <c r="CU46" s="627">
        <f t="shared" si="33"/>
        <v>0</v>
      </c>
      <c r="CV46" s="627">
        <f t="shared" si="34"/>
        <v>136873.45300000001</v>
      </c>
      <c r="CW46" s="627">
        <f t="shared" si="35"/>
        <v>0</v>
      </c>
      <c r="DF46" s="616" t="s">
        <v>444</v>
      </c>
      <c r="DG46" s="616" t="s">
        <v>447</v>
      </c>
      <c r="DH46" s="616" t="s">
        <v>377</v>
      </c>
      <c r="DI46" s="616" t="s">
        <v>377</v>
      </c>
      <c r="DJ46" s="627">
        <v>0</v>
      </c>
      <c r="DK46" s="627">
        <v>136873453</v>
      </c>
      <c r="DL46" s="627">
        <v>254475190</v>
      </c>
      <c r="DM46" s="627">
        <f t="shared" si="37"/>
        <v>0</v>
      </c>
      <c r="DN46" s="627">
        <f t="shared" si="38"/>
        <v>136873.45300000001</v>
      </c>
      <c r="DO46" s="627">
        <f t="shared" si="39"/>
        <v>254475.19</v>
      </c>
      <c r="DX46" s="616" t="s">
        <v>444</v>
      </c>
      <c r="DY46" s="616" t="s">
        <v>447</v>
      </c>
      <c r="DZ46" s="616" t="s">
        <v>377</v>
      </c>
      <c r="EA46" s="616" t="s">
        <v>377</v>
      </c>
      <c r="EB46" s="639">
        <v>0</v>
      </c>
      <c r="EC46" s="639">
        <v>254475190</v>
      </c>
      <c r="ED46" s="639">
        <v>156513583</v>
      </c>
      <c r="EE46" s="639">
        <f t="shared" si="41"/>
        <v>0</v>
      </c>
      <c r="EF46" s="639">
        <f t="shared" si="42"/>
        <v>254475.19</v>
      </c>
      <c r="EG46" s="639">
        <f t="shared" si="43"/>
        <v>156513.58300000001</v>
      </c>
      <c r="EP46" s="656" t="s">
        <v>392</v>
      </c>
      <c r="EQ46" s="616" t="s">
        <v>393</v>
      </c>
      <c r="ER46" s="656" t="s">
        <v>377</v>
      </c>
      <c r="ES46" s="616" t="s">
        <v>377</v>
      </c>
      <c r="ET46" s="626">
        <v>0</v>
      </c>
      <c r="EU46" s="626">
        <v>134501292</v>
      </c>
      <c r="EV46" s="626">
        <v>188508325</v>
      </c>
      <c r="EW46" s="626">
        <f t="shared" si="45"/>
        <v>0</v>
      </c>
      <c r="EX46" s="626">
        <f t="shared" si="46"/>
        <v>134501.29199999999</v>
      </c>
      <c r="EY46" s="626">
        <f t="shared" si="47"/>
        <v>188508.32500000001</v>
      </c>
      <c r="FH46" s="668" t="s">
        <v>390</v>
      </c>
      <c r="FI46" s="625" t="s">
        <v>391</v>
      </c>
      <c r="FJ46" s="668" t="s">
        <v>377</v>
      </c>
      <c r="FK46" s="625" t="s">
        <v>377</v>
      </c>
      <c r="FL46" s="626">
        <v>0</v>
      </c>
      <c r="FM46" s="626">
        <v>52399870</v>
      </c>
      <c r="FN46" s="626">
        <v>571374786</v>
      </c>
      <c r="FO46" s="626">
        <f t="shared" si="49"/>
        <v>0</v>
      </c>
      <c r="FP46" s="626">
        <f t="shared" si="50"/>
        <v>52399.87</v>
      </c>
      <c r="FQ46" s="626">
        <f t="shared" si="51"/>
        <v>571374.78599999996</v>
      </c>
      <c r="GN46" s="656" t="s">
        <v>390</v>
      </c>
      <c r="GO46" s="656" t="s">
        <v>391</v>
      </c>
      <c r="GP46" s="656" t="s">
        <v>377</v>
      </c>
      <c r="GQ46" s="656" t="s">
        <v>377</v>
      </c>
      <c r="GR46" s="656" t="s">
        <v>1023</v>
      </c>
      <c r="GS46" s="658">
        <v>0</v>
      </c>
      <c r="GT46" s="658">
        <v>188074901</v>
      </c>
      <c r="GU46" s="658">
        <v>571374786</v>
      </c>
      <c r="GV46" s="657">
        <f t="shared" si="59"/>
        <v>0</v>
      </c>
      <c r="GW46" s="657">
        <f t="shared" si="60"/>
        <v>188074.90100000001</v>
      </c>
      <c r="GX46" s="657">
        <f t="shared" si="61"/>
        <v>571374.78599999996</v>
      </c>
      <c r="HY46" s="616" t="s">
        <v>390</v>
      </c>
      <c r="HZ46" s="672" t="s">
        <v>391</v>
      </c>
      <c r="IA46" s="616" t="s">
        <v>377</v>
      </c>
      <c r="IB46" s="672" t="s">
        <v>377</v>
      </c>
      <c r="IC46" s="639">
        <v>729448634</v>
      </c>
      <c r="ID46" s="639">
        <v>0</v>
      </c>
      <c r="IE46" s="639">
        <v>0</v>
      </c>
      <c r="IF46" s="639">
        <f t="shared" si="69"/>
        <v>729448.63399999996</v>
      </c>
      <c r="IG46" s="639">
        <f t="shared" si="70"/>
        <v>0</v>
      </c>
      <c r="IH46" s="639">
        <f t="shared" si="71"/>
        <v>0</v>
      </c>
    </row>
    <row r="47" spans="1:244" x14ac:dyDescent="0.2">
      <c r="H47" s="671">
        <f>+H45-'Prog 02'!T9</f>
        <v>0.10310000088065863</v>
      </c>
      <c r="T47" s="616" t="s">
        <v>381</v>
      </c>
      <c r="U47" s="616" t="s">
        <v>121</v>
      </c>
      <c r="V47" s="656" t="s">
        <v>377</v>
      </c>
      <c r="W47" s="616" t="s">
        <v>377</v>
      </c>
      <c r="X47" s="658">
        <v>0</v>
      </c>
      <c r="Y47" s="658">
        <v>146002474</v>
      </c>
      <c r="Z47" s="658">
        <v>146002474</v>
      </c>
      <c r="AA47" s="658">
        <f t="shared" si="17"/>
        <v>0</v>
      </c>
      <c r="AB47" s="658">
        <f t="shared" si="18"/>
        <v>150528.55069399998</v>
      </c>
      <c r="AC47" s="658">
        <f t="shared" si="19"/>
        <v>150528.55069399998</v>
      </c>
      <c r="AL47" s="616" t="s">
        <v>381</v>
      </c>
      <c r="AM47" s="616" t="s">
        <v>121</v>
      </c>
      <c r="AN47" s="616" t="s">
        <v>377</v>
      </c>
      <c r="AO47" s="616" t="s">
        <v>377</v>
      </c>
      <c r="AP47" s="627">
        <v>0</v>
      </c>
      <c r="AQ47" s="627">
        <v>0</v>
      </c>
      <c r="AR47" s="627">
        <v>0</v>
      </c>
      <c r="AS47" s="627">
        <f t="shared" si="21"/>
        <v>0</v>
      </c>
      <c r="AT47" s="627">
        <f t="shared" si="22"/>
        <v>0</v>
      </c>
      <c r="AU47" s="627">
        <f t="shared" si="23"/>
        <v>0</v>
      </c>
      <c r="BD47" s="668" t="s">
        <v>381</v>
      </c>
      <c r="BE47" s="625" t="s">
        <v>121</v>
      </c>
      <c r="BF47" s="668" t="s">
        <v>377</v>
      </c>
      <c r="BG47" s="629" t="s">
        <v>377</v>
      </c>
      <c r="BH47" s="626">
        <v>1410533000</v>
      </c>
      <c r="BI47" s="626">
        <v>0</v>
      </c>
      <c r="BJ47" s="626">
        <v>0</v>
      </c>
      <c r="BK47" s="626">
        <f t="shared" si="25"/>
        <v>1410533</v>
      </c>
      <c r="BL47" s="626">
        <f t="shared" si="26"/>
        <v>0</v>
      </c>
      <c r="BM47" s="626">
        <f t="shared" si="27"/>
        <v>0</v>
      </c>
      <c r="BV47" s="668" t="s">
        <v>538</v>
      </c>
      <c r="BW47" s="669" t="s">
        <v>539</v>
      </c>
      <c r="BX47" s="668" t="s">
        <v>377</v>
      </c>
      <c r="BY47" s="669" t="s">
        <v>377</v>
      </c>
      <c r="BZ47" s="627">
        <v>0</v>
      </c>
      <c r="CA47" s="627">
        <v>65000000</v>
      </c>
      <c r="CB47" s="627">
        <v>0</v>
      </c>
      <c r="CC47" s="628">
        <f t="shared" si="29"/>
        <v>0</v>
      </c>
      <c r="CD47" s="628">
        <f t="shared" si="30"/>
        <v>65000</v>
      </c>
      <c r="CE47" s="628">
        <f t="shared" si="31"/>
        <v>0</v>
      </c>
      <c r="CN47" s="616" t="s">
        <v>536</v>
      </c>
      <c r="CO47" s="616" t="s">
        <v>537</v>
      </c>
      <c r="CP47" s="616" t="s">
        <v>377</v>
      </c>
      <c r="CQ47" s="616" t="s">
        <v>377</v>
      </c>
      <c r="CR47" s="627">
        <v>91101236</v>
      </c>
      <c r="CS47" s="627">
        <v>0</v>
      </c>
      <c r="CT47" s="627">
        <v>0</v>
      </c>
      <c r="CU47" s="627">
        <f t="shared" si="33"/>
        <v>91101.236000000004</v>
      </c>
      <c r="CV47" s="627">
        <f t="shared" si="34"/>
        <v>0</v>
      </c>
      <c r="CW47" s="627">
        <f t="shared" si="35"/>
        <v>0</v>
      </c>
      <c r="DF47" s="616" t="s">
        <v>536</v>
      </c>
      <c r="DG47" s="616" t="s">
        <v>537</v>
      </c>
      <c r="DH47" s="616" t="s">
        <v>377</v>
      </c>
      <c r="DI47" s="616" t="s">
        <v>377</v>
      </c>
      <c r="DJ47" s="627">
        <v>49101236</v>
      </c>
      <c r="DK47" s="627">
        <v>0</v>
      </c>
      <c r="DL47" s="627">
        <v>0</v>
      </c>
      <c r="DM47" s="627">
        <f t="shared" si="37"/>
        <v>49101.235999999997</v>
      </c>
      <c r="DN47" s="627">
        <f t="shared" si="38"/>
        <v>0</v>
      </c>
      <c r="DO47" s="627">
        <f t="shared" si="39"/>
        <v>0</v>
      </c>
      <c r="DX47" s="616" t="s">
        <v>536</v>
      </c>
      <c r="DY47" s="616" t="s">
        <v>537</v>
      </c>
      <c r="DZ47" s="616" t="s">
        <v>377</v>
      </c>
      <c r="EA47" s="616" t="s">
        <v>377</v>
      </c>
      <c r="EB47" s="639">
        <v>49101236</v>
      </c>
      <c r="EC47" s="639">
        <v>0</v>
      </c>
      <c r="ED47" s="639">
        <v>0</v>
      </c>
      <c r="EE47" s="639">
        <f t="shared" si="41"/>
        <v>49101.235999999997</v>
      </c>
      <c r="EF47" s="639">
        <f t="shared" si="42"/>
        <v>0</v>
      </c>
      <c r="EG47" s="639">
        <f t="shared" si="43"/>
        <v>0</v>
      </c>
      <c r="EP47" s="656" t="s">
        <v>444</v>
      </c>
      <c r="EQ47" s="616" t="s">
        <v>447</v>
      </c>
      <c r="ER47" s="656" t="s">
        <v>377</v>
      </c>
      <c r="ES47" s="616" t="s">
        <v>377</v>
      </c>
      <c r="ET47" s="626">
        <v>270819581</v>
      </c>
      <c r="EU47" s="626">
        <v>0</v>
      </c>
      <c r="EV47" s="626">
        <v>0</v>
      </c>
      <c r="EW47" s="626">
        <f t="shared" si="45"/>
        <v>270819.58100000001</v>
      </c>
      <c r="EX47" s="626">
        <f t="shared" si="46"/>
        <v>0</v>
      </c>
      <c r="EY47" s="626">
        <f t="shared" si="47"/>
        <v>0</v>
      </c>
      <c r="FH47" s="668" t="s">
        <v>392</v>
      </c>
      <c r="FI47" s="625" t="s">
        <v>393</v>
      </c>
      <c r="FJ47" s="668" t="s">
        <v>377</v>
      </c>
      <c r="FK47" s="625" t="s">
        <v>377</v>
      </c>
      <c r="FL47" s="626">
        <v>330310000</v>
      </c>
      <c r="FM47" s="626">
        <v>0</v>
      </c>
      <c r="FN47" s="626">
        <v>0</v>
      </c>
      <c r="FO47" s="626">
        <f t="shared" si="49"/>
        <v>330310</v>
      </c>
      <c r="FP47" s="626">
        <f t="shared" si="50"/>
        <v>0</v>
      </c>
      <c r="FQ47" s="626">
        <f t="shared" si="51"/>
        <v>0</v>
      </c>
      <c r="GN47" s="656" t="s">
        <v>392</v>
      </c>
      <c r="GO47" s="656" t="s">
        <v>393</v>
      </c>
      <c r="GP47" s="656" t="s">
        <v>377</v>
      </c>
      <c r="GQ47" s="656" t="s">
        <v>377</v>
      </c>
      <c r="GR47" s="656" t="s">
        <v>1023</v>
      </c>
      <c r="GS47" s="658">
        <v>330310000</v>
      </c>
      <c r="GT47" s="658">
        <v>0</v>
      </c>
      <c r="GU47" s="658">
        <v>0</v>
      </c>
      <c r="GV47" s="657">
        <f t="shared" si="59"/>
        <v>330310</v>
      </c>
      <c r="GW47" s="657">
        <f t="shared" si="60"/>
        <v>0</v>
      </c>
      <c r="GX47" s="657">
        <f t="shared" si="61"/>
        <v>0</v>
      </c>
      <c r="HY47" s="616" t="s">
        <v>390</v>
      </c>
      <c r="HZ47" s="672" t="s">
        <v>391</v>
      </c>
      <c r="IA47" s="616" t="s">
        <v>377</v>
      </c>
      <c r="IB47" s="672" t="s">
        <v>377</v>
      </c>
      <c r="IC47" s="639">
        <v>0</v>
      </c>
      <c r="ID47" s="639">
        <v>555761726</v>
      </c>
      <c r="IE47" s="639">
        <v>556374786</v>
      </c>
      <c r="IF47" s="639">
        <f t="shared" si="69"/>
        <v>0</v>
      </c>
      <c r="IG47" s="639">
        <f t="shared" si="70"/>
        <v>555761.72600000002</v>
      </c>
      <c r="IH47" s="639">
        <f t="shared" si="71"/>
        <v>556374.78599999996</v>
      </c>
    </row>
    <row r="48" spans="1:244" x14ac:dyDescent="0.2">
      <c r="AL48" s="616" t="s">
        <v>381</v>
      </c>
      <c r="AM48" s="616" t="s">
        <v>121</v>
      </c>
      <c r="AN48" s="616" t="s">
        <v>377</v>
      </c>
      <c r="AO48" s="616" t="s">
        <v>377</v>
      </c>
      <c r="AP48" s="627">
        <v>0</v>
      </c>
      <c r="AQ48" s="627">
        <v>17434690</v>
      </c>
      <c r="AR48" s="627">
        <v>17434690</v>
      </c>
      <c r="AS48" s="627">
        <f t="shared" si="21"/>
        <v>0</v>
      </c>
      <c r="AT48" s="627">
        <f t="shared" si="22"/>
        <v>17434.689999999999</v>
      </c>
      <c r="AU48" s="627">
        <f t="shared" si="23"/>
        <v>17434.689999999999</v>
      </c>
      <c r="BD48" s="668" t="s">
        <v>381</v>
      </c>
      <c r="BE48" s="625" t="s">
        <v>121</v>
      </c>
      <c r="BF48" s="668" t="s">
        <v>377</v>
      </c>
      <c r="BG48" s="629" t="s">
        <v>377</v>
      </c>
      <c r="BH48" s="626">
        <v>100</v>
      </c>
      <c r="BI48" s="626">
        <v>0</v>
      </c>
      <c r="BJ48" s="626">
        <v>0</v>
      </c>
      <c r="BK48" s="626">
        <f t="shared" si="25"/>
        <v>0.1</v>
      </c>
      <c r="BL48" s="626">
        <f t="shared" si="26"/>
        <v>0</v>
      </c>
      <c r="BM48" s="626">
        <f t="shared" si="27"/>
        <v>0</v>
      </c>
      <c r="BV48" s="668" t="s">
        <v>381</v>
      </c>
      <c r="BW48" s="669" t="s">
        <v>121</v>
      </c>
      <c r="BX48" s="668" t="s">
        <v>377</v>
      </c>
      <c r="BY48" s="669" t="s">
        <v>377</v>
      </c>
      <c r="BZ48" s="627">
        <v>1410533000</v>
      </c>
      <c r="CA48" s="627">
        <v>0</v>
      </c>
      <c r="CB48" s="627">
        <v>0</v>
      </c>
      <c r="CC48" s="628">
        <f t="shared" si="29"/>
        <v>1410533</v>
      </c>
      <c r="CD48" s="628">
        <f t="shared" si="30"/>
        <v>0</v>
      </c>
      <c r="CE48" s="628">
        <f t="shared" si="31"/>
        <v>0</v>
      </c>
      <c r="CN48" s="616" t="s">
        <v>536</v>
      </c>
      <c r="CO48" s="616" t="s">
        <v>537</v>
      </c>
      <c r="CP48" s="616" t="s">
        <v>377</v>
      </c>
      <c r="CQ48" s="616" t="s">
        <v>377</v>
      </c>
      <c r="CR48" s="627">
        <v>0</v>
      </c>
      <c r="CS48" s="627">
        <v>2598759</v>
      </c>
      <c r="CT48" s="627">
        <v>2598759</v>
      </c>
      <c r="CU48" s="627">
        <f t="shared" si="33"/>
        <v>0</v>
      </c>
      <c r="CV48" s="627">
        <f t="shared" si="34"/>
        <v>2598.759</v>
      </c>
      <c r="CW48" s="627">
        <f t="shared" si="35"/>
        <v>2598.759</v>
      </c>
      <c r="DF48" s="616" t="s">
        <v>536</v>
      </c>
      <c r="DG48" s="616" t="s">
        <v>537</v>
      </c>
      <c r="DH48" s="616" t="s">
        <v>377</v>
      </c>
      <c r="DI48" s="616" t="s">
        <v>377</v>
      </c>
      <c r="DJ48" s="627">
        <v>0</v>
      </c>
      <c r="DK48" s="627">
        <v>2598759</v>
      </c>
      <c r="DL48" s="627">
        <v>2598759</v>
      </c>
      <c r="DM48" s="627">
        <f t="shared" si="37"/>
        <v>0</v>
      </c>
      <c r="DN48" s="627">
        <f t="shared" si="38"/>
        <v>2598.759</v>
      </c>
      <c r="DO48" s="627">
        <f t="shared" si="39"/>
        <v>2598.759</v>
      </c>
      <c r="DX48" s="616" t="s">
        <v>536</v>
      </c>
      <c r="DY48" s="616" t="s">
        <v>537</v>
      </c>
      <c r="DZ48" s="616" t="s">
        <v>377</v>
      </c>
      <c r="EA48" s="616" t="s">
        <v>377</v>
      </c>
      <c r="EB48" s="639">
        <v>0</v>
      </c>
      <c r="EC48" s="639">
        <v>2598759</v>
      </c>
      <c r="ED48" s="639">
        <v>2598759</v>
      </c>
      <c r="EE48" s="639">
        <f t="shared" si="41"/>
        <v>0</v>
      </c>
      <c r="EF48" s="639">
        <f t="shared" si="42"/>
        <v>2598.759</v>
      </c>
      <c r="EG48" s="639">
        <f t="shared" si="43"/>
        <v>2598.759</v>
      </c>
      <c r="EP48" s="656" t="s">
        <v>444</v>
      </c>
      <c r="EQ48" s="616" t="s">
        <v>447</v>
      </c>
      <c r="ER48" s="656" t="s">
        <v>377</v>
      </c>
      <c r="ES48" s="616" t="s">
        <v>377</v>
      </c>
      <c r="ET48" s="626">
        <v>0</v>
      </c>
      <c r="EU48" s="626">
        <v>176216251</v>
      </c>
      <c r="EV48" s="626">
        <v>254475190</v>
      </c>
      <c r="EW48" s="626">
        <f t="shared" si="45"/>
        <v>0</v>
      </c>
      <c r="EX48" s="626">
        <f t="shared" si="46"/>
        <v>176216.25099999999</v>
      </c>
      <c r="EY48" s="626">
        <f t="shared" si="47"/>
        <v>254475.19</v>
      </c>
      <c r="FH48" s="668" t="s">
        <v>392</v>
      </c>
      <c r="FI48" s="625" t="s">
        <v>393</v>
      </c>
      <c r="FJ48" s="668" t="s">
        <v>377</v>
      </c>
      <c r="FK48" s="625" t="s">
        <v>377</v>
      </c>
      <c r="FL48" s="626">
        <v>0</v>
      </c>
      <c r="FM48" s="626">
        <v>143513557</v>
      </c>
      <c r="FN48" s="626">
        <v>240680557</v>
      </c>
      <c r="FO48" s="626">
        <f t="shared" si="49"/>
        <v>0</v>
      </c>
      <c r="FP48" s="626">
        <f t="shared" si="50"/>
        <v>143513.557</v>
      </c>
      <c r="FQ48" s="626">
        <f t="shared" si="51"/>
        <v>240680.557</v>
      </c>
      <c r="GN48" s="656" t="s">
        <v>392</v>
      </c>
      <c r="GO48" s="656" t="s">
        <v>393</v>
      </c>
      <c r="GP48" s="656" t="s">
        <v>377</v>
      </c>
      <c r="GQ48" s="656" t="s">
        <v>377</v>
      </c>
      <c r="GR48" s="656" t="s">
        <v>1023</v>
      </c>
      <c r="GS48" s="658">
        <v>0</v>
      </c>
      <c r="GT48" s="658">
        <v>203244870</v>
      </c>
      <c r="GU48" s="658">
        <v>251580557</v>
      </c>
      <c r="GV48" s="657">
        <f t="shared" si="59"/>
        <v>0</v>
      </c>
      <c r="GW48" s="657">
        <f t="shared" si="60"/>
        <v>203244.87</v>
      </c>
      <c r="GX48" s="657">
        <f t="shared" si="61"/>
        <v>251580.557</v>
      </c>
      <c r="HY48" s="616" t="s">
        <v>392</v>
      </c>
      <c r="HZ48" s="672" t="s">
        <v>393</v>
      </c>
      <c r="IA48" s="616" t="s">
        <v>377</v>
      </c>
      <c r="IB48" s="672" t="s">
        <v>377</v>
      </c>
      <c r="IC48" s="639">
        <v>270708417</v>
      </c>
      <c r="ID48" s="639">
        <v>0</v>
      </c>
      <c r="IE48" s="639">
        <v>0</v>
      </c>
      <c r="IF48" s="639">
        <f t="shared" si="69"/>
        <v>270708.41700000002</v>
      </c>
      <c r="IG48" s="639">
        <f t="shared" si="70"/>
        <v>0</v>
      </c>
      <c r="IH48" s="639">
        <f t="shared" si="71"/>
        <v>0</v>
      </c>
    </row>
    <row r="49" spans="38:242" x14ac:dyDescent="0.2">
      <c r="AL49" s="616" t="s">
        <v>381</v>
      </c>
      <c r="AM49" s="616" t="s">
        <v>121</v>
      </c>
      <c r="AN49" s="616" t="s">
        <v>377</v>
      </c>
      <c r="AO49" s="616" t="s">
        <v>377</v>
      </c>
      <c r="AP49" s="627">
        <v>0</v>
      </c>
      <c r="AQ49" s="627">
        <v>1247028092</v>
      </c>
      <c r="AR49" s="627">
        <v>1247028092</v>
      </c>
      <c r="AS49" s="627">
        <f t="shared" si="21"/>
        <v>0</v>
      </c>
      <c r="AT49" s="627">
        <f t="shared" si="22"/>
        <v>1247028.0919999999</v>
      </c>
      <c r="AU49" s="627">
        <f t="shared" si="23"/>
        <v>1247028.0919999999</v>
      </c>
      <c r="BD49" s="668" t="s">
        <v>381</v>
      </c>
      <c r="BE49" s="625" t="s">
        <v>121</v>
      </c>
      <c r="BF49" s="668" t="s">
        <v>377</v>
      </c>
      <c r="BG49" s="629" t="s">
        <v>377</v>
      </c>
      <c r="BH49" s="626">
        <v>0</v>
      </c>
      <c r="BI49" s="626">
        <v>0</v>
      </c>
      <c r="BJ49" s="626">
        <v>0</v>
      </c>
      <c r="BK49" s="626">
        <f t="shared" si="25"/>
        <v>0</v>
      </c>
      <c r="BL49" s="626">
        <f t="shared" si="26"/>
        <v>0</v>
      </c>
      <c r="BM49" s="626">
        <f t="shared" si="27"/>
        <v>0</v>
      </c>
      <c r="BV49" s="668" t="s">
        <v>381</v>
      </c>
      <c r="BW49" s="669" t="s">
        <v>121</v>
      </c>
      <c r="BX49" s="668" t="s">
        <v>377</v>
      </c>
      <c r="BY49" s="669" t="s">
        <v>377</v>
      </c>
      <c r="BZ49" s="627">
        <v>100</v>
      </c>
      <c r="CA49" s="627">
        <v>0</v>
      </c>
      <c r="CB49" s="627">
        <v>0</v>
      </c>
      <c r="CC49" s="628">
        <f t="shared" si="29"/>
        <v>0.1</v>
      </c>
      <c r="CD49" s="628">
        <f t="shared" si="30"/>
        <v>0</v>
      </c>
      <c r="CE49" s="628">
        <f t="shared" si="31"/>
        <v>0</v>
      </c>
      <c r="CN49" s="616" t="s">
        <v>538</v>
      </c>
      <c r="CO49" s="616" t="s">
        <v>539</v>
      </c>
      <c r="CP49" s="616" t="s">
        <v>377</v>
      </c>
      <c r="CQ49" s="616" t="s">
        <v>377</v>
      </c>
      <c r="CR49" s="627">
        <v>72000000</v>
      </c>
      <c r="CS49" s="627">
        <v>0</v>
      </c>
      <c r="CT49" s="627">
        <v>0</v>
      </c>
      <c r="CU49" s="627">
        <f t="shared" si="33"/>
        <v>72000</v>
      </c>
      <c r="CV49" s="627">
        <f t="shared" si="34"/>
        <v>0</v>
      </c>
      <c r="CW49" s="627">
        <f t="shared" si="35"/>
        <v>0</v>
      </c>
      <c r="DF49" s="616" t="s">
        <v>538</v>
      </c>
      <c r="DG49" s="616" t="s">
        <v>539</v>
      </c>
      <c r="DH49" s="616" t="s">
        <v>377</v>
      </c>
      <c r="DI49" s="616" t="s">
        <v>377</v>
      </c>
      <c r="DJ49" s="627">
        <v>65000000</v>
      </c>
      <c r="DK49" s="627">
        <v>0</v>
      </c>
      <c r="DL49" s="627">
        <v>0</v>
      </c>
      <c r="DM49" s="627">
        <f t="shared" si="37"/>
        <v>65000</v>
      </c>
      <c r="DN49" s="627">
        <f t="shared" si="38"/>
        <v>0</v>
      </c>
      <c r="DO49" s="627">
        <f t="shared" si="39"/>
        <v>0</v>
      </c>
      <c r="DX49" s="616" t="s">
        <v>538</v>
      </c>
      <c r="DY49" s="616" t="s">
        <v>539</v>
      </c>
      <c r="DZ49" s="616" t="s">
        <v>377</v>
      </c>
      <c r="EA49" s="616" t="s">
        <v>377</v>
      </c>
      <c r="EB49" s="639">
        <v>65000000</v>
      </c>
      <c r="EC49" s="639">
        <v>0</v>
      </c>
      <c r="ED49" s="639">
        <v>0</v>
      </c>
      <c r="EE49" s="639">
        <f t="shared" si="41"/>
        <v>65000</v>
      </c>
      <c r="EF49" s="639">
        <f t="shared" si="42"/>
        <v>0</v>
      </c>
      <c r="EG49" s="639">
        <f t="shared" si="43"/>
        <v>0</v>
      </c>
      <c r="EP49" s="656" t="s">
        <v>536</v>
      </c>
      <c r="EQ49" s="616" t="s">
        <v>537</v>
      </c>
      <c r="ER49" s="656" t="s">
        <v>377</v>
      </c>
      <c r="ES49" s="616" t="s">
        <v>377</v>
      </c>
      <c r="ET49" s="626">
        <v>49101236</v>
      </c>
      <c r="EU49" s="626">
        <v>0</v>
      </c>
      <c r="EV49" s="626">
        <v>0</v>
      </c>
      <c r="EW49" s="626">
        <f t="shared" si="45"/>
        <v>49101.235999999997</v>
      </c>
      <c r="EX49" s="626">
        <f t="shared" si="46"/>
        <v>0</v>
      </c>
      <c r="EY49" s="626">
        <f t="shared" si="47"/>
        <v>0</v>
      </c>
      <c r="FH49" s="668" t="s">
        <v>444</v>
      </c>
      <c r="FI49" s="625" t="s">
        <v>447</v>
      </c>
      <c r="FJ49" s="668" t="s">
        <v>377</v>
      </c>
      <c r="FK49" s="625" t="s">
        <v>377</v>
      </c>
      <c r="FL49" s="626">
        <v>270819581</v>
      </c>
      <c r="FM49" s="626">
        <v>0</v>
      </c>
      <c r="FN49" s="626">
        <v>0</v>
      </c>
      <c r="FO49" s="626">
        <f t="shared" si="49"/>
        <v>270819.58100000001</v>
      </c>
      <c r="FP49" s="626">
        <f t="shared" si="50"/>
        <v>0</v>
      </c>
      <c r="FQ49" s="626">
        <f t="shared" si="51"/>
        <v>0</v>
      </c>
      <c r="GN49" s="656" t="s">
        <v>444</v>
      </c>
      <c r="GO49" s="656" t="s">
        <v>447</v>
      </c>
      <c r="GP49" s="656" t="s">
        <v>377</v>
      </c>
      <c r="GQ49" s="656" t="s">
        <v>377</v>
      </c>
      <c r="GR49" s="656" t="s">
        <v>1023</v>
      </c>
      <c r="GS49" s="658">
        <v>270819581</v>
      </c>
      <c r="GT49" s="658">
        <v>0</v>
      </c>
      <c r="GU49" s="658">
        <v>0</v>
      </c>
      <c r="GV49" s="657">
        <f t="shared" si="59"/>
        <v>270819.58100000001</v>
      </c>
      <c r="GW49" s="657">
        <f t="shared" si="60"/>
        <v>0</v>
      </c>
      <c r="GX49" s="657">
        <f t="shared" si="61"/>
        <v>0</v>
      </c>
      <c r="HY49" s="616" t="s">
        <v>392</v>
      </c>
      <c r="HZ49" s="672" t="s">
        <v>393</v>
      </c>
      <c r="IA49" s="616" t="s">
        <v>377</v>
      </c>
      <c r="IB49" s="672" t="s">
        <v>377</v>
      </c>
      <c r="IC49" s="639">
        <v>0</v>
      </c>
      <c r="ID49" s="639">
        <v>218103425</v>
      </c>
      <c r="IE49" s="639">
        <v>252382194</v>
      </c>
      <c r="IF49" s="639">
        <f t="shared" si="69"/>
        <v>0</v>
      </c>
      <c r="IG49" s="639">
        <f t="shared" si="70"/>
        <v>218103.42499999999</v>
      </c>
      <c r="IH49" s="639">
        <f t="shared" si="71"/>
        <v>252382.19399999999</v>
      </c>
    </row>
    <row r="50" spans="38:242" x14ac:dyDescent="0.2">
      <c r="AL50" s="616" t="s">
        <v>381</v>
      </c>
      <c r="AM50" s="616" t="s">
        <v>121</v>
      </c>
      <c r="AN50" s="616" t="s">
        <v>377</v>
      </c>
      <c r="AO50" s="616" t="s">
        <v>377</v>
      </c>
      <c r="AP50" s="627">
        <v>0</v>
      </c>
      <c r="AQ50" s="627">
        <v>146002474</v>
      </c>
      <c r="AR50" s="627">
        <v>146002474</v>
      </c>
      <c r="AS50" s="627">
        <f t="shared" si="21"/>
        <v>0</v>
      </c>
      <c r="AT50" s="627">
        <f t="shared" si="22"/>
        <v>146002.47399999999</v>
      </c>
      <c r="AU50" s="627">
        <f t="shared" si="23"/>
        <v>146002.47399999999</v>
      </c>
      <c r="BD50" s="668" t="s">
        <v>381</v>
      </c>
      <c r="BE50" s="625" t="s">
        <v>121</v>
      </c>
      <c r="BF50" s="668" t="s">
        <v>377</v>
      </c>
      <c r="BG50" s="629" t="s">
        <v>377</v>
      </c>
      <c r="BH50" s="626">
        <v>0</v>
      </c>
      <c r="BI50" s="626">
        <v>17434690</v>
      </c>
      <c r="BJ50" s="626">
        <v>17434690</v>
      </c>
      <c r="BK50" s="626">
        <f t="shared" si="25"/>
        <v>0</v>
      </c>
      <c r="BL50" s="626">
        <f t="shared" si="26"/>
        <v>17434.689999999999</v>
      </c>
      <c r="BM50" s="626">
        <f t="shared" si="27"/>
        <v>17434.689999999999</v>
      </c>
      <c r="BV50" s="668" t="s">
        <v>381</v>
      </c>
      <c r="BW50" s="669" t="s">
        <v>121</v>
      </c>
      <c r="BX50" s="668" t="s">
        <v>377</v>
      </c>
      <c r="BY50" s="669" t="s">
        <v>377</v>
      </c>
      <c r="BZ50" s="627">
        <v>0</v>
      </c>
      <c r="CA50" s="627">
        <v>146002474</v>
      </c>
      <c r="CB50" s="627">
        <v>146002474</v>
      </c>
      <c r="CC50" s="628">
        <f t="shared" si="29"/>
        <v>0</v>
      </c>
      <c r="CD50" s="628">
        <f t="shared" si="30"/>
        <v>146002.47399999999</v>
      </c>
      <c r="CE50" s="628">
        <f t="shared" si="31"/>
        <v>146002.47399999999</v>
      </c>
      <c r="CN50" s="616" t="s">
        <v>538</v>
      </c>
      <c r="CO50" s="616" t="s">
        <v>539</v>
      </c>
      <c r="CP50" s="616" t="s">
        <v>377</v>
      </c>
      <c r="CQ50" s="616" t="s">
        <v>377</v>
      </c>
      <c r="CR50" s="627">
        <v>0</v>
      </c>
      <c r="CS50" s="627">
        <v>65000000</v>
      </c>
      <c r="CT50" s="627">
        <v>0</v>
      </c>
      <c r="CU50" s="627">
        <f t="shared" si="33"/>
        <v>0</v>
      </c>
      <c r="CV50" s="627">
        <f t="shared" si="34"/>
        <v>65000</v>
      </c>
      <c r="CW50" s="627">
        <f t="shared" si="35"/>
        <v>0</v>
      </c>
      <c r="DF50" s="616" t="s">
        <v>538</v>
      </c>
      <c r="DG50" s="616" t="s">
        <v>539</v>
      </c>
      <c r="DH50" s="616" t="s">
        <v>377</v>
      </c>
      <c r="DI50" s="616" t="s">
        <v>377</v>
      </c>
      <c r="DJ50" s="627">
        <v>0</v>
      </c>
      <c r="DK50" s="627">
        <v>0</v>
      </c>
      <c r="DL50" s="627">
        <v>65000000</v>
      </c>
      <c r="DM50" s="627">
        <f t="shared" si="37"/>
        <v>0</v>
      </c>
      <c r="DN50" s="627">
        <f t="shared" si="38"/>
        <v>0</v>
      </c>
      <c r="DO50" s="627">
        <f t="shared" si="39"/>
        <v>65000</v>
      </c>
      <c r="DX50" s="616" t="s">
        <v>538</v>
      </c>
      <c r="DY50" s="616" t="s">
        <v>539</v>
      </c>
      <c r="DZ50" s="616" t="s">
        <v>377</v>
      </c>
      <c r="EA50" s="616" t="s">
        <v>377</v>
      </c>
      <c r="EB50" s="639">
        <v>0</v>
      </c>
      <c r="EC50" s="639">
        <v>65000000</v>
      </c>
      <c r="ED50" s="639">
        <v>31657700</v>
      </c>
      <c r="EE50" s="639">
        <f t="shared" si="41"/>
        <v>0</v>
      </c>
      <c r="EF50" s="639">
        <f t="shared" si="42"/>
        <v>65000</v>
      </c>
      <c r="EG50" s="639">
        <f t="shared" si="43"/>
        <v>31657.7</v>
      </c>
      <c r="EP50" s="656" t="s">
        <v>536</v>
      </c>
      <c r="EQ50" s="616" t="s">
        <v>537</v>
      </c>
      <c r="ER50" s="656" t="s">
        <v>377</v>
      </c>
      <c r="ES50" s="616" t="s">
        <v>377</v>
      </c>
      <c r="ET50" s="626">
        <v>0</v>
      </c>
      <c r="EU50" s="626">
        <v>2598759</v>
      </c>
      <c r="EV50" s="626">
        <v>2598759</v>
      </c>
      <c r="EW50" s="626">
        <f t="shared" si="45"/>
        <v>0</v>
      </c>
      <c r="EX50" s="626">
        <f t="shared" si="46"/>
        <v>2598.759</v>
      </c>
      <c r="EY50" s="626">
        <f t="shared" si="47"/>
        <v>2598.759</v>
      </c>
      <c r="FH50" s="668" t="s">
        <v>444</v>
      </c>
      <c r="FI50" s="625" t="s">
        <v>447</v>
      </c>
      <c r="FJ50" s="668" t="s">
        <v>377</v>
      </c>
      <c r="FK50" s="625" t="s">
        <v>377</v>
      </c>
      <c r="FL50" s="626">
        <v>0</v>
      </c>
      <c r="FM50" s="626">
        <v>195974815</v>
      </c>
      <c r="FN50" s="626">
        <v>254475190</v>
      </c>
      <c r="FO50" s="626">
        <f t="shared" si="49"/>
        <v>0</v>
      </c>
      <c r="FP50" s="626">
        <f t="shared" si="50"/>
        <v>195974.815</v>
      </c>
      <c r="FQ50" s="626">
        <f t="shared" si="51"/>
        <v>254475.19</v>
      </c>
      <c r="GN50" s="656" t="s">
        <v>444</v>
      </c>
      <c r="GO50" s="656" t="s">
        <v>447</v>
      </c>
      <c r="GP50" s="656" t="s">
        <v>377</v>
      </c>
      <c r="GQ50" s="656" t="s">
        <v>377</v>
      </c>
      <c r="GR50" s="656" t="s">
        <v>1023</v>
      </c>
      <c r="GS50" s="658">
        <v>0</v>
      </c>
      <c r="GT50" s="658">
        <v>215756292</v>
      </c>
      <c r="GU50" s="658">
        <v>254475190</v>
      </c>
      <c r="GV50" s="657">
        <f t="shared" si="59"/>
        <v>0</v>
      </c>
      <c r="GW50" s="657">
        <f t="shared" si="60"/>
        <v>215756.29199999999</v>
      </c>
      <c r="GX50" s="657">
        <f t="shared" si="61"/>
        <v>254475.19</v>
      </c>
      <c r="HY50" s="616" t="s">
        <v>444</v>
      </c>
      <c r="HZ50" s="672" t="s">
        <v>447</v>
      </c>
      <c r="IA50" s="616" t="s">
        <v>377</v>
      </c>
      <c r="IB50" s="672" t="s">
        <v>377</v>
      </c>
      <c r="IC50" s="639">
        <v>270475190</v>
      </c>
      <c r="ID50" s="639">
        <v>0</v>
      </c>
      <c r="IE50" s="639">
        <v>0</v>
      </c>
      <c r="IF50" s="639">
        <f t="shared" si="69"/>
        <v>270475.19</v>
      </c>
      <c r="IG50" s="639">
        <f t="shared" si="70"/>
        <v>0</v>
      </c>
      <c r="IH50" s="639">
        <f t="shared" si="71"/>
        <v>0</v>
      </c>
    </row>
    <row r="51" spans="38:242" x14ac:dyDescent="0.2">
      <c r="BD51" s="668" t="s">
        <v>381</v>
      </c>
      <c r="BE51" s="625" t="s">
        <v>121</v>
      </c>
      <c r="BF51" s="668" t="s">
        <v>377</v>
      </c>
      <c r="BG51" s="629" t="s">
        <v>377</v>
      </c>
      <c r="BH51" s="626">
        <v>0</v>
      </c>
      <c r="BI51" s="626">
        <v>1247028092</v>
      </c>
      <c r="BJ51" s="626">
        <v>1247028092</v>
      </c>
      <c r="BK51" s="626">
        <f t="shared" si="25"/>
        <v>0</v>
      </c>
      <c r="BL51" s="626">
        <f t="shared" si="26"/>
        <v>1247028.0919999999</v>
      </c>
      <c r="BM51" s="626">
        <f t="shared" si="27"/>
        <v>1247028.0919999999</v>
      </c>
      <c r="BV51" s="668" t="s">
        <v>381</v>
      </c>
      <c r="BW51" s="669" t="s">
        <v>121</v>
      </c>
      <c r="BX51" s="668" t="s">
        <v>377</v>
      </c>
      <c r="BY51" s="669" t="s">
        <v>377</v>
      </c>
      <c r="BZ51" s="627">
        <v>0</v>
      </c>
      <c r="CA51" s="627">
        <v>1247028092</v>
      </c>
      <c r="CB51" s="627">
        <v>1247028092</v>
      </c>
      <c r="CC51" s="628">
        <f t="shared" si="29"/>
        <v>0</v>
      </c>
      <c r="CD51" s="628">
        <f t="shared" si="30"/>
        <v>1247028.0919999999</v>
      </c>
      <c r="CE51" s="628">
        <f t="shared" si="31"/>
        <v>1247028.0919999999</v>
      </c>
      <c r="CN51" s="616" t="s">
        <v>381</v>
      </c>
      <c r="CO51" s="616" t="s">
        <v>121</v>
      </c>
      <c r="CP51" s="616" t="s">
        <v>377</v>
      </c>
      <c r="CQ51" s="616" t="s">
        <v>377</v>
      </c>
      <c r="CR51" s="627">
        <v>1410533000</v>
      </c>
      <c r="CS51" s="627">
        <v>0</v>
      </c>
      <c r="CT51" s="627">
        <v>0</v>
      </c>
      <c r="CU51" s="627">
        <f t="shared" si="33"/>
        <v>1410533</v>
      </c>
      <c r="CV51" s="627">
        <f t="shared" si="34"/>
        <v>0</v>
      </c>
      <c r="CW51" s="627">
        <f t="shared" si="35"/>
        <v>0</v>
      </c>
      <c r="DF51" s="616" t="s">
        <v>381</v>
      </c>
      <c r="DG51" s="616" t="s">
        <v>121</v>
      </c>
      <c r="DH51" s="616" t="s">
        <v>377</v>
      </c>
      <c r="DI51" s="616" t="s">
        <v>377</v>
      </c>
      <c r="DJ51" s="627">
        <v>1410533000</v>
      </c>
      <c r="DK51" s="627">
        <v>0</v>
      </c>
      <c r="DL51" s="627">
        <v>0</v>
      </c>
      <c r="DM51" s="627">
        <f t="shared" si="37"/>
        <v>1410533</v>
      </c>
      <c r="DN51" s="627">
        <f t="shared" si="38"/>
        <v>0</v>
      </c>
      <c r="DO51" s="627">
        <f t="shared" si="39"/>
        <v>0</v>
      </c>
      <c r="DX51" s="616" t="s">
        <v>381</v>
      </c>
      <c r="DY51" s="616" t="s">
        <v>121</v>
      </c>
      <c r="DZ51" s="616" t="s">
        <v>377</v>
      </c>
      <c r="EA51" s="616" t="s">
        <v>377</v>
      </c>
      <c r="EB51" s="639">
        <v>1410533000</v>
      </c>
      <c r="EC51" s="639">
        <v>0</v>
      </c>
      <c r="ED51" s="639">
        <v>0</v>
      </c>
      <c r="EE51" s="639">
        <f t="shared" si="41"/>
        <v>1410533</v>
      </c>
      <c r="EF51" s="639">
        <f t="shared" si="42"/>
        <v>0</v>
      </c>
      <c r="EG51" s="639">
        <f t="shared" si="43"/>
        <v>0</v>
      </c>
      <c r="EP51" s="656" t="s">
        <v>538</v>
      </c>
      <c r="EQ51" s="616" t="s">
        <v>539</v>
      </c>
      <c r="ER51" s="656" t="s">
        <v>377</v>
      </c>
      <c r="ES51" s="616" t="s">
        <v>377</v>
      </c>
      <c r="ET51" s="626">
        <v>65000000</v>
      </c>
      <c r="EU51" s="626">
        <v>0</v>
      </c>
      <c r="EV51" s="626">
        <v>0</v>
      </c>
      <c r="EW51" s="626">
        <f t="shared" si="45"/>
        <v>65000</v>
      </c>
      <c r="EX51" s="626">
        <f t="shared" si="46"/>
        <v>0</v>
      </c>
      <c r="EY51" s="626">
        <f t="shared" si="47"/>
        <v>0</v>
      </c>
      <c r="FH51" s="668" t="s">
        <v>536</v>
      </c>
      <c r="FI51" s="625" t="s">
        <v>537</v>
      </c>
      <c r="FJ51" s="668" t="s">
        <v>377</v>
      </c>
      <c r="FK51" s="625" t="s">
        <v>377</v>
      </c>
      <c r="FL51" s="626">
        <v>49101236</v>
      </c>
      <c r="FM51" s="626">
        <v>0</v>
      </c>
      <c r="FN51" s="626">
        <v>0</v>
      </c>
      <c r="FO51" s="626">
        <f t="shared" si="49"/>
        <v>49101.235999999997</v>
      </c>
      <c r="FP51" s="626">
        <f t="shared" si="50"/>
        <v>0</v>
      </c>
      <c r="FQ51" s="626">
        <f t="shared" si="51"/>
        <v>0</v>
      </c>
      <c r="GN51" s="656" t="s">
        <v>536</v>
      </c>
      <c r="GO51" s="656" t="s">
        <v>537</v>
      </c>
      <c r="GP51" s="656" t="s">
        <v>377</v>
      </c>
      <c r="GQ51" s="656" t="s">
        <v>377</v>
      </c>
      <c r="GR51" s="656" t="s">
        <v>1023</v>
      </c>
      <c r="GS51" s="658">
        <v>49101236</v>
      </c>
      <c r="GT51" s="658">
        <v>0</v>
      </c>
      <c r="GU51" s="658">
        <v>0</v>
      </c>
      <c r="GV51" s="657">
        <f t="shared" si="59"/>
        <v>49101.235999999997</v>
      </c>
      <c r="GW51" s="657">
        <f t="shared" si="60"/>
        <v>0</v>
      </c>
      <c r="GX51" s="657">
        <f t="shared" si="61"/>
        <v>0</v>
      </c>
      <c r="HY51" s="616" t="s">
        <v>444</v>
      </c>
      <c r="HZ51" s="672" t="s">
        <v>447</v>
      </c>
      <c r="IA51" s="616" t="s">
        <v>377</v>
      </c>
      <c r="IB51" s="672" t="s">
        <v>377</v>
      </c>
      <c r="IC51" s="639">
        <v>0</v>
      </c>
      <c r="ID51" s="639">
        <v>267220749</v>
      </c>
      <c r="IE51" s="639">
        <v>267220749</v>
      </c>
      <c r="IF51" s="639">
        <f t="shared" si="69"/>
        <v>0</v>
      </c>
      <c r="IG51" s="639">
        <f t="shared" si="70"/>
        <v>267220.74900000001</v>
      </c>
      <c r="IH51" s="639">
        <f t="shared" si="71"/>
        <v>267220.74900000001</v>
      </c>
    </row>
    <row r="52" spans="38:242" x14ac:dyDescent="0.2">
      <c r="BD52" s="668" t="s">
        <v>381</v>
      </c>
      <c r="BE52" s="625" t="s">
        <v>121</v>
      </c>
      <c r="BF52" s="668" t="s">
        <v>377</v>
      </c>
      <c r="BG52" s="629" t="s">
        <v>377</v>
      </c>
      <c r="BH52" s="626">
        <v>0</v>
      </c>
      <c r="BI52" s="626">
        <v>146002474</v>
      </c>
      <c r="BJ52" s="626">
        <v>146002474</v>
      </c>
      <c r="BK52" s="626">
        <f t="shared" si="25"/>
        <v>0</v>
      </c>
      <c r="BL52" s="626">
        <f t="shared" si="26"/>
        <v>146002.47399999999</v>
      </c>
      <c r="BM52" s="626">
        <f t="shared" si="27"/>
        <v>146002.47399999999</v>
      </c>
      <c r="BV52" s="668" t="s">
        <v>381</v>
      </c>
      <c r="BW52" s="669" t="s">
        <v>121</v>
      </c>
      <c r="BX52" s="668" t="s">
        <v>377</v>
      </c>
      <c r="BY52" s="669" t="s">
        <v>377</v>
      </c>
      <c r="BZ52" s="627">
        <v>0</v>
      </c>
      <c r="CA52" s="627">
        <v>17434690</v>
      </c>
      <c r="CB52" s="627">
        <v>17434690</v>
      </c>
      <c r="CC52" s="628">
        <f t="shared" si="29"/>
        <v>0</v>
      </c>
      <c r="CD52" s="628">
        <f t="shared" si="30"/>
        <v>17434.689999999999</v>
      </c>
      <c r="CE52" s="628">
        <f t="shared" si="31"/>
        <v>17434.689999999999</v>
      </c>
      <c r="CN52" s="616" t="s">
        <v>381</v>
      </c>
      <c r="CO52" s="616" t="s">
        <v>121</v>
      </c>
      <c r="CP52" s="616" t="s">
        <v>377</v>
      </c>
      <c r="CQ52" s="616" t="s">
        <v>377</v>
      </c>
      <c r="CR52" s="627">
        <v>100</v>
      </c>
      <c r="CS52" s="627">
        <v>0</v>
      </c>
      <c r="CT52" s="627">
        <v>0</v>
      </c>
      <c r="CU52" s="627">
        <f t="shared" si="33"/>
        <v>0.1</v>
      </c>
      <c r="CV52" s="627">
        <f t="shared" si="34"/>
        <v>0</v>
      </c>
      <c r="CW52" s="627">
        <f t="shared" si="35"/>
        <v>0</v>
      </c>
      <c r="DF52" s="616" t="s">
        <v>381</v>
      </c>
      <c r="DG52" s="616" t="s">
        <v>121</v>
      </c>
      <c r="DH52" s="616" t="s">
        <v>377</v>
      </c>
      <c r="DI52" s="616" t="s">
        <v>377</v>
      </c>
      <c r="DJ52" s="627">
        <v>100</v>
      </c>
      <c r="DK52" s="627">
        <v>0</v>
      </c>
      <c r="DL52" s="627">
        <v>0</v>
      </c>
      <c r="DM52" s="627">
        <f t="shared" si="37"/>
        <v>0.1</v>
      </c>
      <c r="DN52" s="627">
        <f t="shared" si="38"/>
        <v>0</v>
      </c>
      <c r="DO52" s="627">
        <f t="shared" si="39"/>
        <v>0</v>
      </c>
      <c r="DX52" s="616" t="s">
        <v>381</v>
      </c>
      <c r="DY52" s="616" t="s">
        <v>121</v>
      </c>
      <c r="DZ52" s="616" t="s">
        <v>377</v>
      </c>
      <c r="EA52" s="616" t="s">
        <v>377</v>
      </c>
      <c r="EB52" s="639">
        <v>100</v>
      </c>
      <c r="EC52" s="639">
        <v>0</v>
      </c>
      <c r="ED52" s="639">
        <v>0</v>
      </c>
      <c r="EE52" s="639">
        <f t="shared" si="41"/>
        <v>0.1</v>
      </c>
      <c r="EF52" s="639">
        <f t="shared" si="42"/>
        <v>0</v>
      </c>
      <c r="EG52" s="639">
        <f t="shared" si="43"/>
        <v>0</v>
      </c>
      <c r="EP52" s="656" t="s">
        <v>538</v>
      </c>
      <c r="EQ52" s="616" t="s">
        <v>539</v>
      </c>
      <c r="ER52" s="656" t="s">
        <v>377</v>
      </c>
      <c r="ES52" s="616" t="s">
        <v>377</v>
      </c>
      <c r="ET52" s="626">
        <v>0</v>
      </c>
      <c r="EU52" s="626">
        <v>31657700</v>
      </c>
      <c r="EV52" s="626">
        <v>65000000</v>
      </c>
      <c r="EW52" s="626">
        <f t="shared" si="45"/>
        <v>0</v>
      </c>
      <c r="EX52" s="626">
        <f t="shared" si="46"/>
        <v>31657.7</v>
      </c>
      <c r="EY52" s="626">
        <f t="shared" si="47"/>
        <v>65000</v>
      </c>
      <c r="FH52" s="668" t="s">
        <v>536</v>
      </c>
      <c r="FI52" s="625" t="s">
        <v>537</v>
      </c>
      <c r="FJ52" s="668" t="s">
        <v>377</v>
      </c>
      <c r="FK52" s="625" t="s">
        <v>377</v>
      </c>
      <c r="FL52" s="626">
        <v>0</v>
      </c>
      <c r="FM52" s="626">
        <v>2598759</v>
      </c>
      <c r="FN52" s="626">
        <v>2598759</v>
      </c>
      <c r="FO52" s="626">
        <f t="shared" si="49"/>
        <v>0</v>
      </c>
      <c r="FP52" s="626">
        <f t="shared" si="50"/>
        <v>2598.759</v>
      </c>
      <c r="FQ52" s="626">
        <f t="shared" si="51"/>
        <v>2598.759</v>
      </c>
      <c r="GN52" s="656" t="s">
        <v>536</v>
      </c>
      <c r="GO52" s="656" t="s">
        <v>537</v>
      </c>
      <c r="GP52" s="656" t="s">
        <v>377</v>
      </c>
      <c r="GQ52" s="656" t="s">
        <v>377</v>
      </c>
      <c r="GR52" s="656" t="s">
        <v>1023</v>
      </c>
      <c r="GS52" s="658">
        <v>0</v>
      </c>
      <c r="GT52" s="658">
        <v>2598759</v>
      </c>
      <c r="GU52" s="658">
        <v>2598759</v>
      </c>
      <c r="GV52" s="657">
        <f t="shared" si="59"/>
        <v>0</v>
      </c>
      <c r="GW52" s="657">
        <f t="shared" si="60"/>
        <v>2598.759</v>
      </c>
      <c r="GX52" s="657">
        <f t="shared" si="61"/>
        <v>2598.759</v>
      </c>
      <c r="HY52" s="616" t="s">
        <v>536</v>
      </c>
      <c r="HZ52" s="672" t="s">
        <v>537</v>
      </c>
      <c r="IA52" s="616" t="s">
        <v>377</v>
      </c>
      <c r="IB52" s="672" t="s">
        <v>377</v>
      </c>
      <c r="IC52" s="639">
        <v>2598759</v>
      </c>
      <c r="ID52" s="639">
        <v>0</v>
      </c>
      <c r="IE52" s="639">
        <v>0</v>
      </c>
      <c r="IF52" s="639">
        <f t="shared" si="69"/>
        <v>2598.759</v>
      </c>
      <c r="IG52" s="639">
        <f t="shared" si="70"/>
        <v>0</v>
      </c>
      <c r="IH52" s="639">
        <f t="shared" si="71"/>
        <v>0</v>
      </c>
    </row>
    <row r="53" spans="38:242" x14ac:dyDescent="0.2">
      <c r="BV53" s="668" t="s">
        <v>381</v>
      </c>
      <c r="BW53" s="669" t="s">
        <v>121</v>
      </c>
      <c r="BX53" s="668" t="s">
        <v>377</v>
      </c>
      <c r="BY53" s="669" t="s">
        <v>377</v>
      </c>
      <c r="BZ53" s="627">
        <v>0</v>
      </c>
      <c r="CA53" s="627">
        <v>0</v>
      </c>
      <c r="CB53" s="627">
        <v>0</v>
      </c>
      <c r="CC53" s="628">
        <f t="shared" si="29"/>
        <v>0</v>
      </c>
      <c r="CD53" s="628">
        <f t="shared" si="30"/>
        <v>0</v>
      </c>
      <c r="CE53" s="628">
        <f t="shared" si="31"/>
        <v>0</v>
      </c>
      <c r="CN53" s="616" t="s">
        <v>381</v>
      </c>
      <c r="CO53" s="616" t="s">
        <v>121</v>
      </c>
      <c r="CP53" s="616" t="s">
        <v>377</v>
      </c>
      <c r="CQ53" s="616" t="s">
        <v>377</v>
      </c>
      <c r="CR53" s="627">
        <v>0</v>
      </c>
      <c r="CS53" s="627">
        <v>0</v>
      </c>
      <c r="CT53" s="627">
        <v>0</v>
      </c>
      <c r="CU53" s="627">
        <f t="shared" si="33"/>
        <v>0</v>
      </c>
      <c r="CV53" s="627">
        <f t="shared" si="34"/>
        <v>0</v>
      </c>
      <c r="CW53" s="627">
        <f t="shared" si="35"/>
        <v>0</v>
      </c>
      <c r="DF53" s="616" t="s">
        <v>381</v>
      </c>
      <c r="DG53" s="616" t="s">
        <v>121</v>
      </c>
      <c r="DH53" s="616" t="s">
        <v>377</v>
      </c>
      <c r="DI53" s="616" t="s">
        <v>377</v>
      </c>
      <c r="DJ53" s="627">
        <v>0</v>
      </c>
      <c r="DK53" s="627">
        <v>0</v>
      </c>
      <c r="DL53" s="627">
        <v>0</v>
      </c>
      <c r="DM53" s="627">
        <f t="shared" si="37"/>
        <v>0</v>
      </c>
      <c r="DN53" s="627">
        <f t="shared" si="38"/>
        <v>0</v>
      </c>
      <c r="DO53" s="627">
        <f t="shared" si="39"/>
        <v>0</v>
      </c>
      <c r="DX53" s="616" t="s">
        <v>381</v>
      </c>
      <c r="DY53" s="616" t="s">
        <v>121</v>
      </c>
      <c r="DZ53" s="616" t="s">
        <v>377</v>
      </c>
      <c r="EA53" s="616" t="s">
        <v>377</v>
      </c>
      <c r="EB53" s="639">
        <v>0</v>
      </c>
      <c r="EC53" s="639">
        <v>0</v>
      </c>
      <c r="ED53" s="639">
        <v>0</v>
      </c>
      <c r="EE53" s="639">
        <f t="shared" si="41"/>
        <v>0</v>
      </c>
      <c r="EF53" s="639">
        <f t="shared" si="42"/>
        <v>0</v>
      </c>
      <c r="EG53" s="639">
        <f t="shared" si="43"/>
        <v>0</v>
      </c>
      <c r="EP53" s="656" t="s">
        <v>381</v>
      </c>
      <c r="EQ53" s="616" t="s">
        <v>121</v>
      </c>
      <c r="ER53" s="656" t="s">
        <v>377</v>
      </c>
      <c r="ES53" s="616" t="s">
        <v>377</v>
      </c>
      <c r="ET53" s="626">
        <v>1410533000</v>
      </c>
      <c r="EU53" s="626">
        <v>0</v>
      </c>
      <c r="EV53" s="626">
        <v>0</v>
      </c>
      <c r="EW53" s="626">
        <f t="shared" si="45"/>
        <v>1410533</v>
      </c>
      <c r="EX53" s="626">
        <f t="shared" si="46"/>
        <v>0</v>
      </c>
      <c r="EY53" s="626">
        <f t="shared" si="47"/>
        <v>0</v>
      </c>
      <c r="FH53" s="668" t="s">
        <v>538</v>
      </c>
      <c r="FI53" s="625" t="s">
        <v>539</v>
      </c>
      <c r="FJ53" s="668" t="s">
        <v>377</v>
      </c>
      <c r="FK53" s="625" t="s">
        <v>377</v>
      </c>
      <c r="FL53" s="626">
        <v>65000000</v>
      </c>
      <c r="FM53" s="626">
        <v>0</v>
      </c>
      <c r="FN53" s="626">
        <v>0</v>
      </c>
      <c r="FO53" s="626">
        <f t="shared" si="49"/>
        <v>65000</v>
      </c>
      <c r="FP53" s="626">
        <f t="shared" si="50"/>
        <v>0</v>
      </c>
      <c r="FQ53" s="626">
        <f t="shared" si="51"/>
        <v>0</v>
      </c>
      <c r="GN53" s="656" t="s">
        <v>538</v>
      </c>
      <c r="GO53" s="656" t="s">
        <v>539</v>
      </c>
      <c r="GP53" s="656" t="s">
        <v>377</v>
      </c>
      <c r="GQ53" s="656" t="s">
        <v>377</v>
      </c>
      <c r="GR53" s="656" t="s">
        <v>1023</v>
      </c>
      <c r="GS53" s="658">
        <v>65000000</v>
      </c>
      <c r="GT53" s="658">
        <v>0</v>
      </c>
      <c r="GU53" s="658">
        <v>0</v>
      </c>
      <c r="GV53" s="657">
        <f t="shared" si="59"/>
        <v>65000</v>
      </c>
      <c r="GW53" s="657">
        <f t="shared" si="60"/>
        <v>0</v>
      </c>
      <c r="GX53" s="657">
        <f t="shared" si="61"/>
        <v>0</v>
      </c>
      <c r="HY53" s="616" t="s">
        <v>536</v>
      </c>
      <c r="HZ53" s="672" t="s">
        <v>537</v>
      </c>
      <c r="IA53" s="616" t="s">
        <v>377</v>
      </c>
      <c r="IB53" s="672" t="s">
        <v>377</v>
      </c>
      <c r="IC53" s="639">
        <v>0</v>
      </c>
      <c r="ID53" s="639">
        <v>2598759</v>
      </c>
      <c r="IE53" s="639">
        <v>2598759</v>
      </c>
      <c r="IF53" s="639">
        <f t="shared" si="69"/>
        <v>0</v>
      </c>
      <c r="IG53" s="639">
        <f t="shared" si="70"/>
        <v>2598.759</v>
      </c>
      <c r="IH53" s="639">
        <f t="shared" si="71"/>
        <v>2598.759</v>
      </c>
    </row>
    <row r="54" spans="38:242" x14ac:dyDescent="0.2">
      <c r="BK54" s="616"/>
      <c r="CC54" s="628">
        <f>SUM(CC3:CC53)</f>
        <v>7784837.0999999996</v>
      </c>
      <c r="CD54" s="628">
        <f>SUM(CD3:CD53)</f>
        <v>2524151.6410000003</v>
      </c>
      <c r="CE54" s="628">
        <f>SUM(CE3:CE53)</f>
        <v>1778383.3049999999</v>
      </c>
      <c r="CN54" s="616" t="s">
        <v>381</v>
      </c>
      <c r="CO54" s="616" t="s">
        <v>121</v>
      </c>
      <c r="CP54" s="616" t="s">
        <v>377</v>
      </c>
      <c r="CQ54" s="616" t="s">
        <v>377</v>
      </c>
      <c r="CR54" s="627">
        <v>0</v>
      </c>
      <c r="CS54" s="627">
        <v>17434690</v>
      </c>
      <c r="CT54" s="627">
        <v>17434690</v>
      </c>
      <c r="CU54" s="627">
        <f t="shared" si="33"/>
        <v>0</v>
      </c>
      <c r="CV54" s="627">
        <f t="shared" si="34"/>
        <v>17434.689999999999</v>
      </c>
      <c r="CW54" s="627">
        <f t="shared" si="35"/>
        <v>17434.689999999999</v>
      </c>
      <c r="DF54" s="616" t="s">
        <v>381</v>
      </c>
      <c r="DG54" s="616" t="s">
        <v>121</v>
      </c>
      <c r="DH54" s="616" t="s">
        <v>377</v>
      </c>
      <c r="DI54" s="616" t="s">
        <v>377</v>
      </c>
      <c r="DJ54" s="627">
        <v>0</v>
      </c>
      <c r="DK54" s="627">
        <v>17434690</v>
      </c>
      <c r="DL54" s="627">
        <v>17434690</v>
      </c>
      <c r="DM54" s="627">
        <f t="shared" si="37"/>
        <v>0</v>
      </c>
      <c r="DN54" s="627">
        <f t="shared" si="38"/>
        <v>17434.689999999999</v>
      </c>
      <c r="DO54" s="627">
        <f t="shared" si="39"/>
        <v>17434.689999999999</v>
      </c>
      <c r="DX54" s="616" t="s">
        <v>381</v>
      </c>
      <c r="DY54" s="616" t="s">
        <v>121</v>
      </c>
      <c r="DZ54" s="616" t="s">
        <v>377</v>
      </c>
      <c r="EA54" s="616" t="s">
        <v>377</v>
      </c>
      <c r="EB54" s="639">
        <v>0</v>
      </c>
      <c r="EC54" s="639">
        <v>17434690</v>
      </c>
      <c r="ED54" s="639">
        <v>17434690</v>
      </c>
      <c r="EE54" s="639">
        <f t="shared" si="41"/>
        <v>0</v>
      </c>
      <c r="EF54" s="639">
        <f t="shared" si="42"/>
        <v>17434.689999999999</v>
      </c>
      <c r="EG54" s="639">
        <f t="shared" si="43"/>
        <v>17434.689999999999</v>
      </c>
      <c r="EP54" s="656" t="s">
        <v>381</v>
      </c>
      <c r="EQ54" s="616" t="s">
        <v>121</v>
      </c>
      <c r="ER54" s="656" t="s">
        <v>377</v>
      </c>
      <c r="ES54" s="616" t="s">
        <v>377</v>
      </c>
      <c r="ET54" s="626">
        <v>100</v>
      </c>
      <c r="EU54" s="626">
        <v>0</v>
      </c>
      <c r="EV54" s="626">
        <v>0</v>
      </c>
      <c r="EW54" s="626">
        <f t="shared" si="45"/>
        <v>0.1</v>
      </c>
      <c r="EX54" s="626">
        <f t="shared" si="46"/>
        <v>0</v>
      </c>
      <c r="EY54" s="626">
        <f t="shared" si="47"/>
        <v>0</v>
      </c>
      <c r="FH54" s="668" t="s">
        <v>538</v>
      </c>
      <c r="FI54" s="625" t="s">
        <v>539</v>
      </c>
      <c r="FJ54" s="668" t="s">
        <v>377</v>
      </c>
      <c r="FK54" s="625" t="s">
        <v>377</v>
      </c>
      <c r="FL54" s="626">
        <v>0</v>
      </c>
      <c r="FM54" s="626">
        <v>31657700</v>
      </c>
      <c r="FN54" s="626">
        <v>65000000</v>
      </c>
      <c r="FO54" s="626">
        <f t="shared" si="49"/>
        <v>0</v>
      </c>
      <c r="FP54" s="626">
        <f t="shared" si="50"/>
        <v>31657.7</v>
      </c>
      <c r="FQ54" s="626">
        <f t="shared" si="51"/>
        <v>65000</v>
      </c>
      <c r="GN54" s="656" t="s">
        <v>538</v>
      </c>
      <c r="GO54" s="656" t="s">
        <v>539</v>
      </c>
      <c r="GP54" s="656" t="s">
        <v>377</v>
      </c>
      <c r="GQ54" s="656" t="s">
        <v>377</v>
      </c>
      <c r="GR54" s="656" t="s">
        <v>1023</v>
      </c>
      <c r="GS54" s="658">
        <v>0</v>
      </c>
      <c r="GT54" s="658">
        <v>31657700</v>
      </c>
      <c r="GU54" s="658">
        <v>65000000</v>
      </c>
      <c r="GV54" s="657">
        <f t="shared" si="59"/>
        <v>0</v>
      </c>
      <c r="GW54" s="657">
        <f t="shared" si="60"/>
        <v>31657.7</v>
      </c>
      <c r="GX54" s="657">
        <f t="shared" si="61"/>
        <v>65000</v>
      </c>
      <c r="HY54" s="616" t="s">
        <v>538</v>
      </c>
      <c r="HZ54" s="672" t="s">
        <v>539</v>
      </c>
      <c r="IA54" s="616" t="s">
        <v>377</v>
      </c>
      <c r="IB54" s="672" t="s">
        <v>377</v>
      </c>
      <c r="IC54" s="639">
        <v>65000000</v>
      </c>
      <c r="ID54" s="639">
        <v>0</v>
      </c>
      <c r="IE54" s="639">
        <v>0</v>
      </c>
      <c r="IF54" s="639">
        <f t="shared" si="69"/>
        <v>65000</v>
      </c>
      <c r="IG54" s="639">
        <f t="shared" si="70"/>
        <v>0</v>
      </c>
      <c r="IH54" s="639">
        <f t="shared" si="71"/>
        <v>0</v>
      </c>
    </row>
    <row r="55" spans="38:242" x14ac:dyDescent="0.2">
      <c r="BK55" s="616"/>
      <c r="CN55" s="616" t="s">
        <v>381</v>
      </c>
      <c r="CO55" s="616" t="s">
        <v>121</v>
      </c>
      <c r="CP55" s="616" t="s">
        <v>377</v>
      </c>
      <c r="CQ55" s="616" t="s">
        <v>377</v>
      </c>
      <c r="CR55" s="627">
        <v>0</v>
      </c>
      <c r="CS55" s="627">
        <v>1247028092</v>
      </c>
      <c r="CT55" s="627">
        <v>1247028092</v>
      </c>
      <c r="CU55" s="627">
        <f t="shared" si="33"/>
        <v>0</v>
      </c>
      <c r="CV55" s="627">
        <f t="shared" si="34"/>
        <v>1247028.0919999999</v>
      </c>
      <c r="CW55" s="627">
        <f t="shared" si="35"/>
        <v>1247028.0919999999</v>
      </c>
      <c r="DF55" s="616" t="s">
        <v>381</v>
      </c>
      <c r="DG55" s="616" t="s">
        <v>121</v>
      </c>
      <c r="DH55" s="616" t="s">
        <v>377</v>
      </c>
      <c r="DI55" s="616" t="s">
        <v>377</v>
      </c>
      <c r="DJ55" s="627">
        <v>0</v>
      </c>
      <c r="DK55" s="627">
        <v>1247028092</v>
      </c>
      <c r="DL55" s="627">
        <v>1247028092</v>
      </c>
      <c r="DM55" s="627">
        <f t="shared" si="37"/>
        <v>0</v>
      </c>
      <c r="DN55" s="627">
        <f t="shared" si="38"/>
        <v>1247028.0919999999</v>
      </c>
      <c r="DO55" s="627">
        <f t="shared" si="39"/>
        <v>1247028.0919999999</v>
      </c>
      <c r="DX55" s="616" t="s">
        <v>381</v>
      </c>
      <c r="DY55" s="616" t="s">
        <v>121</v>
      </c>
      <c r="DZ55" s="616" t="s">
        <v>377</v>
      </c>
      <c r="EA55" s="616" t="s">
        <v>377</v>
      </c>
      <c r="EB55" s="639">
        <v>0</v>
      </c>
      <c r="EC55" s="639">
        <v>1247028092</v>
      </c>
      <c r="ED55" s="639">
        <v>1247028092</v>
      </c>
      <c r="EE55" s="639">
        <f t="shared" si="41"/>
        <v>0</v>
      </c>
      <c r="EF55" s="639">
        <f t="shared" si="42"/>
        <v>1247028.0919999999</v>
      </c>
      <c r="EG55" s="639">
        <f t="shared" si="43"/>
        <v>1247028.0919999999</v>
      </c>
      <c r="EP55" s="656" t="s">
        <v>381</v>
      </c>
      <c r="EQ55" s="616" t="s">
        <v>121</v>
      </c>
      <c r="ER55" s="656" t="s">
        <v>377</v>
      </c>
      <c r="ES55" s="616" t="s">
        <v>377</v>
      </c>
      <c r="ET55" s="626">
        <v>0</v>
      </c>
      <c r="EU55" s="626">
        <v>0</v>
      </c>
      <c r="EV55" s="626">
        <v>0</v>
      </c>
      <c r="EW55" s="626">
        <f t="shared" si="45"/>
        <v>0</v>
      </c>
      <c r="EX55" s="626">
        <f t="shared" si="46"/>
        <v>0</v>
      </c>
      <c r="EY55" s="626">
        <f t="shared" si="47"/>
        <v>0</v>
      </c>
      <c r="FH55" s="668" t="s">
        <v>381</v>
      </c>
      <c r="FI55" s="625" t="s">
        <v>121</v>
      </c>
      <c r="FJ55" s="668" t="s">
        <v>377</v>
      </c>
      <c r="FK55" s="625" t="s">
        <v>377</v>
      </c>
      <c r="FL55" s="626">
        <v>1410533000</v>
      </c>
      <c r="FM55" s="626">
        <v>0</v>
      </c>
      <c r="FN55" s="626">
        <v>0</v>
      </c>
      <c r="FO55" s="626">
        <f t="shared" si="49"/>
        <v>1410533</v>
      </c>
      <c r="FP55" s="626">
        <f t="shared" si="50"/>
        <v>0</v>
      </c>
      <c r="FQ55" s="626">
        <f t="shared" si="51"/>
        <v>0</v>
      </c>
      <c r="GN55" s="656" t="s">
        <v>381</v>
      </c>
      <c r="GO55" s="656" t="s">
        <v>121</v>
      </c>
      <c r="GP55" s="656" t="s">
        <v>377</v>
      </c>
      <c r="GQ55" s="656" t="s">
        <v>377</v>
      </c>
      <c r="GR55" s="656" t="s">
        <v>1023</v>
      </c>
      <c r="GS55" s="658">
        <v>1410533000</v>
      </c>
      <c r="GT55" s="658">
        <v>0</v>
      </c>
      <c r="GU55" s="658">
        <v>0</v>
      </c>
      <c r="GV55" s="657">
        <f t="shared" si="59"/>
        <v>1410533</v>
      </c>
      <c r="GW55" s="657">
        <f t="shared" si="60"/>
        <v>0</v>
      </c>
      <c r="GX55" s="657">
        <f t="shared" si="61"/>
        <v>0</v>
      </c>
      <c r="HY55" s="616" t="s">
        <v>538</v>
      </c>
      <c r="HZ55" s="672" t="s">
        <v>539</v>
      </c>
      <c r="IA55" s="616" t="s">
        <v>377</v>
      </c>
      <c r="IB55" s="672" t="s">
        <v>377</v>
      </c>
      <c r="IC55" s="639">
        <v>0</v>
      </c>
      <c r="ID55" s="639">
        <v>63688134</v>
      </c>
      <c r="IE55" s="639">
        <v>65000000</v>
      </c>
      <c r="IF55" s="639">
        <f t="shared" si="69"/>
        <v>0</v>
      </c>
      <c r="IG55" s="639">
        <f t="shared" si="70"/>
        <v>63688.133999999998</v>
      </c>
      <c r="IH55" s="639">
        <f t="shared" si="71"/>
        <v>65000</v>
      </c>
    </row>
    <row r="56" spans="38:242" x14ac:dyDescent="0.2">
      <c r="BK56" s="616"/>
      <c r="CN56" s="616" t="s">
        <v>381</v>
      </c>
      <c r="CO56" s="616" t="s">
        <v>121</v>
      </c>
      <c r="CP56" s="616" t="s">
        <v>377</v>
      </c>
      <c r="CQ56" s="616" t="s">
        <v>377</v>
      </c>
      <c r="CR56" s="627">
        <v>0</v>
      </c>
      <c r="CS56" s="627">
        <v>146002474</v>
      </c>
      <c r="CT56" s="627">
        <v>146002474</v>
      </c>
      <c r="CU56" s="627">
        <f t="shared" si="33"/>
        <v>0</v>
      </c>
      <c r="CV56" s="627">
        <f t="shared" si="34"/>
        <v>146002.47399999999</v>
      </c>
      <c r="CW56" s="627">
        <f t="shared" si="35"/>
        <v>146002.47399999999</v>
      </c>
      <c r="DF56" s="616" t="s">
        <v>381</v>
      </c>
      <c r="DG56" s="616" t="s">
        <v>121</v>
      </c>
      <c r="DH56" s="616" t="s">
        <v>377</v>
      </c>
      <c r="DI56" s="616" t="s">
        <v>377</v>
      </c>
      <c r="DJ56" s="627">
        <v>0</v>
      </c>
      <c r="DK56" s="627">
        <v>146002474</v>
      </c>
      <c r="DL56" s="627">
        <v>146002474</v>
      </c>
      <c r="DM56" s="627">
        <f t="shared" si="37"/>
        <v>0</v>
      </c>
      <c r="DN56" s="627">
        <f t="shared" si="38"/>
        <v>146002.47399999999</v>
      </c>
      <c r="DO56" s="627">
        <f t="shared" si="39"/>
        <v>146002.47399999999</v>
      </c>
      <c r="DX56" s="616" t="s">
        <v>381</v>
      </c>
      <c r="DY56" s="616" t="s">
        <v>121</v>
      </c>
      <c r="DZ56" s="616" t="s">
        <v>377</v>
      </c>
      <c r="EA56" s="616" t="s">
        <v>377</v>
      </c>
      <c r="EB56" s="639">
        <v>0</v>
      </c>
      <c r="EC56" s="639">
        <v>146002474</v>
      </c>
      <c r="ED56" s="639">
        <v>146002474</v>
      </c>
      <c r="EE56" s="639">
        <f t="shared" si="41"/>
        <v>0</v>
      </c>
      <c r="EF56" s="639">
        <f t="shared" si="42"/>
        <v>146002.47399999999</v>
      </c>
      <c r="EG56" s="639">
        <f t="shared" si="43"/>
        <v>146002.47399999999</v>
      </c>
      <c r="EP56" s="656" t="s">
        <v>381</v>
      </c>
      <c r="EQ56" s="616" t="s">
        <v>121</v>
      </c>
      <c r="ER56" s="656" t="s">
        <v>377</v>
      </c>
      <c r="ES56" s="616" t="s">
        <v>377</v>
      </c>
      <c r="ET56" s="626">
        <v>0</v>
      </c>
      <c r="EU56" s="626">
        <v>146002474</v>
      </c>
      <c r="EV56" s="626">
        <v>146002474</v>
      </c>
      <c r="EW56" s="626">
        <f t="shared" si="45"/>
        <v>0</v>
      </c>
      <c r="EX56" s="626">
        <f t="shared" si="46"/>
        <v>146002.47399999999</v>
      </c>
      <c r="EY56" s="626">
        <f t="shared" si="47"/>
        <v>146002.47399999999</v>
      </c>
      <c r="FH56" s="668" t="s">
        <v>381</v>
      </c>
      <c r="FI56" s="625" t="s">
        <v>121</v>
      </c>
      <c r="FJ56" s="668" t="s">
        <v>377</v>
      </c>
      <c r="FK56" s="625" t="s">
        <v>377</v>
      </c>
      <c r="FL56" s="626">
        <v>100</v>
      </c>
      <c r="FM56" s="626">
        <v>0</v>
      </c>
      <c r="FN56" s="626">
        <v>0</v>
      </c>
      <c r="FO56" s="626">
        <f t="shared" si="49"/>
        <v>0.1</v>
      </c>
      <c r="FP56" s="626">
        <f t="shared" si="50"/>
        <v>0</v>
      </c>
      <c r="FQ56" s="626">
        <f t="shared" si="51"/>
        <v>0</v>
      </c>
      <c r="GN56" s="656" t="s">
        <v>381</v>
      </c>
      <c r="GO56" s="656" t="s">
        <v>121</v>
      </c>
      <c r="GP56" s="656" t="s">
        <v>377</v>
      </c>
      <c r="GQ56" s="656" t="s">
        <v>377</v>
      </c>
      <c r="GR56" s="656" t="s">
        <v>1023</v>
      </c>
      <c r="GS56" s="658">
        <v>100</v>
      </c>
      <c r="GT56" s="658">
        <v>0</v>
      </c>
      <c r="GU56" s="658">
        <v>0</v>
      </c>
      <c r="GV56" s="657">
        <f t="shared" si="59"/>
        <v>0.1</v>
      </c>
      <c r="GW56" s="657">
        <f t="shared" si="60"/>
        <v>0</v>
      </c>
      <c r="GX56" s="657">
        <f t="shared" si="61"/>
        <v>0</v>
      </c>
      <c r="HY56" s="616" t="s">
        <v>381</v>
      </c>
      <c r="HZ56" s="672" t="s">
        <v>121</v>
      </c>
      <c r="IA56" s="616" t="s">
        <v>377</v>
      </c>
      <c r="IB56" s="672" t="s">
        <v>377</v>
      </c>
      <c r="IC56" s="639">
        <v>1410533000</v>
      </c>
      <c r="ID56" s="639">
        <v>0</v>
      </c>
      <c r="IE56" s="639">
        <v>0</v>
      </c>
      <c r="IF56" s="639">
        <f t="shared" si="69"/>
        <v>1410533</v>
      </c>
      <c r="IG56" s="639">
        <f t="shared" si="70"/>
        <v>0</v>
      </c>
      <c r="IH56" s="639">
        <f t="shared" si="71"/>
        <v>0</v>
      </c>
    </row>
    <row r="57" spans="38:242" x14ac:dyDescent="0.2">
      <c r="BK57" s="616"/>
      <c r="EP57" s="656" t="s">
        <v>381</v>
      </c>
      <c r="EQ57" s="616" t="s">
        <v>121</v>
      </c>
      <c r="ER57" s="656" t="s">
        <v>377</v>
      </c>
      <c r="ES57" s="616" t="s">
        <v>377</v>
      </c>
      <c r="ET57" s="626">
        <v>0</v>
      </c>
      <c r="EU57" s="626">
        <v>17434690</v>
      </c>
      <c r="EV57" s="626">
        <v>17434690</v>
      </c>
      <c r="EW57" s="626">
        <f t="shared" si="45"/>
        <v>0</v>
      </c>
      <c r="EX57" s="626">
        <f t="shared" si="46"/>
        <v>17434.689999999999</v>
      </c>
      <c r="EY57" s="626">
        <f t="shared" si="47"/>
        <v>17434.689999999999</v>
      </c>
      <c r="FH57" s="668" t="s">
        <v>381</v>
      </c>
      <c r="FI57" s="625" t="s">
        <v>121</v>
      </c>
      <c r="FJ57" s="668" t="s">
        <v>377</v>
      </c>
      <c r="FK57" s="625" t="s">
        <v>377</v>
      </c>
      <c r="FL57" s="626">
        <v>0</v>
      </c>
      <c r="FM57" s="626">
        <v>17434690</v>
      </c>
      <c r="FN57" s="626">
        <v>17434690</v>
      </c>
      <c r="FO57" s="626">
        <f t="shared" si="49"/>
        <v>0</v>
      </c>
      <c r="FP57" s="626">
        <f t="shared" si="50"/>
        <v>17434.689999999999</v>
      </c>
      <c r="FQ57" s="626">
        <f t="shared" si="51"/>
        <v>17434.689999999999</v>
      </c>
      <c r="GN57" s="656" t="s">
        <v>381</v>
      </c>
      <c r="GO57" s="656" t="s">
        <v>121</v>
      </c>
      <c r="GP57" s="656" t="s">
        <v>377</v>
      </c>
      <c r="GQ57" s="656" t="s">
        <v>377</v>
      </c>
      <c r="GR57" s="656" t="s">
        <v>1023</v>
      </c>
      <c r="GS57" s="658">
        <v>0</v>
      </c>
      <c r="GT57" s="658">
        <v>17434690</v>
      </c>
      <c r="GU57" s="658">
        <v>17434690</v>
      </c>
      <c r="GV57" s="657">
        <f t="shared" si="59"/>
        <v>0</v>
      </c>
      <c r="GW57" s="657">
        <f t="shared" si="60"/>
        <v>17434.689999999999</v>
      </c>
      <c r="GX57" s="657">
        <f t="shared" si="61"/>
        <v>17434.689999999999</v>
      </c>
      <c r="HY57" s="616" t="s">
        <v>381</v>
      </c>
      <c r="HZ57" s="672" t="s">
        <v>121</v>
      </c>
      <c r="IA57" s="616" t="s">
        <v>377</v>
      </c>
      <c r="IB57" s="672" t="s">
        <v>377</v>
      </c>
      <c r="IC57" s="639">
        <v>100</v>
      </c>
      <c r="ID57" s="639">
        <v>0</v>
      </c>
      <c r="IE57" s="639">
        <v>0</v>
      </c>
      <c r="IF57" s="639">
        <f t="shared" si="69"/>
        <v>0.1</v>
      </c>
      <c r="IG57" s="639">
        <f t="shared" si="70"/>
        <v>0</v>
      </c>
      <c r="IH57" s="639">
        <f t="shared" si="71"/>
        <v>0</v>
      </c>
    </row>
    <row r="58" spans="38:242" x14ac:dyDescent="0.2">
      <c r="BK58" s="616"/>
      <c r="EP58" s="656" t="s">
        <v>381</v>
      </c>
      <c r="EQ58" s="616" t="s">
        <v>121</v>
      </c>
      <c r="ER58" s="656" t="s">
        <v>377</v>
      </c>
      <c r="ES58" s="616" t="s">
        <v>377</v>
      </c>
      <c r="ET58" s="626">
        <v>0</v>
      </c>
      <c r="EU58" s="626">
        <v>1247028092</v>
      </c>
      <c r="EV58" s="626">
        <v>1247028092</v>
      </c>
      <c r="EW58" s="626">
        <f t="shared" si="45"/>
        <v>0</v>
      </c>
      <c r="EX58" s="626">
        <f t="shared" si="46"/>
        <v>1247028.0919999999</v>
      </c>
      <c r="EY58" s="626">
        <f t="shared" si="47"/>
        <v>1247028.0919999999</v>
      </c>
      <c r="FH58" s="668" t="s">
        <v>381</v>
      </c>
      <c r="FI58" s="625" t="s">
        <v>121</v>
      </c>
      <c r="FJ58" s="668" t="s">
        <v>377</v>
      </c>
      <c r="FK58" s="625" t="s">
        <v>377</v>
      </c>
      <c r="FL58" s="626">
        <v>0</v>
      </c>
      <c r="FM58" s="626">
        <v>1247028092</v>
      </c>
      <c r="FN58" s="626">
        <v>1247028092</v>
      </c>
      <c r="FO58" s="626">
        <f t="shared" si="49"/>
        <v>0</v>
      </c>
      <c r="FP58" s="626">
        <f t="shared" si="50"/>
        <v>1247028.0919999999</v>
      </c>
      <c r="FQ58" s="626">
        <f t="shared" si="51"/>
        <v>1247028.0919999999</v>
      </c>
      <c r="GN58" s="656" t="s">
        <v>381</v>
      </c>
      <c r="GO58" s="656" t="s">
        <v>121</v>
      </c>
      <c r="GP58" s="656" t="s">
        <v>377</v>
      </c>
      <c r="GQ58" s="656" t="s">
        <v>377</v>
      </c>
      <c r="GR58" s="656" t="s">
        <v>1023</v>
      </c>
      <c r="GS58" s="658">
        <v>0</v>
      </c>
      <c r="GT58" s="658">
        <v>1247028092</v>
      </c>
      <c r="GU58" s="658">
        <v>1247028092</v>
      </c>
      <c r="GV58" s="657">
        <f t="shared" si="59"/>
        <v>0</v>
      </c>
      <c r="GW58" s="657">
        <f t="shared" si="60"/>
        <v>1247028.0919999999</v>
      </c>
      <c r="GX58" s="657">
        <f t="shared" si="61"/>
        <v>1247028.0919999999</v>
      </c>
      <c r="HY58" s="616" t="s">
        <v>381</v>
      </c>
      <c r="HZ58" s="672" t="s">
        <v>121</v>
      </c>
      <c r="IA58" s="616" t="s">
        <v>377</v>
      </c>
      <c r="IB58" s="672" t="s">
        <v>377</v>
      </c>
      <c r="IC58" s="639">
        <v>0</v>
      </c>
      <c r="ID58" s="639">
        <v>17434690</v>
      </c>
      <c r="IE58" s="639">
        <v>17434690</v>
      </c>
      <c r="IF58" s="639">
        <f t="shared" si="69"/>
        <v>0</v>
      </c>
      <c r="IG58" s="639">
        <f t="shared" si="70"/>
        <v>17434.689999999999</v>
      </c>
      <c r="IH58" s="639">
        <f t="shared" si="71"/>
        <v>17434.689999999999</v>
      </c>
    </row>
    <row r="59" spans="38:242" x14ac:dyDescent="0.2">
      <c r="BK59" s="616"/>
      <c r="FH59" s="668" t="s">
        <v>381</v>
      </c>
      <c r="FI59" s="625" t="s">
        <v>121</v>
      </c>
      <c r="FJ59" s="668" t="s">
        <v>377</v>
      </c>
      <c r="FK59" s="625" t="s">
        <v>377</v>
      </c>
      <c r="FL59" s="626">
        <v>0</v>
      </c>
      <c r="FM59" s="626">
        <v>146002474</v>
      </c>
      <c r="FN59" s="626">
        <v>146002474</v>
      </c>
      <c r="FO59" s="626">
        <f t="shared" si="49"/>
        <v>0</v>
      </c>
      <c r="FP59" s="626">
        <f t="shared" si="50"/>
        <v>146002.47399999999</v>
      </c>
      <c r="FQ59" s="626">
        <f t="shared" si="51"/>
        <v>146002.47399999999</v>
      </c>
      <c r="GN59" s="656" t="s">
        <v>381</v>
      </c>
      <c r="GO59" s="656" t="s">
        <v>121</v>
      </c>
      <c r="GP59" s="656" t="s">
        <v>377</v>
      </c>
      <c r="GQ59" s="656" t="s">
        <v>377</v>
      </c>
      <c r="GR59" s="656" t="s">
        <v>1023</v>
      </c>
      <c r="GS59" s="658">
        <v>0</v>
      </c>
      <c r="GT59" s="658">
        <v>0</v>
      </c>
      <c r="GU59" s="658">
        <v>0</v>
      </c>
      <c r="GV59" s="657">
        <f t="shared" si="59"/>
        <v>0</v>
      </c>
      <c r="GW59" s="657">
        <f t="shared" si="60"/>
        <v>0</v>
      </c>
      <c r="GX59" s="657">
        <f t="shared" si="61"/>
        <v>0</v>
      </c>
      <c r="HY59" s="616" t="s">
        <v>381</v>
      </c>
      <c r="HZ59" s="672" t="s">
        <v>121</v>
      </c>
      <c r="IA59" s="616" t="s">
        <v>377</v>
      </c>
      <c r="IB59" s="672" t="s">
        <v>377</v>
      </c>
      <c r="IC59" s="639">
        <v>0</v>
      </c>
      <c r="ID59" s="639">
        <v>0</v>
      </c>
      <c r="IE59" s="639">
        <v>0</v>
      </c>
      <c r="IF59" s="639">
        <f t="shared" si="69"/>
        <v>0</v>
      </c>
      <c r="IG59" s="639">
        <f t="shared" si="70"/>
        <v>0</v>
      </c>
      <c r="IH59" s="639">
        <f t="shared" si="71"/>
        <v>0</v>
      </c>
    </row>
    <row r="60" spans="38:242" x14ac:dyDescent="0.2">
      <c r="BK60" s="616"/>
      <c r="FH60" s="668" t="s">
        <v>381</v>
      </c>
      <c r="FI60" s="625" t="s">
        <v>121</v>
      </c>
      <c r="FJ60" s="668" t="s">
        <v>377</v>
      </c>
      <c r="FK60" s="625" t="s">
        <v>377</v>
      </c>
      <c r="FL60" s="626">
        <v>0</v>
      </c>
      <c r="FM60" s="626">
        <v>0</v>
      </c>
      <c r="FN60" s="626">
        <v>0</v>
      </c>
      <c r="FO60" s="626">
        <f t="shared" si="49"/>
        <v>0</v>
      </c>
      <c r="FP60" s="626">
        <f t="shared" si="50"/>
        <v>0</v>
      </c>
      <c r="FQ60" s="626">
        <f t="shared" si="51"/>
        <v>0</v>
      </c>
      <c r="GN60" s="656" t="s">
        <v>381</v>
      </c>
      <c r="GO60" s="656" t="s">
        <v>121</v>
      </c>
      <c r="GP60" s="656" t="s">
        <v>377</v>
      </c>
      <c r="GQ60" s="656" t="s">
        <v>377</v>
      </c>
      <c r="GR60" s="656" t="s">
        <v>1023</v>
      </c>
      <c r="GS60" s="658">
        <v>0</v>
      </c>
      <c r="GT60" s="658">
        <v>146002474</v>
      </c>
      <c r="GU60" s="658">
        <v>146002474</v>
      </c>
      <c r="GV60" s="657">
        <f t="shared" si="59"/>
        <v>0</v>
      </c>
      <c r="GW60" s="657">
        <f t="shared" si="60"/>
        <v>146002.47399999999</v>
      </c>
      <c r="GX60" s="657">
        <f t="shared" si="61"/>
        <v>146002.47399999999</v>
      </c>
      <c r="HY60" s="616" t="s">
        <v>381</v>
      </c>
      <c r="HZ60" s="672" t="s">
        <v>121</v>
      </c>
      <c r="IA60" s="616" t="s">
        <v>377</v>
      </c>
      <c r="IB60" s="672" t="s">
        <v>377</v>
      </c>
      <c r="IC60" s="639">
        <v>0</v>
      </c>
      <c r="ID60" s="639">
        <v>146002474</v>
      </c>
      <c r="IE60" s="639">
        <v>146002474</v>
      </c>
      <c r="IF60" s="639">
        <f t="shared" si="69"/>
        <v>0</v>
      </c>
      <c r="IG60" s="639">
        <f t="shared" si="70"/>
        <v>146002.47399999999</v>
      </c>
      <c r="IH60" s="639">
        <f t="shared" si="71"/>
        <v>146002.47399999999</v>
      </c>
    </row>
    <row r="61" spans="38:242" x14ac:dyDescent="0.2">
      <c r="BK61" s="616"/>
      <c r="FO61" s="626"/>
      <c r="FP61" s="626"/>
      <c r="FQ61" s="626"/>
      <c r="HY61" s="616" t="s">
        <v>381</v>
      </c>
      <c r="HZ61" s="672" t="s">
        <v>121</v>
      </c>
      <c r="IA61" s="616" t="s">
        <v>377</v>
      </c>
      <c r="IB61" s="672" t="s">
        <v>377</v>
      </c>
      <c r="IC61" s="639">
        <v>0</v>
      </c>
      <c r="ID61" s="639">
        <v>1247028092</v>
      </c>
      <c r="IE61" s="639">
        <v>1247028092</v>
      </c>
      <c r="IF61" s="639">
        <f t="shared" si="69"/>
        <v>0</v>
      </c>
      <c r="IG61" s="639">
        <f t="shared" si="70"/>
        <v>1247028.0919999999</v>
      </c>
      <c r="IH61" s="639">
        <f t="shared" si="71"/>
        <v>1247028.0919999999</v>
      </c>
    </row>
    <row r="62" spans="38:242" x14ac:dyDescent="0.2">
      <c r="BK62" s="616"/>
    </row>
    <row r="63" spans="38:242" x14ac:dyDescent="0.2">
      <c r="BK63" s="616"/>
    </row>
    <row r="64" spans="38:242" x14ac:dyDescent="0.2">
      <c r="BK64" s="616"/>
    </row>
    <row r="65" spans="63:63" x14ac:dyDescent="0.2">
      <c r="BK65" s="616"/>
    </row>
    <row r="66" spans="63:63" x14ac:dyDescent="0.2">
      <c r="BK66" s="616"/>
    </row>
    <row r="67" spans="63:63" x14ac:dyDescent="0.2">
      <c r="BK67" s="616"/>
    </row>
    <row r="68" spans="63:63" x14ac:dyDescent="0.2">
      <c r="BK68" s="616"/>
    </row>
    <row r="69" spans="63:63" x14ac:dyDescent="0.2">
      <c r="BK69" s="616"/>
    </row>
    <row r="70" spans="63:63" x14ac:dyDescent="0.2">
      <c r="BK70" s="616"/>
    </row>
    <row r="71" spans="63:63" x14ac:dyDescent="0.2">
      <c r="BK71" s="616"/>
    </row>
    <row r="72" spans="63:63" x14ac:dyDescent="0.2">
      <c r="BK72" s="616"/>
    </row>
    <row r="73" spans="63:63" x14ac:dyDescent="0.2">
      <c r="BK73" s="616"/>
    </row>
    <row r="74" spans="63:63" x14ac:dyDescent="0.2">
      <c r="BK74" s="616"/>
    </row>
    <row r="75" spans="63:63" x14ac:dyDescent="0.2">
      <c r="BK75" s="616"/>
    </row>
    <row r="76" spans="63:63" x14ac:dyDescent="0.2">
      <c r="BK76" s="616"/>
    </row>
    <row r="77" spans="63:63" x14ac:dyDescent="0.2">
      <c r="BK77" s="616"/>
    </row>
    <row r="78" spans="63:63" x14ac:dyDescent="0.2">
      <c r="BK78" s="616"/>
    </row>
    <row r="79" spans="63:63" x14ac:dyDescent="0.2">
      <c r="BK79" s="616"/>
    </row>
    <row r="80" spans="63:63" x14ac:dyDescent="0.2">
      <c r="BK80" s="616"/>
    </row>
    <row r="81" spans="63:63" x14ac:dyDescent="0.2">
      <c r="BK81" s="616"/>
    </row>
    <row r="82" spans="63:63" x14ac:dyDescent="0.2">
      <c r="BK82" s="616"/>
    </row>
    <row r="83" spans="63:63" x14ac:dyDescent="0.2">
      <c r="BK83" s="616"/>
    </row>
    <row r="84" spans="63:63" x14ac:dyDescent="0.2">
      <c r="BK84" s="616"/>
    </row>
    <row r="85" spans="63:63" x14ac:dyDescent="0.2">
      <c r="BK85" s="616"/>
    </row>
    <row r="86" spans="63:63" x14ac:dyDescent="0.2">
      <c r="BK86" s="616"/>
    </row>
    <row r="87" spans="63:63" x14ac:dyDescent="0.2">
      <c r="BK87" s="616"/>
    </row>
    <row r="88" spans="63:63" x14ac:dyDescent="0.2">
      <c r="BK88" s="616"/>
    </row>
    <row r="89" spans="63:63" x14ac:dyDescent="0.2">
      <c r="BK89" s="616"/>
    </row>
    <row r="90" spans="63:63" x14ac:dyDescent="0.2">
      <c r="BK90" s="616"/>
    </row>
    <row r="91" spans="63:63" x14ac:dyDescent="0.2">
      <c r="BK91" s="616"/>
    </row>
    <row r="92" spans="63:63" x14ac:dyDescent="0.2">
      <c r="BK92" s="616"/>
    </row>
    <row r="93" spans="63:63" x14ac:dyDescent="0.2">
      <c r="BK93" s="616"/>
    </row>
    <row r="94" spans="63:63" x14ac:dyDescent="0.2">
      <c r="BK94" s="616"/>
    </row>
    <row r="95" spans="63:63" x14ac:dyDescent="0.2">
      <c r="BK95" s="616"/>
    </row>
    <row r="96" spans="63:63" x14ac:dyDescent="0.2">
      <c r="BK96" s="616"/>
    </row>
    <row r="97" spans="63:63" x14ac:dyDescent="0.2">
      <c r="BK97" s="616"/>
    </row>
    <row r="98" spans="63:63" x14ac:dyDescent="0.2">
      <c r="BK98" s="616"/>
    </row>
    <row r="99" spans="63:63" x14ac:dyDescent="0.2">
      <c r="BK99" s="616"/>
    </row>
    <row r="100" spans="63:63" x14ac:dyDescent="0.2">
      <c r="BK100" s="616"/>
    </row>
    <row r="101" spans="63:63" x14ac:dyDescent="0.2">
      <c r="BK101" s="616"/>
    </row>
    <row r="102" spans="63:63" x14ac:dyDescent="0.2">
      <c r="BK102" s="616"/>
    </row>
    <row r="103" spans="63:63" x14ac:dyDescent="0.2">
      <c r="BK103" s="616"/>
    </row>
    <row r="104" spans="63:63" x14ac:dyDescent="0.2">
      <c r="BK104" s="616"/>
    </row>
    <row r="105" spans="63:63" x14ac:dyDescent="0.2">
      <c r="BK105" s="616"/>
    </row>
    <row r="106" spans="63:63" x14ac:dyDescent="0.2">
      <c r="BK106" s="616"/>
    </row>
    <row r="107" spans="63:63" x14ac:dyDescent="0.2">
      <c r="BK107" s="616"/>
    </row>
    <row r="108" spans="63:63" x14ac:dyDescent="0.2">
      <c r="BK108" s="616"/>
    </row>
    <row r="109" spans="63:63" x14ac:dyDescent="0.2">
      <c r="BK109" s="616"/>
    </row>
    <row r="110" spans="63:63" x14ac:dyDescent="0.2">
      <c r="BK110" s="616"/>
    </row>
    <row r="111" spans="63:63" x14ac:dyDescent="0.2">
      <c r="BK111" s="616"/>
    </row>
    <row r="112" spans="63:63" x14ac:dyDescent="0.2">
      <c r="BK112" s="616"/>
    </row>
    <row r="113" spans="63:63" x14ac:dyDescent="0.2">
      <c r="BK113" s="616"/>
    </row>
    <row r="114" spans="63:63" x14ac:dyDescent="0.2">
      <c r="BK114" s="616"/>
    </row>
    <row r="115" spans="63:63" x14ac:dyDescent="0.2">
      <c r="BK115" s="616"/>
    </row>
    <row r="116" spans="63:63" x14ac:dyDescent="0.2">
      <c r="BK116" s="616"/>
    </row>
    <row r="117" spans="63:63" x14ac:dyDescent="0.2">
      <c r="BK117" s="616"/>
    </row>
    <row r="118" spans="63:63" x14ac:dyDescent="0.2">
      <c r="BK118" s="616"/>
    </row>
    <row r="119" spans="63:63" x14ac:dyDescent="0.2">
      <c r="BK119" s="616"/>
    </row>
    <row r="120" spans="63:63" x14ac:dyDescent="0.2">
      <c r="BK120" s="616"/>
    </row>
    <row r="121" spans="63:63" x14ac:dyDescent="0.2">
      <c r="BK121" s="616"/>
    </row>
    <row r="122" spans="63:63" x14ac:dyDescent="0.2">
      <c r="BK122" s="616"/>
    </row>
    <row r="123" spans="63:63" x14ac:dyDescent="0.2">
      <c r="BK123" s="616"/>
    </row>
    <row r="124" spans="63:63" x14ac:dyDescent="0.2">
      <c r="BK124" s="616"/>
    </row>
    <row r="125" spans="63:63" x14ac:dyDescent="0.2">
      <c r="BK125" s="616"/>
    </row>
    <row r="126" spans="63:63" x14ac:dyDescent="0.2">
      <c r="BK126" s="616"/>
    </row>
    <row r="127" spans="63:63" x14ac:dyDescent="0.2">
      <c r="BK127" s="616"/>
    </row>
    <row r="128" spans="63:63" x14ac:dyDescent="0.2">
      <c r="BK128" s="616"/>
    </row>
    <row r="129" spans="63:63" x14ac:dyDescent="0.2">
      <c r="BK129" s="616"/>
    </row>
    <row r="130" spans="63:63" x14ac:dyDescent="0.2">
      <c r="BK130" s="616"/>
    </row>
    <row r="131" spans="63:63" x14ac:dyDescent="0.2">
      <c r="BK131" s="616"/>
    </row>
    <row r="132" spans="63:63" x14ac:dyDescent="0.2">
      <c r="BK132" s="616"/>
    </row>
    <row r="133" spans="63:63" x14ac:dyDescent="0.2">
      <c r="BK133" s="616"/>
    </row>
    <row r="134" spans="63:63" x14ac:dyDescent="0.2">
      <c r="BK134" s="616"/>
    </row>
    <row r="135" spans="63:63" x14ac:dyDescent="0.2">
      <c r="BK135" s="616"/>
    </row>
    <row r="136" spans="63:63" x14ac:dyDescent="0.2">
      <c r="BK136" s="616"/>
    </row>
    <row r="137" spans="63:63" x14ac:dyDescent="0.2">
      <c r="BK137" s="616"/>
    </row>
    <row r="138" spans="63:63" x14ac:dyDescent="0.2">
      <c r="BK138" s="616"/>
    </row>
    <row r="139" spans="63:63" x14ac:dyDescent="0.2">
      <c r="BK139" s="616"/>
    </row>
    <row r="140" spans="63:63" x14ac:dyDescent="0.2">
      <c r="BK140" s="616"/>
    </row>
    <row r="141" spans="63:63" x14ac:dyDescent="0.2">
      <c r="BK141" s="616"/>
    </row>
    <row r="142" spans="63:63" x14ac:dyDescent="0.2">
      <c r="BK142" s="616"/>
    </row>
    <row r="143" spans="63:63" x14ac:dyDescent="0.2">
      <c r="BK143" s="616"/>
    </row>
    <row r="144" spans="63:63" x14ac:dyDescent="0.2">
      <c r="BK144" s="616"/>
    </row>
    <row r="145" spans="63:63" x14ac:dyDescent="0.2">
      <c r="BK145" s="616"/>
    </row>
    <row r="146" spans="63:63" x14ac:dyDescent="0.2">
      <c r="BK146" s="616"/>
    </row>
    <row r="147" spans="63:63" x14ac:dyDescent="0.2">
      <c r="BK147" s="616"/>
    </row>
    <row r="148" spans="63:63" x14ac:dyDescent="0.2">
      <c r="BK148" s="616"/>
    </row>
    <row r="149" spans="63:63" x14ac:dyDescent="0.2">
      <c r="BK149" s="616"/>
    </row>
    <row r="150" spans="63:63" x14ac:dyDescent="0.2">
      <c r="BK150" s="616"/>
    </row>
    <row r="151" spans="63:63" x14ac:dyDescent="0.2">
      <c r="BK151" s="616"/>
    </row>
    <row r="152" spans="63:63" x14ac:dyDescent="0.2">
      <c r="BK152" s="616"/>
    </row>
    <row r="153" spans="63:63" x14ac:dyDescent="0.2">
      <c r="BK153" s="616"/>
    </row>
    <row r="154" spans="63:63" x14ac:dyDescent="0.2">
      <c r="BK154" s="616"/>
    </row>
    <row r="155" spans="63:63" x14ac:dyDescent="0.2">
      <c r="BK155" s="616"/>
    </row>
    <row r="156" spans="63:63" x14ac:dyDescent="0.2">
      <c r="BK156" s="616"/>
    </row>
    <row r="157" spans="63:63" x14ac:dyDescent="0.2">
      <c r="BK157" s="616"/>
    </row>
    <row r="158" spans="63:63" x14ac:dyDescent="0.2">
      <c r="BK158" s="616"/>
    </row>
    <row r="159" spans="63:63" x14ac:dyDescent="0.2">
      <c r="BK159" s="616"/>
    </row>
    <row r="160" spans="63:63" x14ac:dyDescent="0.2">
      <c r="BK160" s="616"/>
    </row>
    <row r="161" spans="63:63" x14ac:dyDescent="0.2">
      <c r="BK161" s="616"/>
    </row>
    <row r="162" spans="63:63" x14ac:dyDescent="0.2">
      <c r="BK162" s="616"/>
    </row>
    <row r="163" spans="63:63" x14ac:dyDescent="0.2">
      <c r="BK163" s="616"/>
    </row>
    <row r="164" spans="63:63" x14ac:dyDescent="0.2">
      <c r="BK164" s="616"/>
    </row>
    <row r="165" spans="63:63" x14ac:dyDescent="0.2">
      <c r="BK165" s="616"/>
    </row>
    <row r="166" spans="63:63" x14ac:dyDescent="0.2">
      <c r="BK166" s="616"/>
    </row>
    <row r="167" spans="63:63" x14ac:dyDescent="0.2">
      <c r="BK167" s="616"/>
    </row>
    <row r="168" spans="63:63" x14ac:dyDescent="0.2">
      <c r="BK168" s="616"/>
    </row>
    <row r="169" spans="63:63" x14ac:dyDescent="0.2">
      <c r="BK169" s="616"/>
    </row>
    <row r="170" spans="63:63" x14ac:dyDescent="0.2">
      <c r="BK170" s="616"/>
    </row>
    <row r="171" spans="63:63" x14ac:dyDescent="0.2">
      <c r="BK171" s="616"/>
    </row>
    <row r="172" spans="63:63" x14ac:dyDescent="0.2">
      <c r="BK172" s="616"/>
    </row>
    <row r="173" spans="63:63" x14ac:dyDescent="0.2">
      <c r="BK173" s="616"/>
    </row>
    <row r="174" spans="63:63" x14ac:dyDescent="0.2">
      <c r="BK174" s="616"/>
    </row>
    <row r="175" spans="63:63" x14ac:dyDescent="0.2">
      <c r="BK175" s="616"/>
    </row>
    <row r="176" spans="63:63" x14ac:dyDescent="0.2">
      <c r="BK176" s="616"/>
    </row>
    <row r="177" spans="63:63" x14ac:dyDescent="0.2">
      <c r="BK177" s="616"/>
    </row>
    <row r="178" spans="63:63" x14ac:dyDescent="0.2">
      <c r="BK178" s="616"/>
    </row>
    <row r="179" spans="63:63" x14ac:dyDescent="0.2">
      <c r="BK179" s="616"/>
    </row>
    <row r="180" spans="63:63" x14ac:dyDescent="0.2">
      <c r="BK180" s="616"/>
    </row>
    <row r="181" spans="63:63" x14ac:dyDescent="0.2">
      <c r="BK181" s="616"/>
    </row>
    <row r="182" spans="63:63" x14ac:dyDescent="0.2">
      <c r="BK182" s="616"/>
    </row>
    <row r="183" spans="63:63" x14ac:dyDescent="0.2">
      <c r="BK183" s="616"/>
    </row>
    <row r="184" spans="63:63" x14ac:dyDescent="0.2">
      <c r="BK184" s="616"/>
    </row>
    <row r="185" spans="63:63" x14ac:dyDescent="0.2">
      <c r="BK185" s="616"/>
    </row>
    <row r="186" spans="63:63" x14ac:dyDescent="0.2">
      <c r="BK186" s="616"/>
    </row>
    <row r="187" spans="63:63" x14ac:dyDescent="0.2">
      <c r="BK187" s="616"/>
    </row>
    <row r="188" spans="63:63" x14ac:dyDescent="0.2">
      <c r="BK188" s="616"/>
    </row>
    <row r="189" spans="63:63" x14ac:dyDescent="0.2">
      <c r="BK189" s="616"/>
    </row>
    <row r="190" spans="63:63" x14ac:dyDescent="0.2">
      <c r="BK190" s="616"/>
    </row>
    <row r="191" spans="63:63" x14ac:dyDescent="0.2">
      <c r="BK191" s="616"/>
    </row>
    <row r="192" spans="63:63" x14ac:dyDescent="0.2">
      <c r="BK192" s="616"/>
    </row>
    <row r="193" spans="63:63" x14ac:dyDescent="0.2">
      <c r="BK193" s="616"/>
    </row>
    <row r="194" spans="63:63" x14ac:dyDescent="0.2">
      <c r="BK194" s="616"/>
    </row>
    <row r="195" spans="63:63" x14ac:dyDescent="0.2">
      <c r="BK195" s="616"/>
    </row>
    <row r="196" spans="63:63" x14ac:dyDescent="0.2">
      <c r="BK196" s="616"/>
    </row>
    <row r="197" spans="63:63" x14ac:dyDescent="0.2">
      <c r="BK197" s="616"/>
    </row>
    <row r="198" spans="63:63" x14ac:dyDescent="0.2">
      <c r="BK198" s="616"/>
    </row>
    <row r="199" spans="63:63" x14ac:dyDescent="0.2">
      <c r="BK199" s="616"/>
    </row>
    <row r="200" spans="63:63" x14ac:dyDescent="0.2">
      <c r="BK200" s="616"/>
    </row>
    <row r="201" spans="63:63" x14ac:dyDescent="0.2">
      <c r="BK201" s="616"/>
    </row>
    <row r="202" spans="63:63" x14ac:dyDescent="0.2">
      <c r="BK202" s="616"/>
    </row>
    <row r="203" spans="63:63" x14ac:dyDescent="0.2">
      <c r="BK203" s="616"/>
    </row>
    <row r="204" spans="63:63" x14ac:dyDescent="0.2">
      <c r="BK204" s="616"/>
    </row>
    <row r="205" spans="63:63" x14ac:dyDescent="0.2">
      <c r="BK205" s="616"/>
    </row>
    <row r="206" spans="63:63" x14ac:dyDescent="0.2">
      <c r="BK206" s="616"/>
    </row>
    <row r="207" spans="63:63" x14ac:dyDescent="0.2">
      <c r="BK207" s="616"/>
    </row>
    <row r="208" spans="63:63" x14ac:dyDescent="0.2">
      <c r="BK208" s="616"/>
    </row>
    <row r="209" spans="63:63" x14ac:dyDescent="0.2">
      <c r="BK209" s="616"/>
    </row>
    <row r="210" spans="63:63" x14ac:dyDescent="0.2">
      <c r="BK210" s="616"/>
    </row>
    <row r="211" spans="63:63" x14ac:dyDescent="0.2">
      <c r="BK211" s="616"/>
    </row>
    <row r="212" spans="63:63" x14ac:dyDescent="0.2">
      <c r="BK212" s="616"/>
    </row>
    <row r="213" spans="63:63" x14ac:dyDescent="0.2">
      <c r="BK213" s="616"/>
    </row>
    <row r="214" spans="63:63" x14ac:dyDescent="0.2">
      <c r="BK214" s="616"/>
    </row>
    <row r="215" spans="63:63" x14ac:dyDescent="0.2">
      <c r="BK215" s="616"/>
    </row>
    <row r="216" spans="63:63" x14ac:dyDescent="0.2">
      <c r="BK216" s="616"/>
    </row>
    <row r="217" spans="63:63" x14ac:dyDescent="0.2">
      <c r="BK217" s="616"/>
    </row>
    <row r="218" spans="63:63" x14ac:dyDescent="0.2">
      <c r="BK218" s="616"/>
    </row>
    <row r="219" spans="63:63" x14ac:dyDescent="0.2">
      <c r="BK219" s="616"/>
    </row>
    <row r="220" spans="63:63" x14ac:dyDescent="0.2">
      <c r="BK220" s="616"/>
    </row>
    <row r="221" spans="63:63" x14ac:dyDescent="0.2">
      <c r="BK221" s="616"/>
    </row>
    <row r="222" spans="63:63" x14ac:dyDescent="0.2">
      <c r="BK222" s="616"/>
    </row>
    <row r="223" spans="63:63" x14ac:dyDescent="0.2">
      <c r="BK223" s="616"/>
    </row>
    <row r="224" spans="63:63" x14ac:dyDescent="0.2">
      <c r="BK224" s="616"/>
    </row>
    <row r="225" spans="63:63" x14ac:dyDescent="0.2">
      <c r="BK225" s="616"/>
    </row>
    <row r="226" spans="63:63" x14ac:dyDescent="0.2">
      <c r="BK226" s="616"/>
    </row>
    <row r="227" spans="63:63" x14ac:dyDescent="0.2">
      <c r="BK227" s="616"/>
    </row>
    <row r="228" spans="63:63" x14ac:dyDescent="0.2">
      <c r="BK228" s="616"/>
    </row>
    <row r="229" spans="63:63" x14ac:dyDescent="0.2">
      <c r="BK229" s="616"/>
    </row>
    <row r="230" spans="63:63" x14ac:dyDescent="0.2">
      <c r="BK230" s="616"/>
    </row>
    <row r="231" spans="63:63" x14ac:dyDescent="0.2">
      <c r="BK231" s="616"/>
    </row>
    <row r="232" spans="63:63" x14ac:dyDescent="0.2">
      <c r="BK232" s="616"/>
    </row>
    <row r="233" spans="63:63" x14ac:dyDescent="0.2">
      <c r="BK233" s="616"/>
    </row>
    <row r="234" spans="63:63" x14ac:dyDescent="0.2">
      <c r="BK234" s="616"/>
    </row>
    <row r="235" spans="63:63" x14ac:dyDescent="0.2">
      <c r="BK235" s="616"/>
    </row>
    <row r="236" spans="63:63" x14ac:dyDescent="0.2">
      <c r="BK236" s="616"/>
    </row>
    <row r="237" spans="63:63" x14ac:dyDescent="0.2">
      <c r="BK237" s="616"/>
    </row>
    <row r="238" spans="63:63" x14ac:dyDescent="0.2">
      <c r="BK238" s="616"/>
    </row>
    <row r="239" spans="63:63" x14ac:dyDescent="0.2">
      <c r="BK239" s="616"/>
    </row>
    <row r="240" spans="63:63" x14ac:dyDescent="0.2">
      <c r="BK240" s="616"/>
    </row>
    <row r="241" spans="63:63" x14ac:dyDescent="0.2">
      <c r="BK241" s="616"/>
    </row>
    <row r="242" spans="63:63" x14ac:dyDescent="0.2">
      <c r="BK242" s="616"/>
    </row>
    <row r="243" spans="63:63" x14ac:dyDescent="0.2">
      <c r="BK243" s="616"/>
    </row>
    <row r="244" spans="63:63" x14ac:dyDescent="0.2">
      <c r="BK244" s="616"/>
    </row>
    <row r="245" spans="63:63" x14ac:dyDescent="0.2">
      <c r="BK245" s="616"/>
    </row>
    <row r="246" spans="63:63" x14ac:dyDescent="0.2">
      <c r="BK246" s="616"/>
    </row>
    <row r="247" spans="63:63" x14ac:dyDescent="0.2">
      <c r="BK247" s="616"/>
    </row>
    <row r="248" spans="63:63" x14ac:dyDescent="0.2">
      <c r="BK248" s="616"/>
    </row>
    <row r="249" spans="63:63" x14ac:dyDescent="0.2">
      <c r="BK249" s="616"/>
    </row>
    <row r="250" spans="63:63" x14ac:dyDescent="0.2">
      <c r="BK250" s="616"/>
    </row>
    <row r="251" spans="63:63" x14ac:dyDescent="0.2">
      <c r="BK251" s="616"/>
    </row>
    <row r="252" spans="63:63" x14ac:dyDescent="0.2">
      <c r="BK252" s="616"/>
    </row>
    <row r="253" spans="63:63" x14ac:dyDescent="0.2">
      <c r="BK253" s="616"/>
    </row>
    <row r="254" spans="63:63" x14ac:dyDescent="0.2">
      <c r="BK254" s="616"/>
    </row>
    <row r="255" spans="63:63" x14ac:dyDescent="0.2">
      <c r="BK255" s="616"/>
    </row>
    <row r="256" spans="63:63" x14ac:dyDescent="0.2">
      <c r="BK256" s="616"/>
    </row>
    <row r="257" spans="63:63" x14ac:dyDescent="0.2">
      <c r="BK257" s="616"/>
    </row>
    <row r="258" spans="63:63" x14ac:dyDescent="0.2">
      <c r="BK258" s="616"/>
    </row>
    <row r="259" spans="63:63" x14ac:dyDescent="0.2">
      <c r="BK259" s="616"/>
    </row>
    <row r="260" spans="63:63" x14ac:dyDescent="0.2">
      <c r="BK260" s="616"/>
    </row>
    <row r="261" spans="63:63" x14ac:dyDescent="0.2">
      <c r="BK261" s="616"/>
    </row>
    <row r="262" spans="63:63" x14ac:dyDescent="0.2">
      <c r="BK262" s="616"/>
    </row>
    <row r="263" spans="63:63" x14ac:dyDescent="0.2">
      <c r="BK263" s="616"/>
    </row>
    <row r="264" spans="63:63" x14ac:dyDescent="0.2">
      <c r="BK264" s="616"/>
    </row>
    <row r="265" spans="63:63" x14ac:dyDescent="0.2">
      <c r="BK265" s="616"/>
    </row>
    <row r="266" spans="63:63" x14ac:dyDescent="0.2">
      <c r="BK266" s="616"/>
    </row>
    <row r="267" spans="63:63" x14ac:dyDescent="0.2">
      <c r="BK267" s="616"/>
    </row>
    <row r="268" spans="63:63" x14ac:dyDescent="0.2">
      <c r="BK268" s="616"/>
    </row>
    <row r="269" spans="63:63" x14ac:dyDescent="0.2">
      <c r="BK269" s="616"/>
    </row>
    <row r="270" spans="63:63" x14ac:dyDescent="0.2">
      <c r="BK270" s="616"/>
    </row>
    <row r="271" spans="63:63" x14ac:dyDescent="0.2">
      <c r="BK271" s="616"/>
    </row>
    <row r="272" spans="63:63" x14ac:dyDescent="0.2">
      <c r="BK272" s="616"/>
    </row>
    <row r="273" spans="63:63" x14ac:dyDescent="0.2">
      <c r="BK273" s="616"/>
    </row>
    <row r="274" spans="63:63" x14ac:dyDescent="0.2">
      <c r="BK274" s="616"/>
    </row>
    <row r="275" spans="63:63" x14ac:dyDescent="0.2">
      <c r="BK275" s="616"/>
    </row>
    <row r="276" spans="63:63" x14ac:dyDescent="0.2">
      <c r="BK276" s="616"/>
    </row>
    <row r="277" spans="63:63" x14ac:dyDescent="0.2">
      <c r="BK277" s="616"/>
    </row>
    <row r="278" spans="63:63" x14ac:dyDescent="0.2">
      <c r="BK278" s="616"/>
    </row>
    <row r="279" spans="63:63" x14ac:dyDescent="0.2">
      <c r="BK279" s="616"/>
    </row>
  </sheetData>
  <autoFilter ref="A2:L44" xr:uid="{9F3E3DB6-42EE-4332-8A27-379DA00EBEE9}"/>
  <mergeCells count="26">
    <mergeCell ref="HQ1:HT1"/>
    <mergeCell ref="HY1:IF1"/>
    <mergeCell ref="IL1:IU1"/>
    <mergeCell ref="GG1:GJ1"/>
    <mergeCell ref="GN1:GU1"/>
    <mergeCell ref="GZ1:HJ1"/>
    <mergeCell ref="FA1:FD1"/>
    <mergeCell ref="FH1:FN1"/>
    <mergeCell ref="FS1:FY1"/>
    <mergeCell ref="CG1:CJ1"/>
    <mergeCell ref="CN1:CT1"/>
    <mergeCell ref="EI1:EK1"/>
    <mergeCell ref="EP1:EW1"/>
    <mergeCell ref="DQ1:DT1"/>
    <mergeCell ref="DX1:EE1"/>
    <mergeCell ref="CY1:DB1"/>
    <mergeCell ref="DF1:DL1"/>
    <mergeCell ref="BO1:BR1"/>
    <mergeCell ref="BV1:CB1"/>
    <mergeCell ref="AW1:AZ1"/>
    <mergeCell ref="BD1:BJ1"/>
    <mergeCell ref="A1:G1"/>
    <mergeCell ref="M1:P1"/>
    <mergeCell ref="T1:Z1"/>
    <mergeCell ref="AE1:AH1"/>
    <mergeCell ref="AL1:AS1"/>
  </mergeCells>
  <pageMargins left="0.7" right="0.7" top="0.75" bottom="0.75" header="0.3" footer="0.3"/>
  <ignoredErrors>
    <ignoredError sqref="BO3:BQ8 BV3:BX53 FJ3:FJ60 FC3:FC1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BF0DC-0E67-4288-B5D8-9901C095B9DB}">
  <sheetPr>
    <tabColor rgb="FFFF99CC"/>
  </sheetPr>
  <dimension ref="A1:IZ96"/>
  <sheetViews>
    <sheetView topLeftCell="T1" zoomScale="80" zoomScaleNormal="80" workbookViewId="0">
      <selection activeCell="AD1" sqref="AD1:IZ1048576"/>
    </sheetView>
  </sheetViews>
  <sheetFormatPr baseColWidth="10" defaultColWidth="11.5703125" defaultRowHeight="12.75" x14ac:dyDescent="0.2"/>
  <cols>
    <col min="1" max="1" width="14" style="629" customWidth="1"/>
    <col min="2" max="2" width="46.28515625" style="629" hidden="1" customWidth="1"/>
    <col min="3" max="3" width="14.140625" style="629" hidden="1" customWidth="1"/>
    <col min="4" max="4" width="43.5703125" style="629" hidden="1" customWidth="1"/>
    <col min="5" max="5" width="21" style="629" hidden="1" customWidth="1"/>
    <col min="6" max="6" width="19.140625" style="629" hidden="1" customWidth="1"/>
    <col min="7" max="7" width="15.140625" style="629" hidden="1" customWidth="1"/>
    <col min="8" max="8" width="21" style="629" hidden="1" customWidth="1"/>
    <col min="9" max="9" width="19.140625" style="629" hidden="1" customWidth="1"/>
    <col min="10" max="10" width="17" style="629" hidden="1" customWidth="1"/>
    <col min="11" max="11" width="11.5703125" style="629"/>
    <col min="12" max="12" width="16.28515625" style="629" customWidth="1"/>
    <col min="13" max="13" width="44.28515625" style="629" customWidth="1"/>
    <col min="14" max="14" width="14.140625" style="629" customWidth="1"/>
    <col min="15" max="15" width="17.7109375" style="629" customWidth="1"/>
    <col min="16" max="16" width="15.140625" style="629" hidden="1" customWidth="1"/>
    <col min="17" max="17" width="17" style="629" customWidth="1"/>
    <col min="18" max="18" width="11.5703125" style="629" customWidth="1"/>
    <col min="19" max="19" width="12.5703125" style="629" customWidth="1"/>
    <col min="20" max="20" width="44.28515625" style="629" customWidth="1"/>
    <col min="21" max="21" width="14.140625" style="629" customWidth="1"/>
    <col min="22" max="22" width="37.85546875" style="629" customWidth="1"/>
    <col min="23" max="23" width="21" style="629" hidden="1" customWidth="1"/>
    <col min="24" max="24" width="19.5703125" style="629" hidden="1" customWidth="1"/>
    <col min="25" max="25" width="19.140625" style="629" hidden="1" customWidth="1"/>
    <col min="26" max="26" width="21" style="629" customWidth="1"/>
    <col min="27" max="27" width="17" style="629" customWidth="1"/>
    <col min="28" max="28" width="19.140625" style="629" customWidth="1"/>
    <col min="29" max="29" width="11.5703125" style="629" customWidth="1"/>
    <col min="30" max="30" width="11.5703125" style="629" hidden="1" customWidth="1"/>
    <col min="31" max="31" width="16.28515625" style="629" hidden="1" customWidth="1"/>
    <col min="32" max="32" width="44.28515625" style="629" hidden="1" customWidth="1"/>
    <col min="33" max="33" width="14.140625" style="629" hidden="1" customWidth="1"/>
    <col min="34" max="34" width="43.5703125" style="629" hidden="1" customWidth="1"/>
    <col min="35" max="35" width="15.140625" style="629" hidden="1" customWidth="1"/>
    <col min="36" max="36" width="17" style="629" hidden="1" customWidth="1"/>
    <col min="37" max="37" width="11.5703125" style="629" hidden="1" customWidth="1"/>
    <col min="38" max="38" width="16.28515625" style="629" hidden="1" customWidth="1"/>
    <col min="39" max="39" width="44.28515625" style="629" hidden="1" customWidth="1"/>
    <col min="40" max="40" width="14.140625" style="629" hidden="1" customWidth="1"/>
    <col min="41" max="41" width="43.5703125" style="629" hidden="1" customWidth="1"/>
    <col min="42" max="42" width="21" style="696" hidden="1" customWidth="1"/>
    <col min="43" max="43" width="19.5703125" style="696" hidden="1" customWidth="1"/>
    <col min="44" max="44" width="19.140625" style="696" hidden="1" customWidth="1"/>
    <col min="45" max="45" width="21" style="629" hidden="1" customWidth="1"/>
    <col min="46" max="46" width="17" style="629" hidden="1" customWidth="1"/>
    <col min="47" max="47" width="19.140625" style="629" hidden="1" customWidth="1"/>
    <col min="48" max="49" width="11.5703125" style="629" hidden="1" customWidth="1"/>
    <col min="50" max="50" width="16.28515625" style="629" hidden="1" customWidth="1"/>
    <col min="51" max="51" width="44.28515625" style="629" hidden="1" customWidth="1"/>
    <col min="52" max="52" width="14.140625" style="629" hidden="1" customWidth="1"/>
    <col min="53" max="53" width="43.5703125" style="629" hidden="1" customWidth="1"/>
    <col min="54" max="54" width="15.140625" style="629" hidden="1" customWidth="1"/>
    <col min="55" max="55" width="17" style="629" hidden="1" customWidth="1"/>
    <col min="56" max="56" width="11.5703125" style="629" hidden="1" customWidth="1"/>
    <col min="57" max="57" width="16.28515625" style="629" hidden="1" customWidth="1"/>
    <col min="58" max="58" width="44.28515625" style="625" hidden="1" customWidth="1"/>
    <col min="59" max="59" width="14.140625" style="629" hidden="1" customWidth="1"/>
    <col min="60" max="60" width="43.5703125" style="625" hidden="1" customWidth="1"/>
    <col min="61" max="61" width="21" style="629" hidden="1" customWidth="1"/>
    <col min="62" max="62" width="15.140625" style="629" hidden="1" customWidth="1"/>
    <col min="63" max="63" width="19.140625" style="629" hidden="1" customWidth="1"/>
    <col min="64" max="64" width="21" style="710" hidden="1" customWidth="1"/>
    <col min="65" max="65" width="17" style="629" hidden="1" customWidth="1"/>
    <col min="66" max="66" width="19.140625" style="629" hidden="1" customWidth="1"/>
    <col min="67" max="67" width="11.5703125" style="629" hidden="1" customWidth="1"/>
    <col min="68" max="68" width="16.28515625" style="629" hidden="1" customWidth="1"/>
    <col min="69" max="69" width="44.28515625" style="629" hidden="1" customWidth="1"/>
    <col min="70" max="70" width="14.140625" style="629" hidden="1" customWidth="1"/>
    <col min="71" max="71" width="43.5703125" style="629" hidden="1" customWidth="1"/>
    <col min="72" max="72" width="15.140625" style="629" hidden="1" customWidth="1"/>
    <col min="73" max="73" width="17" style="629" hidden="1" customWidth="1"/>
    <col min="74" max="74" width="11.5703125" style="629" hidden="1" customWidth="1"/>
    <col min="75" max="75" width="16.28515625" style="629" hidden="1" customWidth="1"/>
    <col min="76" max="76" width="44.28515625" style="629" hidden="1" customWidth="1"/>
    <col min="77" max="77" width="14.140625" style="629" hidden="1" customWidth="1"/>
    <col min="78" max="78" width="43.5703125" style="629" hidden="1" customWidth="1"/>
    <col min="79" max="79" width="21" style="629" hidden="1" customWidth="1"/>
    <col min="80" max="80" width="19.140625" style="629" hidden="1" customWidth="1"/>
    <col min="81" max="81" width="19.5703125" style="629" hidden="1" customWidth="1"/>
    <col min="82" max="82" width="21" style="629" hidden="1" customWidth="1"/>
    <col min="83" max="83" width="19.140625" style="629" hidden="1" customWidth="1"/>
    <col min="84" max="84" width="17" style="629" hidden="1" customWidth="1"/>
    <col min="85" max="85" width="11.5703125" style="629" hidden="1" customWidth="1"/>
    <col min="86" max="86" width="16.28515625" style="629" hidden="1" customWidth="1"/>
    <col min="87" max="87" width="44.28515625" style="629" hidden="1" customWidth="1"/>
    <col min="88" max="88" width="14.140625" style="629" hidden="1" customWidth="1"/>
    <col min="89" max="89" width="32.42578125" style="629" hidden="1" customWidth="1"/>
    <col min="90" max="90" width="15.140625" style="629" hidden="1" customWidth="1"/>
    <col min="91" max="91" width="16.42578125" style="629" hidden="1" customWidth="1"/>
    <col min="92" max="92" width="11.5703125" style="629" hidden="1" customWidth="1"/>
    <col min="93" max="93" width="13.42578125" style="629" hidden="1" customWidth="1"/>
    <col min="94" max="94" width="44.28515625" style="629" hidden="1" customWidth="1"/>
    <col min="95" max="95" width="14.140625" style="668" hidden="1" customWidth="1"/>
    <col min="96" max="96" width="43.5703125" style="629" hidden="1" customWidth="1"/>
    <col min="97" max="97" width="21" style="629" hidden="1" customWidth="1"/>
    <col min="98" max="98" width="19.140625" style="629" hidden="1" customWidth="1"/>
    <col min="99" max="99" width="15.140625" style="629" hidden="1" customWidth="1"/>
    <col min="100" max="100" width="21" style="629" hidden="1" customWidth="1"/>
    <col min="101" max="101" width="19.140625" style="629" hidden="1" customWidth="1"/>
    <col min="102" max="102" width="17" style="629" hidden="1" customWidth="1"/>
    <col min="103" max="103" width="11.5703125" style="629" hidden="1" customWidth="1"/>
    <col min="104" max="104" width="16.28515625" style="629" hidden="1" customWidth="1"/>
    <col min="105" max="105" width="44.28515625" style="629" hidden="1" customWidth="1"/>
    <col min="106" max="106" width="14.140625" style="629" hidden="1" customWidth="1"/>
    <col min="107" max="107" width="32.42578125" style="629" hidden="1" customWidth="1"/>
    <col min="108" max="108" width="15.140625" style="629" hidden="1" customWidth="1"/>
    <col min="109" max="109" width="17" style="629" hidden="1" customWidth="1"/>
    <col min="110" max="111" width="11.5703125" style="629" hidden="1" customWidth="1"/>
    <col min="112" max="112" width="16.28515625" style="629" hidden="1" customWidth="1"/>
    <col min="113" max="113" width="44.28515625" style="629" hidden="1" customWidth="1"/>
    <col min="114" max="114" width="14.140625" style="629" hidden="1" customWidth="1"/>
    <col min="115" max="115" width="43.5703125" style="629" hidden="1" customWidth="1"/>
    <col min="116" max="116" width="21" style="698" hidden="1" customWidth="1"/>
    <col min="117" max="117" width="15.28515625" style="698" hidden="1" customWidth="1"/>
    <col min="118" max="118" width="19.140625" style="698" hidden="1" customWidth="1"/>
    <col min="119" max="119" width="21" style="629" hidden="1" customWidth="1"/>
    <col min="120" max="120" width="17" style="629" hidden="1" customWidth="1"/>
    <col min="121" max="121" width="19.140625" style="629" hidden="1" customWidth="1"/>
    <col min="122" max="124" width="11.5703125" style="629" hidden="1" customWidth="1"/>
    <col min="125" max="125" width="16.28515625" style="629" hidden="1" customWidth="1"/>
    <col min="126" max="126" width="44.28515625" style="629" hidden="1" customWidth="1"/>
    <col min="127" max="127" width="14.140625" style="668" hidden="1" customWidth="1"/>
    <col min="128" max="128" width="31.42578125" style="629" hidden="1" customWidth="1"/>
    <col min="129" max="129" width="15.140625" style="629" hidden="1" customWidth="1"/>
    <col min="130" max="130" width="17" style="629" hidden="1" customWidth="1"/>
    <col min="131" max="132" width="11.5703125" style="629" hidden="1" customWidth="1"/>
    <col min="133" max="133" width="16.28515625" style="629" hidden="1" customWidth="1"/>
    <col min="134" max="134" width="44.28515625" style="629" hidden="1" customWidth="1"/>
    <col min="135" max="135" width="14.140625" style="668" hidden="1" customWidth="1"/>
    <col min="136" max="136" width="43.5703125" style="629" hidden="1" customWidth="1"/>
    <col min="137" max="137" width="21" style="629" hidden="1" customWidth="1"/>
    <col min="138" max="138" width="19.140625" style="629" hidden="1" customWidth="1"/>
    <col min="139" max="139" width="15.140625" style="629" hidden="1" customWidth="1"/>
    <col min="140" max="140" width="21" style="629" hidden="1" customWidth="1"/>
    <col min="141" max="141" width="19.140625" style="629" hidden="1" customWidth="1"/>
    <col min="142" max="142" width="17.42578125" style="629" hidden="1" customWidth="1"/>
    <col min="143" max="144" width="11.5703125" style="629" hidden="1" customWidth="1"/>
    <col min="145" max="145" width="16.28515625" style="629" hidden="1" customWidth="1"/>
    <col min="146" max="146" width="44.28515625" style="629" hidden="1" customWidth="1"/>
    <col min="147" max="147" width="14.140625" style="629" hidden="1" customWidth="1"/>
    <col min="148" max="148" width="43.5703125" style="629" hidden="1" customWidth="1"/>
    <col min="149" max="149" width="15.140625" style="629" hidden="1" customWidth="1"/>
    <col min="150" max="150" width="17.42578125" style="629" hidden="1" customWidth="1"/>
    <col min="151" max="151" width="11.5703125" style="629" hidden="1" customWidth="1"/>
    <col min="152" max="152" width="16.28515625" style="629" hidden="1" customWidth="1"/>
    <col min="153" max="153" width="44.28515625" style="629" hidden="1" customWidth="1"/>
    <col min="154" max="154" width="14.140625" style="629" hidden="1" customWidth="1"/>
    <col min="155" max="155" width="43.5703125" style="629" hidden="1" customWidth="1"/>
    <col min="156" max="156" width="21" style="629" hidden="1" customWidth="1"/>
    <col min="157" max="157" width="15.140625" style="629" hidden="1" customWidth="1"/>
    <col min="158" max="158" width="19.140625" style="629" hidden="1" customWidth="1"/>
    <col min="159" max="159" width="21" style="629" hidden="1" customWidth="1"/>
    <col min="160" max="160" width="17" style="629" hidden="1" customWidth="1"/>
    <col min="161" max="161" width="19.140625" style="629" hidden="1" customWidth="1"/>
    <col min="162" max="162" width="11.5703125" style="629" hidden="1" customWidth="1"/>
    <col min="163" max="163" width="16.28515625" style="706" hidden="1" customWidth="1"/>
    <col min="164" max="164" width="45.140625" style="707" hidden="1" customWidth="1"/>
    <col min="165" max="165" width="14.140625" style="706" hidden="1" customWidth="1"/>
    <col min="166" max="166" width="44.28515625" style="706" hidden="1" customWidth="1"/>
    <col min="167" max="167" width="15.140625" style="706" hidden="1" customWidth="1"/>
    <col min="168" max="168" width="17.42578125" style="706" hidden="1" customWidth="1"/>
    <col min="169" max="169" width="11.5703125" style="684" hidden="1" customWidth="1"/>
    <col min="170" max="170" width="16.28515625" style="629" hidden="1" customWidth="1"/>
    <col min="171" max="171" width="44.28515625" style="629" hidden="1" customWidth="1"/>
    <col min="172" max="172" width="14.140625" style="629" hidden="1" customWidth="1"/>
    <col min="173" max="173" width="43.5703125" style="629" hidden="1" customWidth="1"/>
    <col min="174" max="174" width="21" style="698" hidden="1" customWidth="1"/>
    <col min="175" max="175" width="15.28515625" style="698" hidden="1" customWidth="1"/>
    <col min="176" max="176" width="19.140625" style="698" hidden="1" customWidth="1"/>
    <col min="177" max="177" width="21" style="711" hidden="1" customWidth="1"/>
    <col min="178" max="178" width="17" style="697" hidden="1" customWidth="1"/>
    <col min="179" max="179" width="19.140625" style="697" hidden="1" customWidth="1"/>
    <col min="180" max="180" width="11.5703125" style="629" hidden="1" customWidth="1"/>
    <col min="181" max="181" width="53.5703125" style="629" hidden="1" customWidth="1"/>
    <col min="182" max="182" width="21" style="697" hidden="1" customWidth="1"/>
    <col min="183" max="183" width="17.42578125" style="697" hidden="1" customWidth="1"/>
    <col min="184" max="184" width="19.140625" style="697" hidden="1" customWidth="1"/>
    <col min="185" max="185" width="20.28515625" style="697" hidden="1" customWidth="1"/>
    <col min="186" max="186" width="14.5703125" style="697" hidden="1" customWidth="1"/>
    <col min="187" max="187" width="19" style="697" hidden="1" customWidth="1"/>
    <col min="188" max="188" width="21" style="629" hidden="1" customWidth="1"/>
    <col min="189" max="189" width="17.42578125" style="629" hidden="1" customWidth="1"/>
    <col min="190" max="190" width="19.140625" style="629" hidden="1" customWidth="1"/>
    <col min="191" max="191" width="20.28515625" style="629" hidden="1" customWidth="1"/>
    <col min="192" max="192" width="16.140625" style="629" hidden="1" customWidth="1"/>
    <col min="193" max="193" width="16.5703125" style="629" hidden="1" customWidth="1"/>
    <col min="194" max="195" width="11.5703125" style="629" hidden="1" customWidth="1"/>
    <col min="196" max="196" width="16.28515625" style="629" hidden="1" customWidth="1"/>
    <col min="197" max="197" width="44.28515625" style="629" hidden="1" customWidth="1"/>
    <col min="198" max="198" width="14.140625" style="668" hidden="1" customWidth="1"/>
    <col min="199" max="199" width="43.5703125" style="629" hidden="1" customWidth="1"/>
    <col min="200" max="200" width="15.140625" style="629" hidden="1" customWidth="1"/>
    <col min="201" max="201" width="17" style="629" hidden="1" customWidth="1"/>
    <col min="202" max="202" width="11.5703125" style="629" hidden="1" customWidth="1"/>
    <col min="203" max="203" width="16.28515625" style="629" hidden="1" customWidth="1"/>
    <col min="204" max="204" width="44.28515625" style="629" hidden="1" customWidth="1"/>
    <col min="205" max="205" width="14.140625" style="629" hidden="1" customWidth="1"/>
    <col min="206" max="206" width="43.5703125" style="625" hidden="1" customWidth="1"/>
    <col min="207" max="207" width="21" style="629" hidden="1" customWidth="1"/>
    <col min="208" max="208" width="15.140625" style="629" hidden="1" customWidth="1"/>
    <col min="209" max="209" width="19.140625" style="629" hidden="1" customWidth="1"/>
    <col min="210" max="210" width="21" style="629" hidden="1" customWidth="1"/>
    <col min="211" max="211" width="17" style="629" hidden="1" customWidth="1"/>
    <col min="212" max="212" width="19.140625" style="629" hidden="1" customWidth="1"/>
    <col min="213" max="213" width="11.5703125" style="629" hidden="1" customWidth="1"/>
    <col min="214" max="214" width="53.5703125" style="629" hidden="1" customWidth="1"/>
    <col min="215" max="215" width="21" style="629" hidden="1" customWidth="1"/>
    <col min="216" max="216" width="17.42578125" style="629" hidden="1" customWidth="1"/>
    <col min="217" max="217" width="19.140625" style="629" hidden="1" customWidth="1"/>
    <col min="218" max="218" width="20.28515625" style="629" hidden="1" customWidth="1"/>
    <col min="219" max="219" width="15.7109375" style="629" hidden="1" customWidth="1"/>
    <col min="220" max="220" width="19" style="629" hidden="1" customWidth="1"/>
    <col min="221" max="221" width="21" style="629" hidden="1" customWidth="1"/>
    <col min="222" max="222" width="17.42578125" style="629" hidden="1" customWidth="1"/>
    <col min="223" max="223" width="19.140625" style="629" hidden="1" customWidth="1"/>
    <col min="224" max="224" width="20.28515625" style="629" hidden="1" customWidth="1"/>
    <col min="225" max="225" width="16.140625" style="629" hidden="1" customWidth="1"/>
    <col min="226" max="226" width="16.5703125" style="629" hidden="1" customWidth="1"/>
    <col min="227" max="228" width="11.5703125" style="629" hidden="1" customWidth="1"/>
    <col min="229" max="229" width="13.42578125" style="629" hidden="1" customWidth="1"/>
    <col min="230" max="230" width="44.28515625" style="629" hidden="1" customWidth="1"/>
    <col min="231" max="231" width="11.28515625" style="629" hidden="1" customWidth="1"/>
    <col min="232" max="232" width="43.5703125" style="629" hidden="1" customWidth="1"/>
    <col min="233" max="233" width="14.5703125" style="697" hidden="1" customWidth="1"/>
    <col min="234" max="234" width="14.140625" style="629" hidden="1" customWidth="1"/>
    <col min="235" max="235" width="11.5703125" style="629" hidden="1" customWidth="1"/>
    <col min="236" max="236" width="13.42578125" style="629" hidden="1" customWidth="1"/>
    <col min="237" max="237" width="44.28515625" style="629" hidden="1" customWidth="1"/>
    <col min="238" max="238" width="11.28515625" style="629" hidden="1" customWidth="1"/>
    <col min="239" max="239" width="43.5703125" style="629" hidden="1" customWidth="1"/>
    <col min="240" max="240" width="18.140625" style="697" hidden="1" customWidth="1"/>
    <col min="241" max="241" width="14.5703125" style="697" hidden="1" customWidth="1"/>
    <col min="242" max="242" width="16.28515625" style="697" hidden="1" customWidth="1"/>
    <col min="243" max="243" width="18.140625" style="629" hidden="1" customWidth="1"/>
    <col min="244" max="244" width="14.140625" style="629" hidden="1" customWidth="1"/>
    <col min="245" max="245" width="16.28515625" style="629" hidden="1" customWidth="1"/>
    <col min="246" max="246" width="11.5703125" style="629" hidden="1" customWidth="1"/>
    <col min="247" max="247" width="53.5703125" style="629" hidden="1" customWidth="1"/>
    <col min="248" max="248" width="21" style="629" hidden="1" customWidth="1"/>
    <col min="249" max="249" width="17.42578125" style="629" hidden="1" customWidth="1"/>
    <col min="250" max="250" width="19.140625" style="629" hidden="1" customWidth="1"/>
    <col min="251" max="251" width="20.28515625" style="629" hidden="1" customWidth="1"/>
    <col min="252" max="252" width="15.7109375" style="629" hidden="1" customWidth="1"/>
    <col min="253" max="253" width="19" style="629" hidden="1" customWidth="1"/>
    <col min="254" max="254" width="21" style="629" hidden="1" customWidth="1"/>
    <col min="255" max="255" width="17.42578125" style="629" hidden="1" customWidth="1"/>
    <col min="256" max="256" width="19.140625" style="629" hidden="1" customWidth="1"/>
    <col min="257" max="257" width="20.28515625" style="629" hidden="1" customWidth="1"/>
    <col min="258" max="258" width="16.140625" style="629" hidden="1" customWidth="1"/>
    <col min="259" max="259" width="16.5703125" style="629" hidden="1" customWidth="1"/>
    <col min="260" max="260" width="11.5703125" style="629" hidden="1" customWidth="1"/>
    <col min="261" max="16384" width="11.5703125" style="629"/>
  </cols>
  <sheetData>
    <row r="1" spans="1:259" ht="14.45" customHeight="1" x14ac:dyDescent="0.2">
      <c r="A1" s="1133" t="s">
        <v>817</v>
      </c>
      <c r="B1" s="1133"/>
      <c r="C1" s="1133"/>
      <c r="D1" s="1133"/>
      <c r="E1" s="1133"/>
      <c r="F1" s="1133"/>
      <c r="G1" s="1133"/>
      <c r="H1" s="676">
        <v>1000</v>
      </c>
      <c r="I1" s="676">
        <v>1.0309999999999999</v>
      </c>
      <c r="J1" s="676"/>
      <c r="K1" s="677"/>
      <c r="L1" s="1133" t="s">
        <v>837</v>
      </c>
      <c r="M1" s="1133"/>
      <c r="N1" s="1133"/>
      <c r="O1" s="1133"/>
      <c r="P1" s="676">
        <v>1000</v>
      </c>
      <c r="Q1" s="676">
        <v>1.0309999999999999</v>
      </c>
      <c r="R1" s="677"/>
      <c r="S1" s="1133" t="s">
        <v>840</v>
      </c>
      <c r="T1" s="1133"/>
      <c r="U1" s="1133"/>
      <c r="V1" s="1133"/>
      <c r="W1" s="1133"/>
      <c r="X1" s="1133"/>
      <c r="Y1" s="1133"/>
      <c r="Z1" s="1133"/>
      <c r="AA1" s="676">
        <v>1000</v>
      </c>
      <c r="AB1" s="676">
        <v>1.0309999999999999</v>
      </c>
      <c r="AC1" s="677"/>
      <c r="AD1" s="677"/>
      <c r="AE1" s="1133" t="s">
        <v>4</v>
      </c>
      <c r="AF1" s="1133"/>
      <c r="AG1" s="1133"/>
      <c r="AH1" s="1133"/>
      <c r="AI1" s="676">
        <v>1000</v>
      </c>
      <c r="AJ1" s="676">
        <v>1</v>
      </c>
      <c r="AK1" s="677"/>
      <c r="AL1" s="1133" t="s">
        <v>849</v>
      </c>
      <c r="AM1" s="1133"/>
      <c r="AN1" s="1133"/>
      <c r="AO1" s="1133"/>
      <c r="AP1" s="1133"/>
      <c r="AQ1" s="1133"/>
      <c r="AR1" s="1133"/>
      <c r="AS1" s="676">
        <v>1000</v>
      </c>
      <c r="AT1" s="676">
        <v>1</v>
      </c>
      <c r="AU1" s="676"/>
      <c r="AV1" s="677"/>
      <c r="AW1" s="677"/>
      <c r="AX1" s="1133" t="s">
        <v>5</v>
      </c>
      <c r="AY1" s="1133"/>
      <c r="AZ1" s="1133"/>
      <c r="BA1" s="1133"/>
      <c r="BB1" s="676">
        <v>1000</v>
      </c>
      <c r="BC1" s="678">
        <v>1</v>
      </c>
      <c r="BE1" s="1131" t="s">
        <v>857</v>
      </c>
      <c r="BF1" s="1131"/>
      <c r="BG1" s="1131"/>
      <c r="BH1" s="1131"/>
      <c r="BI1" s="1131"/>
      <c r="BJ1" s="1131"/>
      <c r="BK1" s="1131"/>
      <c r="BL1" s="679">
        <v>1000</v>
      </c>
      <c r="BM1" s="679">
        <v>1</v>
      </c>
      <c r="BN1" s="680"/>
      <c r="BP1" s="1131" t="s">
        <v>860</v>
      </c>
      <c r="BQ1" s="1131"/>
      <c r="BR1" s="1131"/>
      <c r="BS1" s="1131"/>
      <c r="BT1" s="678">
        <v>1000</v>
      </c>
      <c r="BU1" s="678">
        <v>1</v>
      </c>
      <c r="BW1" s="1131" t="s">
        <v>861</v>
      </c>
      <c r="BX1" s="1131"/>
      <c r="BY1" s="1131"/>
      <c r="BZ1" s="1131"/>
      <c r="CA1" s="1131"/>
      <c r="CB1" s="1131"/>
      <c r="CC1" s="1131"/>
      <c r="CD1" s="679">
        <v>1000</v>
      </c>
      <c r="CE1" s="679">
        <v>1</v>
      </c>
      <c r="CF1" s="679"/>
      <c r="CH1" s="1132" t="s">
        <v>887</v>
      </c>
      <c r="CI1" s="1131"/>
      <c r="CJ1" s="1131"/>
      <c r="CK1" s="1131"/>
      <c r="CL1" s="679">
        <v>1000</v>
      </c>
      <c r="CM1" s="679">
        <v>1</v>
      </c>
      <c r="CO1" s="1133" t="s">
        <v>886</v>
      </c>
      <c r="CP1" s="1133"/>
      <c r="CQ1" s="1133"/>
      <c r="CR1" s="1133"/>
      <c r="CS1" s="1133"/>
      <c r="CT1" s="1133"/>
      <c r="CU1" s="1133"/>
      <c r="CV1" s="1133"/>
      <c r="CW1" s="676">
        <v>1000</v>
      </c>
      <c r="CX1" s="676">
        <v>1</v>
      </c>
      <c r="CZ1" s="676"/>
      <c r="DA1" s="676"/>
      <c r="DB1" s="676" t="s">
        <v>77</v>
      </c>
      <c r="DC1" s="676">
        <v>1000</v>
      </c>
      <c r="DD1" s="676">
        <v>1</v>
      </c>
      <c r="DE1" s="676"/>
      <c r="DF1" s="681"/>
      <c r="DG1" s="681"/>
      <c r="DH1" s="1133" t="s">
        <v>646</v>
      </c>
      <c r="DI1" s="1133"/>
      <c r="DJ1" s="1133"/>
      <c r="DK1" s="1133"/>
      <c r="DL1" s="1133"/>
      <c r="DM1" s="1133"/>
      <c r="DN1" s="1133"/>
      <c r="DO1" s="676">
        <v>1000</v>
      </c>
      <c r="DP1" s="676">
        <v>1</v>
      </c>
      <c r="DQ1" s="676"/>
      <c r="DR1" s="681"/>
      <c r="DS1" s="681"/>
      <c r="DU1" s="1131" t="s">
        <v>8</v>
      </c>
      <c r="DV1" s="1131"/>
      <c r="DW1" s="1131"/>
      <c r="DX1" s="1131"/>
      <c r="DY1" s="679">
        <v>1000</v>
      </c>
      <c r="DZ1" s="678">
        <v>1</v>
      </c>
      <c r="EA1" s="682"/>
      <c r="EC1" s="1131" t="s">
        <v>921</v>
      </c>
      <c r="ED1" s="1131"/>
      <c r="EE1" s="1131"/>
      <c r="EF1" s="1131"/>
      <c r="EG1" s="679"/>
      <c r="EH1" s="679"/>
      <c r="EI1" s="679"/>
      <c r="EJ1" s="679">
        <v>1000</v>
      </c>
      <c r="EK1" s="679">
        <v>1</v>
      </c>
      <c r="EL1" s="680"/>
      <c r="EO1" s="1131" t="s">
        <v>9</v>
      </c>
      <c r="EP1" s="1131"/>
      <c r="EQ1" s="1131"/>
      <c r="ER1" s="1131"/>
      <c r="ES1" s="679">
        <v>1000</v>
      </c>
      <c r="ET1" s="679">
        <v>1</v>
      </c>
      <c r="EV1" s="1131" t="s">
        <v>786</v>
      </c>
      <c r="EW1" s="1131"/>
      <c r="EX1" s="1131"/>
      <c r="EY1" s="1131"/>
      <c r="EZ1" s="1131"/>
      <c r="FA1" s="1131"/>
      <c r="FB1" s="1131"/>
      <c r="FC1" s="679">
        <v>1000</v>
      </c>
      <c r="FD1" s="679">
        <v>1</v>
      </c>
      <c r="FE1" s="679"/>
      <c r="FG1" s="1134" t="s">
        <v>10</v>
      </c>
      <c r="FH1" s="1134"/>
      <c r="FI1" s="1134"/>
      <c r="FJ1" s="1134"/>
      <c r="FK1" s="683">
        <v>1000</v>
      </c>
      <c r="FL1" s="683">
        <v>1</v>
      </c>
      <c r="FN1" s="1131" t="s">
        <v>941</v>
      </c>
      <c r="FO1" s="1131"/>
      <c r="FP1" s="1131"/>
      <c r="FQ1" s="1131"/>
      <c r="FR1" s="1131"/>
      <c r="FS1" s="1131"/>
      <c r="FT1" s="1131"/>
      <c r="FU1" s="685">
        <v>1000</v>
      </c>
      <c r="FV1" s="686">
        <v>1</v>
      </c>
      <c r="FW1" s="686"/>
      <c r="FY1" s="1135" t="s">
        <v>960</v>
      </c>
      <c r="FZ1" s="1135"/>
      <c r="GA1" s="1135"/>
      <c r="GB1" s="1135"/>
      <c r="GC1" s="1135"/>
      <c r="GD1" s="1135"/>
      <c r="GE1" s="1135"/>
      <c r="GF1" s="679">
        <v>1000</v>
      </c>
      <c r="GG1" s="679">
        <v>1</v>
      </c>
      <c r="GH1" s="680"/>
      <c r="GI1" s="680"/>
      <c r="GJ1" s="680"/>
      <c r="GK1" s="680"/>
      <c r="GN1" s="1130" t="s">
        <v>11</v>
      </c>
      <c r="GO1" s="1130"/>
      <c r="GP1" s="1130"/>
      <c r="GQ1" s="1130"/>
      <c r="GR1" s="681">
        <v>1000</v>
      </c>
      <c r="GS1" s="681">
        <v>1</v>
      </c>
      <c r="GU1" s="1130" t="s">
        <v>658</v>
      </c>
      <c r="GV1" s="1130"/>
      <c r="GW1" s="1130"/>
      <c r="GX1" s="1130"/>
      <c r="GY1" s="1130"/>
      <c r="GZ1" s="1130"/>
      <c r="HA1" s="1130"/>
      <c r="HB1" s="681">
        <v>1000</v>
      </c>
      <c r="HC1" s="681">
        <v>1</v>
      </c>
      <c r="HD1" s="681"/>
      <c r="HF1" s="1130" t="s">
        <v>1025</v>
      </c>
      <c r="HG1" s="1130"/>
      <c r="HH1" s="1130"/>
      <c r="HI1" s="1130"/>
      <c r="HJ1" s="1130"/>
      <c r="HK1" s="1130"/>
      <c r="HL1" s="1130"/>
      <c r="HM1" s="1130"/>
      <c r="HN1" s="1130"/>
      <c r="HO1" s="1130"/>
      <c r="HP1" s="1130"/>
      <c r="HQ1" s="681">
        <v>1000</v>
      </c>
      <c r="HR1" s="681">
        <v>1</v>
      </c>
      <c r="HU1" s="1130" t="s">
        <v>12</v>
      </c>
      <c r="HV1" s="1130"/>
      <c r="HW1" s="1130"/>
      <c r="HX1" s="1130"/>
      <c r="HY1" s="687">
        <v>1000</v>
      </c>
      <c r="HZ1" s="681">
        <v>1</v>
      </c>
      <c r="IB1" s="1130" t="s">
        <v>1050</v>
      </c>
      <c r="IC1" s="1130"/>
      <c r="ID1" s="1130"/>
      <c r="IE1" s="1130"/>
      <c r="IF1" s="1130"/>
      <c r="IG1" s="1130"/>
      <c r="IH1" s="1130"/>
      <c r="II1" s="681">
        <v>1000</v>
      </c>
      <c r="IJ1" s="681">
        <v>1</v>
      </c>
      <c r="IM1" s="1130" t="s">
        <v>1051</v>
      </c>
      <c r="IN1" s="1130"/>
      <c r="IO1" s="1130"/>
      <c r="IP1" s="1130"/>
      <c r="IQ1" s="1130"/>
      <c r="IR1" s="1130"/>
      <c r="IS1" s="1130"/>
      <c r="IT1" s="1130"/>
      <c r="IU1" s="1130"/>
      <c r="IV1" s="1130"/>
      <c r="IW1" s="681">
        <v>1000</v>
      </c>
      <c r="IX1" s="681">
        <v>1</v>
      </c>
      <c r="IY1" s="681"/>
    </row>
    <row r="2" spans="1:259" s="688" customFormat="1" ht="34.9" customHeight="1" x14ac:dyDescent="0.25">
      <c r="A2" s="676" t="s">
        <v>360</v>
      </c>
      <c r="B2" s="676" t="s">
        <v>382</v>
      </c>
      <c r="C2" s="676" t="s">
        <v>361</v>
      </c>
      <c r="D2" s="676" t="s">
        <v>445</v>
      </c>
      <c r="E2" s="676" t="s">
        <v>394</v>
      </c>
      <c r="F2" s="676" t="s">
        <v>413</v>
      </c>
      <c r="G2" s="676" t="s">
        <v>363</v>
      </c>
      <c r="H2" s="676" t="s">
        <v>760</v>
      </c>
      <c r="I2" s="676" t="s">
        <v>766</v>
      </c>
      <c r="J2" s="676" t="s">
        <v>765</v>
      </c>
      <c r="K2" s="677"/>
      <c r="L2" s="676" t="s">
        <v>360</v>
      </c>
      <c r="M2" s="676" t="s">
        <v>382</v>
      </c>
      <c r="N2" s="676" t="s">
        <v>361</v>
      </c>
      <c r="O2" s="676" t="s">
        <v>445</v>
      </c>
      <c r="P2" s="676" t="s">
        <v>363</v>
      </c>
      <c r="Q2" s="676" t="s">
        <v>765</v>
      </c>
      <c r="R2" s="677"/>
      <c r="S2" s="676" t="s">
        <v>360</v>
      </c>
      <c r="T2" s="676" t="s">
        <v>382</v>
      </c>
      <c r="U2" s="676" t="s">
        <v>361</v>
      </c>
      <c r="V2" s="676" t="s">
        <v>445</v>
      </c>
      <c r="W2" s="676" t="s">
        <v>394</v>
      </c>
      <c r="X2" s="676" t="s">
        <v>363</v>
      </c>
      <c r="Y2" s="676" t="s">
        <v>413</v>
      </c>
      <c r="Z2" s="676" t="s">
        <v>760</v>
      </c>
      <c r="AA2" s="676" t="s">
        <v>765</v>
      </c>
      <c r="AB2" s="676" t="s">
        <v>766</v>
      </c>
      <c r="AC2" s="677"/>
      <c r="AD2" s="677"/>
      <c r="AE2" s="676" t="s">
        <v>360</v>
      </c>
      <c r="AF2" s="676" t="s">
        <v>382</v>
      </c>
      <c r="AG2" s="676" t="s">
        <v>361</v>
      </c>
      <c r="AH2" s="676" t="s">
        <v>445</v>
      </c>
      <c r="AI2" s="676" t="s">
        <v>363</v>
      </c>
      <c r="AJ2" s="676" t="s">
        <v>765</v>
      </c>
      <c r="AK2" s="677"/>
      <c r="AL2" s="676" t="s">
        <v>360</v>
      </c>
      <c r="AM2" s="676" t="s">
        <v>382</v>
      </c>
      <c r="AN2" s="676" t="s">
        <v>361</v>
      </c>
      <c r="AO2" s="676" t="s">
        <v>445</v>
      </c>
      <c r="AP2" s="676" t="s">
        <v>394</v>
      </c>
      <c r="AQ2" s="676" t="s">
        <v>363</v>
      </c>
      <c r="AR2" s="676" t="s">
        <v>413</v>
      </c>
      <c r="AS2" s="676" t="s">
        <v>760</v>
      </c>
      <c r="AT2" s="676" t="s">
        <v>765</v>
      </c>
      <c r="AU2" s="676" t="s">
        <v>766</v>
      </c>
      <c r="AV2" s="677"/>
      <c r="AW2" s="677"/>
      <c r="AX2" s="676" t="s">
        <v>360</v>
      </c>
      <c r="AY2" s="676" t="s">
        <v>382</v>
      </c>
      <c r="AZ2" s="676" t="s">
        <v>361</v>
      </c>
      <c r="BA2" s="676" t="s">
        <v>445</v>
      </c>
      <c r="BB2" s="676" t="s">
        <v>363</v>
      </c>
      <c r="BC2" s="676" t="s">
        <v>765</v>
      </c>
      <c r="BE2" s="676" t="s">
        <v>360</v>
      </c>
      <c r="BF2" s="676" t="s">
        <v>382</v>
      </c>
      <c r="BG2" s="676" t="s">
        <v>361</v>
      </c>
      <c r="BH2" s="676" t="s">
        <v>445</v>
      </c>
      <c r="BI2" s="676" t="s">
        <v>394</v>
      </c>
      <c r="BJ2" s="676" t="s">
        <v>363</v>
      </c>
      <c r="BK2" s="676" t="s">
        <v>413</v>
      </c>
      <c r="BL2" s="676" t="s">
        <v>760</v>
      </c>
      <c r="BM2" s="676" t="s">
        <v>765</v>
      </c>
      <c r="BN2" s="676" t="s">
        <v>766</v>
      </c>
      <c r="BP2" s="676" t="s">
        <v>360</v>
      </c>
      <c r="BQ2" s="676" t="s">
        <v>382</v>
      </c>
      <c r="BR2" s="676" t="s">
        <v>361</v>
      </c>
      <c r="BS2" s="676" t="s">
        <v>445</v>
      </c>
      <c r="BT2" s="676" t="s">
        <v>363</v>
      </c>
      <c r="BU2" s="676" t="s">
        <v>765</v>
      </c>
      <c r="BW2" s="676" t="s">
        <v>360</v>
      </c>
      <c r="BX2" s="676" t="s">
        <v>382</v>
      </c>
      <c r="BY2" s="676" t="s">
        <v>361</v>
      </c>
      <c r="BZ2" s="676" t="s">
        <v>445</v>
      </c>
      <c r="CA2" s="676" t="s">
        <v>394</v>
      </c>
      <c r="CB2" s="676" t="s">
        <v>413</v>
      </c>
      <c r="CC2" s="676" t="s">
        <v>363</v>
      </c>
      <c r="CD2" s="676" t="s">
        <v>760</v>
      </c>
      <c r="CE2" s="676" t="s">
        <v>766</v>
      </c>
      <c r="CF2" s="676" t="s">
        <v>765</v>
      </c>
      <c r="CH2" s="676" t="s">
        <v>360</v>
      </c>
      <c r="CI2" s="676" t="s">
        <v>382</v>
      </c>
      <c r="CJ2" s="676" t="s">
        <v>361</v>
      </c>
      <c r="CK2" s="676" t="s">
        <v>445</v>
      </c>
      <c r="CL2" s="676" t="s">
        <v>363</v>
      </c>
      <c r="CM2" s="676" t="s">
        <v>856</v>
      </c>
      <c r="CN2" s="629"/>
      <c r="CO2" s="689" t="s">
        <v>360</v>
      </c>
      <c r="CP2" s="676" t="s">
        <v>382</v>
      </c>
      <c r="CQ2" s="676" t="s">
        <v>361</v>
      </c>
      <c r="CR2" s="676" t="s">
        <v>445</v>
      </c>
      <c r="CS2" s="676" t="s">
        <v>394</v>
      </c>
      <c r="CT2" s="676" t="s">
        <v>413</v>
      </c>
      <c r="CU2" s="676" t="s">
        <v>363</v>
      </c>
      <c r="CV2" s="676" t="s">
        <v>760</v>
      </c>
      <c r="CW2" s="676" t="s">
        <v>766</v>
      </c>
      <c r="CX2" s="676" t="s">
        <v>765</v>
      </c>
      <c r="CZ2" s="676" t="s">
        <v>360</v>
      </c>
      <c r="DA2" s="676" t="s">
        <v>382</v>
      </c>
      <c r="DB2" s="676" t="s">
        <v>361</v>
      </c>
      <c r="DC2" s="676" t="s">
        <v>445</v>
      </c>
      <c r="DD2" s="676" t="s">
        <v>363</v>
      </c>
      <c r="DE2" s="676" t="s">
        <v>765</v>
      </c>
      <c r="DF2" s="677"/>
      <c r="DG2" s="677"/>
      <c r="DH2" s="676" t="s">
        <v>360</v>
      </c>
      <c r="DI2" s="676" t="s">
        <v>382</v>
      </c>
      <c r="DJ2" s="676" t="s">
        <v>361</v>
      </c>
      <c r="DK2" s="676" t="s">
        <v>445</v>
      </c>
      <c r="DL2" s="690" t="s">
        <v>394</v>
      </c>
      <c r="DM2" s="690" t="s">
        <v>363</v>
      </c>
      <c r="DN2" s="690" t="s">
        <v>413</v>
      </c>
      <c r="DO2" s="676" t="s">
        <v>760</v>
      </c>
      <c r="DP2" s="676" t="s">
        <v>765</v>
      </c>
      <c r="DQ2" s="676" t="s">
        <v>766</v>
      </c>
      <c r="DR2" s="677"/>
      <c r="DS2" s="677"/>
      <c r="DU2" s="676" t="s">
        <v>360</v>
      </c>
      <c r="DV2" s="676" t="s">
        <v>382</v>
      </c>
      <c r="DW2" s="676" t="s">
        <v>361</v>
      </c>
      <c r="DX2" s="676" t="s">
        <v>445</v>
      </c>
      <c r="DY2" s="676" t="s">
        <v>363</v>
      </c>
      <c r="DZ2" s="676" t="s">
        <v>765</v>
      </c>
      <c r="EA2" s="677"/>
      <c r="EC2" s="676" t="s">
        <v>360</v>
      </c>
      <c r="ED2" s="676" t="s">
        <v>382</v>
      </c>
      <c r="EE2" s="676" t="s">
        <v>361</v>
      </c>
      <c r="EF2" s="676" t="s">
        <v>445</v>
      </c>
      <c r="EG2" s="676" t="s">
        <v>394</v>
      </c>
      <c r="EH2" s="676" t="s">
        <v>413</v>
      </c>
      <c r="EI2" s="676" t="s">
        <v>363</v>
      </c>
      <c r="EJ2" s="676" t="s">
        <v>760</v>
      </c>
      <c r="EK2" s="676" t="s">
        <v>773</v>
      </c>
      <c r="EL2" s="676" t="s">
        <v>774</v>
      </c>
      <c r="EO2" s="676" t="s">
        <v>360</v>
      </c>
      <c r="EP2" s="676" t="s">
        <v>382</v>
      </c>
      <c r="EQ2" s="676" t="s">
        <v>361</v>
      </c>
      <c r="ER2" s="676" t="s">
        <v>445</v>
      </c>
      <c r="ES2" s="676" t="s">
        <v>363</v>
      </c>
      <c r="ET2" s="676" t="s">
        <v>774</v>
      </c>
      <c r="EV2" s="676" t="s">
        <v>360</v>
      </c>
      <c r="EW2" s="676" t="s">
        <v>382</v>
      </c>
      <c r="EX2" s="676" t="s">
        <v>361</v>
      </c>
      <c r="EY2" s="676" t="s">
        <v>445</v>
      </c>
      <c r="EZ2" s="676" t="s">
        <v>394</v>
      </c>
      <c r="FA2" s="676" t="s">
        <v>363</v>
      </c>
      <c r="FB2" s="676" t="s">
        <v>413</v>
      </c>
      <c r="FC2" s="676" t="s">
        <v>760</v>
      </c>
      <c r="FD2" s="676" t="s">
        <v>765</v>
      </c>
      <c r="FE2" s="676" t="s">
        <v>766</v>
      </c>
      <c r="FG2" s="690" t="s">
        <v>360</v>
      </c>
      <c r="FH2" s="690" t="s">
        <v>382</v>
      </c>
      <c r="FI2" s="690" t="s">
        <v>361</v>
      </c>
      <c r="FJ2" s="690" t="s">
        <v>445</v>
      </c>
      <c r="FK2" s="690" t="s">
        <v>363</v>
      </c>
      <c r="FL2" s="690" t="s">
        <v>765</v>
      </c>
      <c r="FM2" s="691"/>
      <c r="FN2" s="690" t="s">
        <v>360</v>
      </c>
      <c r="FO2" s="690" t="s">
        <v>382</v>
      </c>
      <c r="FP2" s="690" t="s">
        <v>361</v>
      </c>
      <c r="FQ2" s="690" t="s">
        <v>445</v>
      </c>
      <c r="FR2" s="690" t="s">
        <v>394</v>
      </c>
      <c r="FS2" s="690" t="s">
        <v>363</v>
      </c>
      <c r="FT2" s="690" t="s">
        <v>413</v>
      </c>
      <c r="FU2" s="692" t="s">
        <v>760</v>
      </c>
      <c r="FV2" s="692" t="s">
        <v>765</v>
      </c>
      <c r="FW2" s="692" t="s">
        <v>766</v>
      </c>
      <c r="FY2" s="690" t="s">
        <v>290</v>
      </c>
      <c r="FZ2" s="692" t="s">
        <v>294</v>
      </c>
      <c r="GA2" s="692" t="s">
        <v>292</v>
      </c>
      <c r="GB2" s="692" t="s">
        <v>291</v>
      </c>
      <c r="GC2" s="692" t="s">
        <v>359</v>
      </c>
      <c r="GD2" s="692" t="s">
        <v>932</v>
      </c>
      <c r="GE2" s="692" t="s">
        <v>121</v>
      </c>
      <c r="GF2" s="676" t="s">
        <v>770</v>
      </c>
      <c r="GG2" s="676" t="s">
        <v>768</v>
      </c>
      <c r="GH2" s="676" t="s">
        <v>767</v>
      </c>
      <c r="GI2" s="676" t="s">
        <v>769</v>
      </c>
      <c r="GJ2" s="676" t="s">
        <v>934</v>
      </c>
      <c r="GK2" s="676" t="s">
        <v>935</v>
      </c>
      <c r="GN2" s="676" t="s">
        <v>360</v>
      </c>
      <c r="GO2" s="689" t="s">
        <v>382</v>
      </c>
      <c r="GP2" s="676" t="s">
        <v>361</v>
      </c>
      <c r="GQ2" s="689" t="s">
        <v>445</v>
      </c>
      <c r="GR2" s="676" t="s">
        <v>363</v>
      </c>
      <c r="GS2" s="676" t="s">
        <v>765</v>
      </c>
      <c r="GU2" s="676" t="s">
        <v>360</v>
      </c>
      <c r="GV2" s="676" t="s">
        <v>382</v>
      </c>
      <c r="GW2" s="676" t="s">
        <v>361</v>
      </c>
      <c r="GX2" s="676" t="s">
        <v>445</v>
      </c>
      <c r="GY2" s="676" t="s">
        <v>394</v>
      </c>
      <c r="GZ2" s="676" t="s">
        <v>363</v>
      </c>
      <c r="HA2" s="676" t="s">
        <v>413</v>
      </c>
      <c r="HB2" s="676" t="s">
        <v>760</v>
      </c>
      <c r="HC2" s="676" t="s">
        <v>765</v>
      </c>
      <c r="HD2" s="676" t="s">
        <v>766</v>
      </c>
      <c r="HF2" s="676" t="s">
        <v>290</v>
      </c>
      <c r="HG2" s="676" t="s">
        <v>294</v>
      </c>
      <c r="HH2" s="676" t="s">
        <v>292</v>
      </c>
      <c r="HI2" s="676" t="s">
        <v>291</v>
      </c>
      <c r="HJ2" s="676" t="s">
        <v>359</v>
      </c>
      <c r="HK2" s="676" t="s">
        <v>932</v>
      </c>
      <c r="HL2" s="676" t="s">
        <v>121</v>
      </c>
      <c r="HM2" s="676" t="s">
        <v>770</v>
      </c>
      <c r="HN2" s="676" t="s">
        <v>768</v>
      </c>
      <c r="HO2" s="676" t="s">
        <v>767</v>
      </c>
      <c r="HP2" s="676" t="s">
        <v>769</v>
      </c>
      <c r="HQ2" s="676" t="s">
        <v>934</v>
      </c>
      <c r="HR2" s="676" t="s">
        <v>935</v>
      </c>
      <c r="HU2" s="693" t="s">
        <v>360</v>
      </c>
      <c r="HV2" s="693" t="s">
        <v>382</v>
      </c>
      <c r="HW2" s="693" t="s">
        <v>361</v>
      </c>
      <c r="HX2" s="693" t="s">
        <v>445</v>
      </c>
      <c r="HY2" s="694" t="s">
        <v>363</v>
      </c>
      <c r="HZ2" s="693" t="s">
        <v>765</v>
      </c>
      <c r="IB2" s="694" t="s">
        <v>360</v>
      </c>
      <c r="IC2" s="694" t="s">
        <v>382</v>
      </c>
      <c r="ID2" s="694" t="s">
        <v>361</v>
      </c>
      <c r="IE2" s="694" t="s">
        <v>445</v>
      </c>
      <c r="IF2" s="694" t="s">
        <v>394</v>
      </c>
      <c r="IG2" s="694" t="s">
        <v>363</v>
      </c>
      <c r="IH2" s="694" t="s">
        <v>413</v>
      </c>
      <c r="II2" s="694" t="s">
        <v>760</v>
      </c>
      <c r="IJ2" s="694" t="s">
        <v>765</v>
      </c>
      <c r="IK2" s="694" t="s">
        <v>766</v>
      </c>
      <c r="IM2" s="695" t="s">
        <v>290</v>
      </c>
      <c r="IN2" s="695" t="s">
        <v>294</v>
      </c>
      <c r="IO2" s="695" t="s">
        <v>292</v>
      </c>
      <c r="IP2" s="695" t="s">
        <v>291</v>
      </c>
      <c r="IQ2" s="695" t="s">
        <v>359</v>
      </c>
      <c r="IR2" s="695" t="s">
        <v>932</v>
      </c>
      <c r="IS2" s="695" t="s">
        <v>121</v>
      </c>
      <c r="IT2" s="695" t="s">
        <v>770</v>
      </c>
      <c r="IU2" s="695" t="s">
        <v>768</v>
      </c>
      <c r="IV2" s="695" t="s">
        <v>767</v>
      </c>
      <c r="IW2" s="695" t="s">
        <v>769</v>
      </c>
      <c r="IX2" s="695" t="s">
        <v>934</v>
      </c>
      <c r="IY2" s="695" t="s">
        <v>935</v>
      </c>
    </row>
    <row r="3" spans="1:259" x14ac:dyDescent="0.25">
      <c r="A3" s="668" t="s">
        <v>372</v>
      </c>
      <c r="B3" s="668" t="s">
        <v>202</v>
      </c>
      <c r="C3" s="668" t="s">
        <v>421</v>
      </c>
      <c r="D3" s="668" t="s">
        <v>255</v>
      </c>
      <c r="E3" s="626">
        <v>55279537000</v>
      </c>
      <c r="F3" s="626">
        <v>0</v>
      </c>
      <c r="G3" s="626">
        <v>0</v>
      </c>
      <c r="H3" s="696">
        <f>+E3/$H$1*$I$1</f>
        <v>56993202.646999992</v>
      </c>
      <c r="I3" s="696">
        <f t="shared" ref="I3:J3" si="0">+F3/$H$1*$I$1</f>
        <v>0</v>
      </c>
      <c r="J3" s="696">
        <f t="shared" si="0"/>
        <v>0</v>
      </c>
      <c r="L3" s="668" t="s">
        <v>374</v>
      </c>
      <c r="M3" s="625" t="s">
        <v>732</v>
      </c>
      <c r="N3" s="668" t="s">
        <v>375</v>
      </c>
      <c r="O3" s="668" t="s">
        <v>237</v>
      </c>
      <c r="P3" s="626">
        <v>2164836</v>
      </c>
      <c r="Q3" s="696">
        <f>+P3/$P$1*$Q$1</f>
        <v>2231.9459159999997</v>
      </c>
      <c r="S3" s="629" t="s">
        <v>372</v>
      </c>
      <c r="T3" s="629" t="s">
        <v>202</v>
      </c>
      <c r="U3" s="629" t="s">
        <v>421</v>
      </c>
      <c r="V3" s="629" t="s">
        <v>255</v>
      </c>
      <c r="W3" s="696">
        <v>55279537000</v>
      </c>
      <c r="X3" s="696">
        <v>0</v>
      </c>
      <c r="Y3" s="696">
        <v>0</v>
      </c>
      <c r="Z3" s="696">
        <f>+W3/$AA$1*$AB$1</f>
        <v>56993202.646999992</v>
      </c>
      <c r="AA3" s="696">
        <f t="shared" ref="AA3:AB3" si="1">+X3/$AA$1*$AB$1</f>
        <v>0</v>
      </c>
      <c r="AB3" s="696">
        <f t="shared" si="1"/>
        <v>0</v>
      </c>
      <c r="AC3" s="696"/>
      <c r="AE3" s="668" t="s">
        <v>374</v>
      </c>
      <c r="AF3" s="625" t="s">
        <v>732</v>
      </c>
      <c r="AG3" s="668" t="s">
        <v>375</v>
      </c>
      <c r="AH3" s="625" t="s">
        <v>237</v>
      </c>
      <c r="AI3" s="626">
        <v>2164836</v>
      </c>
      <c r="AJ3" s="696">
        <f>+AI3/$AI$1*$AJ$1</f>
        <v>2164.8359999999998</v>
      </c>
      <c r="AL3" s="629" t="s">
        <v>372</v>
      </c>
      <c r="AM3" s="629" t="s">
        <v>202</v>
      </c>
      <c r="AN3" s="629" t="s">
        <v>421</v>
      </c>
      <c r="AO3" s="629" t="s">
        <v>255</v>
      </c>
      <c r="AP3" s="696">
        <v>55279537000</v>
      </c>
      <c r="AQ3" s="696">
        <v>0</v>
      </c>
      <c r="AR3" s="696">
        <v>0</v>
      </c>
      <c r="AS3" s="696">
        <f>+AP3/$AS$1*$AT$1</f>
        <v>55279537</v>
      </c>
      <c r="AT3" s="696">
        <f t="shared" ref="AT3:AU3" si="2">+AQ3/$AS$1*$AT$1</f>
        <v>0</v>
      </c>
      <c r="AU3" s="696">
        <f t="shared" si="2"/>
        <v>0</v>
      </c>
      <c r="AX3" s="668" t="s">
        <v>372</v>
      </c>
      <c r="AY3" s="625" t="s">
        <v>202</v>
      </c>
      <c r="AZ3" s="668" t="s">
        <v>421</v>
      </c>
      <c r="BA3" s="668" t="s">
        <v>255</v>
      </c>
      <c r="BB3" s="626">
        <v>55279537000</v>
      </c>
      <c r="BC3" s="626">
        <f>+BB3/$BB$1*$BC$1</f>
        <v>55279537</v>
      </c>
      <c r="BE3" s="668" t="s">
        <v>372</v>
      </c>
      <c r="BF3" s="625" t="s">
        <v>202</v>
      </c>
      <c r="BG3" s="668" t="s">
        <v>421</v>
      </c>
      <c r="BH3" s="625" t="s">
        <v>255</v>
      </c>
      <c r="BI3" s="626">
        <v>55279537000</v>
      </c>
      <c r="BJ3" s="626">
        <v>0</v>
      </c>
      <c r="BK3" s="626">
        <v>0</v>
      </c>
      <c r="BL3" s="626">
        <f>+BI3/$BL$1*$BM$1</f>
        <v>55279537</v>
      </c>
      <c r="BM3" s="626">
        <f t="shared" ref="BM3:BN3" si="3">+BJ3/$BL$1*$BM$1</f>
        <v>0</v>
      </c>
      <c r="BN3" s="626">
        <f t="shared" si="3"/>
        <v>0</v>
      </c>
      <c r="BP3" s="668" t="s">
        <v>374</v>
      </c>
      <c r="BQ3" s="625" t="s">
        <v>732</v>
      </c>
      <c r="BR3" s="668" t="s">
        <v>375</v>
      </c>
      <c r="BS3" s="625" t="s">
        <v>237</v>
      </c>
      <c r="BT3" s="696">
        <v>16133569</v>
      </c>
      <c r="BU3" s="696">
        <f>+BT3/$BT$1*$BU$1</f>
        <v>16133.569</v>
      </c>
      <c r="BW3" s="668" t="s">
        <v>372</v>
      </c>
      <c r="BX3" s="625" t="s">
        <v>202</v>
      </c>
      <c r="BY3" s="668" t="s">
        <v>421</v>
      </c>
      <c r="BZ3" s="625" t="s">
        <v>255</v>
      </c>
      <c r="CA3" s="696">
        <v>55279537000</v>
      </c>
      <c r="CB3" s="696">
        <v>0</v>
      </c>
      <c r="CC3" s="696">
        <v>0</v>
      </c>
      <c r="CD3" s="696">
        <f>+CA3/$CD$1*$CE$1</f>
        <v>55279537</v>
      </c>
      <c r="CE3" s="696">
        <f t="shared" ref="CE3:CF3" si="4">+CB3/$CD$1*$CE$1</f>
        <v>0</v>
      </c>
      <c r="CF3" s="696">
        <f t="shared" si="4"/>
        <v>0</v>
      </c>
      <c r="CH3" s="668" t="s">
        <v>374</v>
      </c>
      <c r="CI3" s="625" t="s">
        <v>732</v>
      </c>
      <c r="CJ3" s="668" t="s">
        <v>400</v>
      </c>
      <c r="CK3" s="625" t="s">
        <v>236</v>
      </c>
      <c r="CL3" s="626">
        <v>704604150</v>
      </c>
      <c r="CM3" s="696">
        <f>+CL3/$CL$1*$CM$1</f>
        <v>704604.15</v>
      </c>
      <c r="CO3" s="629" t="s">
        <v>372</v>
      </c>
      <c r="CP3" s="629" t="s">
        <v>202</v>
      </c>
      <c r="CQ3" s="668" t="s">
        <v>421</v>
      </c>
      <c r="CR3" s="629" t="s">
        <v>255</v>
      </c>
      <c r="CS3" s="629">
        <v>55279537000</v>
      </c>
      <c r="CT3" s="629">
        <v>0</v>
      </c>
      <c r="CU3" s="629">
        <v>0</v>
      </c>
      <c r="CV3" s="696">
        <f>+CS3/$CW$1*$CX$1</f>
        <v>55279537</v>
      </c>
      <c r="CW3" s="696">
        <f t="shared" ref="CW3:CX3" si="5">+CT3/$CW$1*$CX$1</f>
        <v>0</v>
      </c>
      <c r="CX3" s="696">
        <f t="shared" si="5"/>
        <v>0</v>
      </c>
      <c r="CZ3" s="668" t="s">
        <v>374</v>
      </c>
      <c r="DA3" s="625" t="s">
        <v>732</v>
      </c>
      <c r="DB3" s="668" t="s">
        <v>376</v>
      </c>
      <c r="DC3" s="625" t="s">
        <v>269</v>
      </c>
      <c r="DD3" s="626">
        <v>1116092</v>
      </c>
      <c r="DE3" s="697">
        <f>+DD3/$DC$1*$DD$1</f>
        <v>1116.0920000000001</v>
      </c>
      <c r="DH3" s="629" t="s">
        <v>372</v>
      </c>
      <c r="DI3" s="629" t="s">
        <v>202</v>
      </c>
      <c r="DJ3" s="629" t="s">
        <v>421</v>
      </c>
      <c r="DK3" s="629" t="s">
        <v>255</v>
      </c>
      <c r="DL3" s="698">
        <v>55279537000</v>
      </c>
      <c r="DM3" s="698">
        <v>0</v>
      </c>
      <c r="DN3" s="698">
        <v>0</v>
      </c>
      <c r="DO3" s="698">
        <f>+DL3/$DO$1*$DP$1</f>
        <v>55279537</v>
      </c>
      <c r="DP3" s="698">
        <f t="shared" ref="DP3:DQ3" si="6">+DM3/$DO$1*$DP$1</f>
        <v>0</v>
      </c>
      <c r="DQ3" s="698">
        <f t="shared" si="6"/>
        <v>0</v>
      </c>
      <c r="DU3" s="629" t="s">
        <v>374</v>
      </c>
      <c r="DV3" s="629" t="s">
        <v>732</v>
      </c>
      <c r="DW3" s="668" t="s">
        <v>376</v>
      </c>
      <c r="DX3" s="629" t="s">
        <v>269</v>
      </c>
      <c r="DY3" s="697">
        <v>445328</v>
      </c>
      <c r="DZ3" s="697">
        <f>+DY3/$DY$1*$DZ$1</f>
        <v>445.32799999999997</v>
      </c>
      <c r="EC3" s="629" t="s">
        <v>372</v>
      </c>
      <c r="ED3" s="629" t="s">
        <v>202</v>
      </c>
      <c r="EE3" s="668" t="s">
        <v>421</v>
      </c>
      <c r="EF3" s="629" t="s">
        <v>255</v>
      </c>
      <c r="EG3" s="697">
        <v>55279537000</v>
      </c>
      <c r="EH3" s="697">
        <v>0</v>
      </c>
      <c r="EI3" s="697">
        <v>0</v>
      </c>
      <c r="EJ3" s="697">
        <f>+EG3/$EJ$1*$EK$1</f>
        <v>55279537</v>
      </c>
      <c r="EK3" s="697">
        <f t="shared" ref="EK3:EL3" si="7">+EH3/$EJ$1*$EK$1</f>
        <v>0</v>
      </c>
      <c r="EL3" s="697">
        <f t="shared" si="7"/>
        <v>0</v>
      </c>
      <c r="EM3" s="697"/>
      <c r="EO3" s="629" t="s">
        <v>374</v>
      </c>
      <c r="EP3" s="629" t="s">
        <v>732</v>
      </c>
      <c r="EQ3" s="629" t="s">
        <v>375</v>
      </c>
      <c r="ER3" s="629" t="s">
        <v>237</v>
      </c>
      <c r="ES3" s="697">
        <v>16243933</v>
      </c>
      <c r="ET3" s="697">
        <f>+ES3/$ES$1*$ET$1</f>
        <v>16243.933000000001</v>
      </c>
      <c r="EV3" s="629" t="s">
        <v>372</v>
      </c>
      <c r="EW3" s="629" t="s">
        <v>202</v>
      </c>
      <c r="EX3" s="629" t="s">
        <v>421</v>
      </c>
      <c r="EY3" s="629" t="s">
        <v>255</v>
      </c>
      <c r="EZ3" s="697">
        <v>55279537000</v>
      </c>
      <c r="FA3" s="697">
        <v>0</v>
      </c>
      <c r="FB3" s="697">
        <v>0</v>
      </c>
      <c r="FC3" s="697">
        <f>+EZ3/$FC$1*$FD$1</f>
        <v>55279537</v>
      </c>
      <c r="FD3" s="697">
        <f>+FA3/$FC$1*$FD$1</f>
        <v>0</v>
      </c>
      <c r="FE3" s="697">
        <f>+FB3/$FC$1*$FD$1</f>
        <v>0</v>
      </c>
      <c r="FG3" s="684" t="s">
        <v>374</v>
      </c>
      <c r="FH3" s="699" t="s">
        <v>732</v>
      </c>
      <c r="FI3" s="684" t="s">
        <v>376</v>
      </c>
      <c r="FJ3" s="699" t="s">
        <v>269</v>
      </c>
      <c r="FK3" s="684">
        <v>31809</v>
      </c>
      <c r="FL3" s="684">
        <f>+FK3/$FK$1*$FL$1</f>
        <v>31.809000000000001</v>
      </c>
      <c r="FN3" s="629" t="s">
        <v>372</v>
      </c>
      <c r="FO3" s="629" t="s">
        <v>202</v>
      </c>
      <c r="FP3" s="629" t="s">
        <v>421</v>
      </c>
      <c r="FQ3" s="629" t="s">
        <v>255</v>
      </c>
      <c r="FR3" s="698">
        <v>55279537000</v>
      </c>
      <c r="FS3" s="698">
        <v>0</v>
      </c>
      <c r="FT3" s="698">
        <v>0</v>
      </c>
      <c r="FU3" s="700">
        <f>+FR3/$FU$1*$FV$1</f>
        <v>55279537</v>
      </c>
      <c r="FV3" s="700">
        <f>+FS3/$FU$1*$FV$1</f>
        <v>0</v>
      </c>
      <c r="FW3" s="700">
        <f t="shared" ref="FW3" si="8">+FT3/$FU$1*$FV$1</f>
        <v>0</v>
      </c>
      <c r="FY3" s="629" t="s">
        <v>348</v>
      </c>
      <c r="FZ3" s="697">
        <v>81039720000</v>
      </c>
      <c r="GA3" s="697">
        <v>78983491383</v>
      </c>
      <c r="GB3" s="697">
        <v>79331777458</v>
      </c>
      <c r="GC3" s="697">
        <v>1707942542</v>
      </c>
      <c r="GD3" s="697">
        <v>78439813484</v>
      </c>
      <c r="GE3" s="697">
        <v>543677899</v>
      </c>
      <c r="GF3" s="697">
        <f t="shared" ref="GF3:GK3" si="9">+FZ3/$GF$1*$GG$1</f>
        <v>81039720</v>
      </c>
      <c r="GG3" s="697">
        <f t="shared" si="9"/>
        <v>78983491.383000001</v>
      </c>
      <c r="GH3" s="697">
        <f t="shared" si="9"/>
        <v>79331777.458000004</v>
      </c>
      <c r="GI3" s="697">
        <f t="shared" si="9"/>
        <v>1707942.5419999999</v>
      </c>
      <c r="GJ3" s="697">
        <f t="shared" si="9"/>
        <v>78439813.483999997</v>
      </c>
      <c r="GK3" s="697">
        <f t="shared" si="9"/>
        <v>543677.89899999998</v>
      </c>
      <c r="GN3" s="629" t="s">
        <v>374</v>
      </c>
      <c r="GO3" s="629" t="s">
        <v>732</v>
      </c>
      <c r="GP3" s="668" t="s">
        <v>375</v>
      </c>
      <c r="GQ3" s="629" t="s">
        <v>237</v>
      </c>
      <c r="GR3" s="697">
        <v>13905169</v>
      </c>
      <c r="GS3" s="697">
        <f>+GR3/$GR$1*$GS$1</f>
        <v>13905.169</v>
      </c>
      <c r="GU3" s="668" t="s">
        <v>372</v>
      </c>
      <c r="GV3" s="629" t="s">
        <v>202</v>
      </c>
      <c r="GW3" s="668" t="s">
        <v>421</v>
      </c>
      <c r="GX3" s="625" t="s">
        <v>255</v>
      </c>
      <c r="GY3" s="626">
        <v>55279537000</v>
      </c>
      <c r="GZ3" s="626">
        <v>0</v>
      </c>
      <c r="HA3" s="626">
        <v>0</v>
      </c>
      <c r="HB3" s="626">
        <f>+GY3/$HB$1*$HC$1</f>
        <v>55279537</v>
      </c>
      <c r="HC3" s="626">
        <f t="shared" ref="HC3:HD3" si="10">+GZ3/$HB$1*$HC$1</f>
        <v>0</v>
      </c>
      <c r="HD3" s="626">
        <f t="shared" si="10"/>
        <v>0</v>
      </c>
      <c r="HF3" s="625" t="s">
        <v>348</v>
      </c>
      <c r="HG3" s="626">
        <v>81039720000</v>
      </c>
      <c r="HH3" s="626">
        <v>80013834927</v>
      </c>
      <c r="HI3" s="626">
        <v>80102787986</v>
      </c>
      <c r="HJ3" s="626">
        <v>936932014</v>
      </c>
      <c r="HK3" s="626">
        <v>79005640867</v>
      </c>
      <c r="HL3" s="626">
        <v>1008194060</v>
      </c>
      <c r="HM3" s="626">
        <f>+HG3/$HQ$1*$HR$1</f>
        <v>81039720</v>
      </c>
      <c r="HN3" s="626">
        <f t="shared" ref="HN3" si="11">+HH3/$HQ$1*$HR$1</f>
        <v>80013834.927000001</v>
      </c>
      <c r="HO3" s="626">
        <f>+HI3/$HQ$1*$HR$1</f>
        <v>80102787.986000001</v>
      </c>
      <c r="HP3" s="626">
        <f>+HJ3/$HQ$1*$HR$1</f>
        <v>936932.01399999997</v>
      </c>
      <c r="HQ3" s="626">
        <f>+HK3/$HQ$1*$HR$1</f>
        <v>79005640.866999999</v>
      </c>
      <c r="HR3" s="626">
        <f>+HL3/$HQ$1*$HR$1</f>
        <v>1008194.06</v>
      </c>
      <c r="HU3" s="629" t="s">
        <v>1068</v>
      </c>
      <c r="HV3" s="629" t="s">
        <v>732</v>
      </c>
      <c r="HW3" s="629" t="s">
        <v>400</v>
      </c>
      <c r="HX3" s="629" t="s">
        <v>236</v>
      </c>
      <c r="HY3" s="697">
        <v>298850000</v>
      </c>
      <c r="HZ3" s="697">
        <f>+HY3/$HY$1*$HZ$1</f>
        <v>298850</v>
      </c>
      <c r="IB3" s="629" t="s">
        <v>372</v>
      </c>
      <c r="IC3" s="629" t="s">
        <v>202</v>
      </c>
      <c r="ID3" s="629" t="s">
        <v>421</v>
      </c>
      <c r="IE3" s="629" t="s">
        <v>255</v>
      </c>
      <c r="IF3" s="697">
        <v>55279537000</v>
      </c>
      <c r="IG3" s="697">
        <v>0</v>
      </c>
      <c r="IH3" s="697">
        <v>0</v>
      </c>
      <c r="II3" s="697">
        <f>+IF3/$II$1*$IJ$1</f>
        <v>55279537</v>
      </c>
      <c r="IJ3" s="697">
        <f t="shared" ref="IJ3:IK3" si="12">+IG3/$II$1*$IJ$1</f>
        <v>0</v>
      </c>
      <c r="IK3" s="697">
        <f t="shared" si="12"/>
        <v>0</v>
      </c>
      <c r="IM3" s="629" t="s">
        <v>348</v>
      </c>
      <c r="IN3" s="697">
        <v>80998455000</v>
      </c>
      <c r="IO3" s="697">
        <v>80993874228</v>
      </c>
      <c r="IP3" s="697">
        <v>80993906037</v>
      </c>
      <c r="IQ3" s="697">
        <v>4548963</v>
      </c>
      <c r="IR3" s="697">
        <v>80271074656</v>
      </c>
      <c r="IS3" s="697">
        <v>722799572</v>
      </c>
      <c r="IT3" s="697">
        <f>+IN3/$IW$1*$IX$1</f>
        <v>80998455</v>
      </c>
      <c r="IU3" s="697">
        <f t="shared" ref="IU3:IY3" si="13">+IO3/$IW$1*$IX$1</f>
        <v>80993874.228</v>
      </c>
      <c r="IV3" s="697">
        <f t="shared" si="13"/>
        <v>80993906.037</v>
      </c>
      <c r="IW3" s="697">
        <f t="shared" si="13"/>
        <v>4548.9629999999997</v>
      </c>
      <c r="IX3" s="697">
        <f t="shared" si="13"/>
        <v>80271074.656000003</v>
      </c>
      <c r="IY3" s="697">
        <f t="shared" si="13"/>
        <v>722799.57200000004</v>
      </c>
    </row>
    <row r="4" spans="1:259" x14ac:dyDescent="0.25">
      <c r="A4" s="668" t="s">
        <v>372</v>
      </c>
      <c r="B4" s="668" t="s">
        <v>202</v>
      </c>
      <c r="C4" s="668" t="s">
        <v>373</v>
      </c>
      <c r="D4" s="668" t="s">
        <v>268</v>
      </c>
      <c r="E4" s="626">
        <v>21483868000</v>
      </c>
      <c r="F4" s="626">
        <v>0</v>
      </c>
      <c r="G4" s="626">
        <v>0</v>
      </c>
      <c r="H4" s="696">
        <f t="shared" ref="H4:H46" si="14">+E4/$H$1*$I$1</f>
        <v>22149867.908</v>
      </c>
      <c r="I4" s="696">
        <f t="shared" ref="I4:I46" si="15">+F4/$H$1*$I$1</f>
        <v>0</v>
      </c>
      <c r="J4" s="696">
        <f t="shared" ref="J4:J46" si="16">+G4/$H$1*$I$1</f>
        <v>0</v>
      </c>
      <c r="L4" s="668" t="s">
        <v>374</v>
      </c>
      <c r="M4" s="625" t="s">
        <v>732</v>
      </c>
      <c r="N4" s="668" t="s">
        <v>375</v>
      </c>
      <c r="O4" s="668" t="s">
        <v>237</v>
      </c>
      <c r="P4" s="626">
        <v>15283147</v>
      </c>
      <c r="Q4" s="696">
        <f t="shared" ref="Q4:Q10" si="17">+P4/$P$1*$Q$1</f>
        <v>15756.924557</v>
      </c>
      <c r="S4" s="629" t="s">
        <v>372</v>
      </c>
      <c r="T4" s="629" t="s">
        <v>202</v>
      </c>
      <c r="U4" s="629" t="s">
        <v>373</v>
      </c>
      <c r="V4" s="629" t="s">
        <v>268</v>
      </c>
      <c r="W4" s="696">
        <v>21483868000</v>
      </c>
      <c r="X4" s="696">
        <v>0</v>
      </c>
      <c r="Y4" s="696">
        <v>0</v>
      </c>
      <c r="Z4" s="696">
        <f t="shared" ref="Z4:Z53" si="18">+W4/$AA$1*$AB$1</f>
        <v>22149867.908</v>
      </c>
      <c r="AA4" s="696">
        <f t="shared" ref="AA4:AA53" si="19">+X4/$AA$1*$AB$1</f>
        <v>0</v>
      </c>
      <c r="AB4" s="696">
        <f t="shared" ref="AB4:AB53" si="20">+Y4/$AA$1*$AB$1</f>
        <v>0</v>
      </c>
      <c r="AC4" s="696"/>
      <c r="AE4" s="668" t="s">
        <v>374</v>
      </c>
      <c r="AF4" s="625" t="s">
        <v>732</v>
      </c>
      <c r="AG4" s="668" t="s">
        <v>398</v>
      </c>
      <c r="AH4" s="625" t="s">
        <v>399</v>
      </c>
      <c r="AI4" s="626">
        <v>2786055</v>
      </c>
      <c r="AJ4" s="696">
        <f t="shared" ref="AJ4:AJ13" si="21">+AI4/$AI$1*$AJ$1</f>
        <v>2786.0549999999998</v>
      </c>
      <c r="AL4" s="629" t="s">
        <v>372</v>
      </c>
      <c r="AM4" s="629" t="s">
        <v>202</v>
      </c>
      <c r="AN4" s="629" t="s">
        <v>373</v>
      </c>
      <c r="AO4" s="629" t="s">
        <v>268</v>
      </c>
      <c r="AP4" s="696">
        <v>21483868000</v>
      </c>
      <c r="AQ4" s="696">
        <v>0</v>
      </c>
      <c r="AR4" s="696">
        <v>0</v>
      </c>
      <c r="AS4" s="696">
        <f t="shared" ref="AS4:AS37" si="22">+AP4/$AS$1*$AT$1</f>
        <v>21483868</v>
      </c>
      <c r="AT4" s="696">
        <f t="shared" ref="AT4:AT37" si="23">+AQ4/$AS$1*$AT$1</f>
        <v>0</v>
      </c>
      <c r="AU4" s="696">
        <f t="shared" ref="AU4:AU37" si="24">+AR4/$AS$1*$AT$1</f>
        <v>0</v>
      </c>
      <c r="AX4" s="668" t="s">
        <v>372</v>
      </c>
      <c r="AY4" s="625" t="s">
        <v>202</v>
      </c>
      <c r="AZ4" s="668" t="s">
        <v>373</v>
      </c>
      <c r="BA4" s="668" t="s">
        <v>268</v>
      </c>
      <c r="BB4" s="626">
        <v>21483858340</v>
      </c>
      <c r="BC4" s="626">
        <f t="shared" ref="BC4:BC16" si="25">+BB4/$BB$1*$BC$1</f>
        <v>21483858.34</v>
      </c>
      <c r="BE4" s="668" t="s">
        <v>372</v>
      </c>
      <c r="BF4" s="625" t="s">
        <v>202</v>
      </c>
      <c r="BG4" s="668" t="s">
        <v>373</v>
      </c>
      <c r="BH4" s="625" t="s">
        <v>268</v>
      </c>
      <c r="BI4" s="626">
        <v>21483868000</v>
      </c>
      <c r="BJ4" s="626">
        <v>0</v>
      </c>
      <c r="BK4" s="626">
        <v>0</v>
      </c>
      <c r="BL4" s="626">
        <f t="shared" ref="BL4:BL63" si="26">+BI4/$BL$1*$BM$1</f>
        <v>21483868</v>
      </c>
      <c r="BM4" s="626">
        <f t="shared" ref="BM4:BM63" si="27">+BJ4/$BL$1*$BM$1</f>
        <v>0</v>
      </c>
      <c r="BN4" s="626">
        <f t="shared" ref="BN4:BN63" si="28">+BK4/$BL$1*$BM$1</f>
        <v>0</v>
      </c>
      <c r="BP4" s="668" t="s">
        <v>374</v>
      </c>
      <c r="BQ4" s="625" t="s">
        <v>732</v>
      </c>
      <c r="BR4" s="668" t="s">
        <v>375</v>
      </c>
      <c r="BS4" s="625" t="s">
        <v>237</v>
      </c>
      <c r="BT4" s="696">
        <v>2164836</v>
      </c>
      <c r="BU4" s="696">
        <f t="shared" ref="BU4:BU16" si="29">+BT4/$BT$1*$BU$1</f>
        <v>2164.8359999999998</v>
      </c>
      <c r="BW4" s="668" t="s">
        <v>372</v>
      </c>
      <c r="BX4" s="625" t="s">
        <v>202</v>
      </c>
      <c r="BY4" s="668" t="s">
        <v>373</v>
      </c>
      <c r="BZ4" s="625" t="s">
        <v>268</v>
      </c>
      <c r="CA4" s="696">
        <v>21483868000</v>
      </c>
      <c r="CB4" s="696">
        <v>0</v>
      </c>
      <c r="CC4" s="696">
        <v>0</v>
      </c>
      <c r="CD4" s="696">
        <f t="shared" ref="CD4:CD67" si="30">+CA4/$CD$1*$CE$1</f>
        <v>21483868</v>
      </c>
      <c r="CE4" s="696">
        <f t="shared" ref="CE4:CE67" si="31">+CB4/$CD$1*$CE$1</f>
        <v>0</v>
      </c>
      <c r="CF4" s="696">
        <f t="shared" ref="CF4:CF67" si="32">+CC4/$CD$1*$CE$1</f>
        <v>0</v>
      </c>
      <c r="CH4" s="668" t="s">
        <v>374</v>
      </c>
      <c r="CI4" s="625" t="s">
        <v>732</v>
      </c>
      <c r="CJ4" s="668" t="s">
        <v>375</v>
      </c>
      <c r="CK4" s="625" t="s">
        <v>237</v>
      </c>
      <c r="CL4" s="626">
        <v>16182381</v>
      </c>
      <c r="CM4" s="696">
        <f t="shared" ref="CM4:CM14" si="33">+CL4/$CL$1*$CM$1</f>
        <v>16182.380999999999</v>
      </c>
      <c r="CO4" s="629" t="s">
        <v>372</v>
      </c>
      <c r="CP4" s="629" t="s">
        <v>202</v>
      </c>
      <c r="CQ4" s="668" t="s">
        <v>373</v>
      </c>
      <c r="CR4" s="629" t="s">
        <v>268</v>
      </c>
      <c r="CS4" s="629">
        <v>21483868000</v>
      </c>
      <c r="CT4" s="629">
        <v>0</v>
      </c>
      <c r="CU4" s="629">
        <v>0</v>
      </c>
      <c r="CV4" s="696">
        <f t="shared" ref="CV4:CV67" si="34">+CS4/$CW$1*$CX$1</f>
        <v>21483868</v>
      </c>
      <c r="CW4" s="696">
        <f t="shared" ref="CW4:CW67" si="35">+CT4/$CW$1*$CX$1</f>
        <v>0</v>
      </c>
      <c r="CX4" s="696">
        <f t="shared" ref="CX4:CX67" si="36">+CU4/$CW$1*$CX$1</f>
        <v>0</v>
      </c>
      <c r="CZ4" s="668" t="s">
        <v>374</v>
      </c>
      <c r="DA4" s="625" t="s">
        <v>732</v>
      </c>
      <c r="DB4" s="668" t="s">
        <v>376</v>
      </c>
      <c r="DC4" s="625" t="s">
        <v>269</v>
      </c>
      <c r="DD4" s="626">
        <v>31809</v>
      </c>
      <c r="DE4" s="697">
        <f t="shared" ref="DE4:DE21" si="37">+DD4/$DC$1*$DD$1</f>
        <v>31.809000000000001</v>
      </c>
      <c r="DH4" s="629" t="s">
        <v>372</v>
      </c>
      <c r="DI4" s="629" t="s">
        <v>202</v>
      </c>
      <c r="DJ4" s="629" t="s">
        <v>373</v>
      </c>
      <c r="DK4" s="629" t="s">
        <v>268</v>
      </c>
      <c r="DL4" s="698">
        <v>21483868000</v>
      </c>
      <c r="DM4" s="698">
        <v>0</v>
      </c>
      <c r="DN4" s="698">
        <v>0</v>
      </c>
      <c r="DO4" s="698">
        <f t="shared" ref="DO4:DO67" si="38">+DL4/$DO$1*$DP$1</f>
        <v>21483868</v>
      </c>
      <c r="DP4" s="698">
        <f t="shared" ref="DP4:DP67" si="39">+DM4/$DO$1*$DP$1</f>
        <v>0</v>
      </c>
      <c r="DQ4" s="698">
        <f t="shared" ref="DQ4:DQ67" si="40">+DN4/$DO$1*$DP$1</f>
        <v>0</v>
      </c>
      <c r="DU4" s="629" t="s">
        <v>374</v>
      </c>
      <c r="DV4" s="629" t="s">
        <v>732</v>
      </c>
      <c r="DW4" s="668" t="s">
        <v>375</v>
      </c>
      <c r="DX4" s="629" t="s">
        <v>237</v>
      </c>
      <c r="DY4" s="697">
        <v>16182381</v>
      </c>
      <c r="DZ4" s="697">
        <f t="shared" ref="DZ4:DZ14" si="41">+DY4/$DY$1*$DZ$1</f>
        <v>16182.380999999999</v>
      </c>
      <c r="EC4" s="629" t="s">
        <v>372</v>
      </c>
      <c r="ED4" s="629" t="s">
        <v>202</v>
      </c>
      <c r="EE4" s="668" t="s">
        <v>373</v>
      </c>
      <c r="EF4" s="629" t="s">
        <v>268</v>
      </c>
      <c r="EG4" s="697">
        <v>21483868000</v>
      </c>
      <c r="EH4" s="697">
        <v>0</v>
      </c>
      <c r="EI4" s="697">
        <v>0</v>
      </c>
      <c r="EJ4" s="697">
        <f t="shared" ref="EJ4:EJ67" si="42">+EG4/$EJ$1*$EK$1</f>
        <v>21483868</v>
      </c>
      <c r="EK4" s="697">
        <f t="shared" ref="EK4:EK67" si="43">+EH4/$EJ$1*$EK$1</f>
        <v>0</v>
      </c>
      <c r="EL4" s="697">
        <f t="shared" ref="EL4:EL67" si="44">+EI4/$EJ$1*$EK$1</f>
        <v>0</v>
      </c>
      <c r="EO4" s="629" t="s">
        <v>374</v>
      </c>
      <c r="EP4" s="629" t="s">
        <v>732</v>
      </c>
      <c r="EQ4" s="629" t="s">
        <v>400</v>
      </c>
      <c r="ER4" s="629" t="s">
        <v>236</v>
      </c>
      <c r="ES4" s="697">
        <v>94878898</v>
      </c>
      <c r="ET4" s="697">
        <f t="shared" ref="ET4:ET19" si="45">+ES4/$ES$1*$ET$1</f>
        <v>94878.898000000001</v>
      </c>
      <c r="EV4" s="629" t="s">
        <v>372</v>
      </c>
      <c r="EW4" s="629" t="s">
        <v>202</v>
      </c>
      <c r="EX4" s="629" t="s">
        <v>373</v>
      </c>
      <c r="EY4" s="629" t="s">
        <v>268</v>
      </c>
      <c r="EZ4" s="697">
        <v>21483868000</v>
      </c>
      <c r="FA4" s="697">
        <v>0</v>
      </c>
      <c r="FB4" s="697">
        <v>0</v>
      </c>
      <c r="FC4" s="697">
        <f t="shared" ref="FC4:FC67" si="46">+EZ4/$FC$1*$FD$1</f>
        <v>21483868</v>
      </c>
      <c r="FD4" s="697">
        <f t="shared" ref="FD4:FD67" si="47">+FA4/$FC$1*$FD$1</f>
        <v>0</v>
      </c>
      <c r="FE4" s="697">
        <f t="shared" ref="FE4:FE67" si="48">+FB4/$FC$1*$FD$1</f>
        <v>0</v>
      </c>
      <c r="FG4" s="684" t="s">
        <v>374</v>
      </c>
      <c r="FH4" s="699" t="s">
        <v>732</v>
      </c>
      <c r="FI4" s="684" t="s">
        <v>375</v>
      </c>
      <c r="FJ4" s="699" t="s">
        <v>237</v>
      </c>
      <c r="FK4" s="684">
        <v>16182381</v>
      </c>
      <c r="FL4" s="684">
        <f t="shared" ref="FL4:FL21" si="49">+FK4/$FK$1*$FL$1</f>
        <v>16182.380999999999</v>
      </c>
      <c r="FN4" s="629" t="s">
        <v>372</v>
      </c>
      <c r="FO4" s="629" t="s">
        <v>202</v>
      </c>
      <c r="FP4" s="629" t="s">
        <v>373</v>
      </c>
      <c r="FQ4" s="629" t="s">
        <v>268</v>
      </c>
      <c r="FR4" s="698">
        <v>21483868000</v>
      </c>
      <c r="FS4" s="698">
        <v>0</v>
      </c>
      <c r="FT4" s="698">
        <v>0</v>
      </c>
      <c r="FU4" s="700">
        <f t="shared" ref="FU4:FU67" si="50">+FR4/$FU$1*$FV$1</f>
        <v>21483868</v>
      </c>
      <c r="FV4" s="700">
        <f t="shared" ref="FV4:FV67" si="51">+FS4/$FU$1*$FV$1</f>
        <v>0</v>
      </c>
      <c r="FW4" s="700">
        <f t="shared" ref="FW4:FW67" si="52">+FT4/$FU$1*$FV$1</f>
        <v>0</v>
      </c>
      <c r="FY4" s="629" t="s">
        <v>349</v>
      </c>
      <c r="FZ4" s="697">
        <v>80568118000</v>
      </c>
      <c r="GA4" s="697">
        <v>78608926718</v>
      </c>
      <c r="GB4" s="697">
        <v>78880688957</v>
      </c>
      <c r="GC4" s="697">
        <v>1687429043</v>
      </c>
      <c r="GD4" s="697">
        <v>78070758819</v>
      </c>
      <c r="GE4" s="697">
        <v>538167899</v>
      </c>
      <c r="GF4" s="697">
        <f t="shared" ref="GF4:GF38" si="53">+FZ4/$GF$1*$GG$1</f>
        <v>80568118</v>
      </c>
      <c r="GG4" s="697">
        <f t="shared" ref="GG4:GG38" si="54">+GA4/$GF$1*$GG$1</f>
        <v>78608926.717999995</v>
      </c>
      <c r="GH4" s="697">
        <f t="shared" ref="GH4:GH38" si="55">+GB4/$GF$1*$GG$1</f>
        <v>78880688.957000002</v>
      </c>
      <c r="GI4" s="697">
        <f t="shared" ref="GI4:GI38" si="56">+GC4/$GF$1*$GG$1</f>
        <v>1687429.0430000001</v>
      </c>
      <c r="GJ4" s="697">
        <f t="shared" ref="GJ4:GJ38" si="57">+GD4/$GF$1*$GG$1</f>
        <v>78070758.819000006</v>
      </c>
      <c r="GK4" s="697">
        <f t="shared" ref="GK4:GK38" si="58">+GE4/$GF$1*$GG$1</f>
        <v>538167.89899999998</v>
      </c>
      <c r="GN4" s="629" t="s">
        <v>374</v>
      </c>
      <c r="GO4" s="629" t="s">
        <v>732</v>
      </c>
      <c r="GP4" s="668" t="s">
        <v>398</v>
      </c>
      <c r="GQ4" s="629" t="s">
        <v>399</v>
      </c>
      <c r="GR4" s="629">
        <v>-46678811</v>
      </c>
      <c r="GS4" s="697">
        <f t="shared" ref="GS4:GS21" si="59">+GR4/$GR$1*$GS$1</f>
        <v>-46678.811000000002</v>
      </c>
      <c r="GU4" s="668" t="s">
        <v>372</v>
      </c>
      <c r="GV4" s="629" t="s">
        <v>202</v>
      </c>
      <c r="GW4" s="668" t="s">
        <v>373</v>
      </c>
      <c r="GX4" s="625" t="s">
        <v>268</v>
      </c>
      <c r="GY4" s="626">
        <v>21483868000</v>
      </c>
      <c r="GZ4" s="626">
        <v>0</v>
      </c>
      <c r="HA4" s="626">
        <v>0</v>
      </c>
      <c r="HB4" s="626">
        <f t="shared" ref="HB4:HB67" si="60">+GY4/$HB$1*$HC$1</f>
        <v>21483868</v>
      </c>
      <c r="HC4" s="626">
        <f t="shared" ref="HC4:HC67" si="61">+GZ4/$HB$1*$HC$1</f>
        <v>0</v>
      </c>
      <c r="HD4" s="626">
        <f t="shared" ref="HD4:HD67" si="62">+HA4/$HB$1*$HC$1</f>
        <v>0</v>
      </c>
      <c r="HF4" s="625" t="s">
        <v>349</v>
      </c>
      <c r="HG4" s="626">
        <v>80568118000</v>
      </c>
      <c r="HH4" s="626">
        <v>79603206644</v>
      </c>
      <c r="HI4" s="626">
        <v>79651667676</v>
      </c>
      <c r="HJ4" s="626">
        <v>916450324</v>
      </c>
      <c r="HK4" s="626">
        <v>78600232584</v>
      </c>
      <c r="HL4" s="626">
        <v>1002974060</v>
      </c>
      <c r="HM4" s="626">
        <f t="shared" ref="HM4:HM39" si="63">+HG4/$HQ$1*$HR$1</f>
        <v>80568118</v>
      </c>
      <c r="HN4" s="626">
        <f t="shared" ref="HN4:HN39" si="64">+HH4/$HQ$1*$HR$1</f>
        <v>79603206.643999994</v>
      </c>
      <c r="HO4" s="626">
        <f t="shared" ref="HO4:HO39" si="65">+HI4/$HQ$1*$HR$1</f>
        <v>79651667.675999999</v>
      </c>
      <c r="HP4" s="626">
        <f t="shared" ref="HP4:HP39" si="66">+HJ4/$HQ$1*$HR$1</f>
        <v>916450.32400000002</v>
      </c>
      <c r="HQ4" s="626">
        <f t="shared" ref="HQ4:HQ39" si="67">+HK4/$HQ$1*$HR$1</f>
        <v>78600232.584000006</v>
      </c>
      <c r="HR4" s="626">
        <f t="shared" ref="HR4:HR39" si="68">+HL4/$HQ$1*$HR$1</f>
        <v>1002974.06</v>
      </c>
      <c r="HU4" s="629" t="s">
        <v>374</v>
      </c>
      <c r="HV4" s="629" t="s">
        <v>732</v>
      </c>
      <c r="HW4" s="629" t="s">
        <v>397</v>
      </c>
      <c r="HX4" s="629" t="s">
        <v>239</v>
      </c>
      <c r="HY4" s="697">
        <v>45600</v>
      </c>
      <c r="HZ4" s="697">
        <f t="shared" ref="HZ4:HZ34" si="69">+HY4/$HY$1*$HZ$1</f>
        <v>45.6</v>
      </c>
      <c r="IB4" s="629" t="s">
        <v>372</v>
      </c>
      <c r="IC4" s="629" t="s">
        <v>202</v>
      </c>
      <c r="ID4" s="629" t="s">
        <v>373</v>
      </c>
      <c r="IE4" s="629" t="s">
        <v>268</v>
      </c>
      <c r="IF4" s="697">
        <v>21483868000</v>
      </c>
      <c r="IG4" s="697">
        <v>0</v>
      </c>
      <c r="IH4" s="697">
        <v>0</v>
      </c>
      <c r="II4" s="697">
        <f t="shared" ref="II4:II67" si="70">+IF4/$II$1*$IJ$1</f>
        <v>21483868</v>
      </c>
      <c r="IJ4" s="697">
        <f t="shared" ref="IJ4:IJ67" si="71">+IG4/$II$1*$IJ$1</f>
        <v>0</v>
      </c>
      <c r="IK4" s="697">
        <f t="shared" ref="IK4:IK67" si="72">+IH4/$II$1*$IJ$1</f>
        <v>0</v>
      </c>
      <c r="IM4" s="629" t="s">
        <v>349</v>
      </c>
      <c r="IN4" s="697">
        <v>80549092000</v>
      </c>
      <c r="IO4" s="697">
        <v>80547245945</v>
      </c>
      <c r="IP4" s="697">
        <v>80547245945</v>
      </c>
      <c r="IQ4" s="697">
        <v>1846055</v>
      </c>
      <c r="IR4" s="697">
        <v>79829666373</v>
      </c>
      <c r="IS4" s="697">
        <v>717579572</v>
      </c>
      <c r="IT4" s="697">
        <f t="shared" ref="IT4:IT39" si="73">+IN4/$IW$1*$IX$1</f>
        <v>80549092</v>
      </c>
      <c r="IU4" s="697">
        <f t="shared" ref="IU4:IU39" si="74">+IO4/$IW$1*$IX$1</f>
        <v>80547245.944999993</v>
      </c>
      <c r="IV4" s="697">
        <f t="shared" ref="IV4:IV39" si="75">+IP4/$IW$1*$IX$1</f>
        <v>80547245.944999993</v>
      </c>
      <c r="IW4" s="697">
        <f t="shared" ref="IW4:IW39" si="76">+IQ4/$IW$1*$IX$1</f>
        <v>1846.0550000000001</v>
      </c>
      <c r="IX4" s="697">
        <f t="shared" ref="IX4:IX39" si="77">+IR4/$IW$1*$IX$1</f>
        <v>79829666.372999996</v>
      </c>
      <c r="IY4" s="697">
        <f t="shared" ref="IY4:IY39" si="78">+IS4/$IW$1*$IX$1</f>
        <v>717579.57200000004</v>
      </c>
    </row>
    <row r="5" spans="1:259" x14ac:dyDescent="0.25">
      <c r="A5" s="668" t="s">
        <v>374</v>
      </c>
      <c r="B5" s="668" t="s">
        <v>732</v>
      </c>
      <c r="C5" s="668" t="s">
        <v>400</v>
      </c>
      <c r="D5" s="668" t="s">
        <v>236</v>
      </c>
      <c r="E5" s="626">
        <v>2331908000</v>
      </c>
      <c r="F5" s="626">
        <v>0</v>
      </c>
      <c r="G5" s="626">
        <v>0</v>
      </c>
      <c r="H5" s="696">
        <f t="shared" si="14"/>
        <v>2404197.1479999996</v>
      </c>
      <c r="I5" s="696">
        <f t="shared" si="15"/>
        <v>0</v>
      </c>
      <c r="J5" s="696">
        <f t="shared" si="16"/>
        <v>0</v>
      </c>
      <c r="L5" s="668" t="s">
        <v>374</v>
      </c>
      <c r="M5" s="625" t="s">
        <v>732</v>
      </c>
      <c r="N5" s="668" t="s">
        <v>397</v>
      </c>
      <c r="O5" s="668" t="s">
        <v>239</v>
      </c>
      <c r="P5" s="626">
        <v>560074</v>
      </c>
      <c r="Q5" s="696">
        <f t="shared" si="17"/>
        <v>577.43629399999986</v>
      </c>
      <c r="S5" s="629" t="s">
        <v>374</v>
      </c>
      <c r="T5" s="629" t="s">
        <v>732</v>
      </c>
      <c r="U5" s="629" t="s">
        <v>400</v>
      </c>
      <c r="V5" s="629" t="s">
        <v>236</v>
      </c>
      <c r="W5" s="696">
        <v>2331908000</v>
      </c>
      <c r="X5" s="696">
        <v>0</v>
      </c>
      <c r="Y5" s="696">
        <v>0</v>
      </c>
      <c r="Z5" s="696">
        <f t="shared" si="18"/>
        <v>2404197.1479999996</v>
      </c>
      <c r="AA5" s="696">
        <f t="shared" si="19"/>
        <v>0</v>
      </c>
      <c r="AB5" s="696">
        <f t="shared" si="20"/>
        <v>0</v>
      </c>
      <c r="AC5" s="696"/>
      <c r="AE5" s="668" t="s">
        <v>374</v>
      </c>
      <c r="AF5" s="625" t="s">
        <v>732</v>
      </c>
      <c r="AG5" s="668" t="s">
        <v>376</v>
      </c>
      <c r="AH5" s="625" t="s">
        <v>269</v>
      </c>
      <c r="AI5" s="626">
        <v>25651</v>
      </c>
      <c r="AJ5" s="696">
        <f t="shared" si="21"/>
        <v>25.651</v>
      </c>
      <c r="AL5" s="629" t="s">
        <v>374</v>
      </c>
      <c r="AM5" s="629" t="s">
        <v>732</v>
      </c>
      <c r="AN5" s="629" t="s">
        <v>400</v>
      </c>
      <c r="AO5" s="629" t="s">
        <v>236</v>
      </c>
      <c r="AP5" s="696">
        <v>2331908000</v>
      </c>
      <c r="AQ5" s="696">
        <v>0</v>
      </c>
      <c r="AR5" s="696">
        <v>0</v>
      </c>
      <c r="AS5" s="696">
        <f t="shared" si="22"/>
        <v>2331908</v>
      </c>
      <c r="AT5" s="696">
        <f t="shared" si="23"/>
        <v>0</v>
      </c>
      <c r="AU5" s="696">
        <f t="shared" si="24"/>
        <v>0</v>
      </c>
      <c r="AX5" s="668" t="s">
        <v>374</v>
      </c>
      <c r="AY5" s="625" t="s">
        <v>732</v>
      </c>
      <c r="AZ5" s="668" t="s">
        <v>400</v>
      </c>
      <c r="BA5" s="668" t="s">
        <v>236</v>
      </c>
      <c r="BB5" s="626">
        <v>27100000</v>
      </c>
      <c r="BC5" s="626">
        <f t="shared" si="25"/>
        <v>27100</v>
      </c>
      <c r="BE5" s="668" t="s">
        <v>372</v>
      </c>
      <c r="BF5" s="625" t="s">
        <v>202</v>
      </c>
      <c r="BG5" s="668" t="s">
        <v>421</v>
      </c>
      <c r="BH5" s="625" t="s">
        <v>255</v>
      </c>
      <c r="BI5" s="626">
        <v>0</v>
      </c>
      <c r="BJ5" s="626">
        <v>55279537000</v>
      </c>
      <c r="BK5" s="626">
        <v>55279537000</v>
      </c>
      <c r="BL5" s="626">
        <f t="shared" si="26"/>
        <v>0</v>
      </c>
      <c r="BM5" s="626">
        <f t="shared" si="27"/>
        <v>55279537</v>
      </c>
      <c r="BN5" s="626">
        <f t="shared" si="28"/>
        <v>55279537</v>
      </c>
      <c r="BP5" s="668" t="s">
        <v>374</v>
      </c>
      <c r="BQ5" s="625" t="s">
        <v>732</v>
      </c>
      <c r="BR5" s="668" t="s">
        <v>398</v>
      </c>
      <c r="BS5" s="625" t="s">
        <v>399</v>
      </c>
      <c r="BT5" s="696">
        <v>60000000</v>
      </c>
      <c r="BU5" s="696">
        <f t="shared" si="29"/>
        <v>60000</v>
      </c>
      <c r="BW5" s="668" t="s">
        <v>372</v>
      </c>
      <c r="BX5" s="625" t="s">
        <v>202</v>
      </c>
      <c r="BY5" s="668" t="s">
        <v>377</v>
      </c>
      <c r="BZ5" s="625" t="s">
        <v>377</v>
      </c>
      <c r="CA5" s="696">
        <v>0</v>
      </c>
      <c r="CB5" s="696">
        <v>0</v>
      </c>
      <c r="CC5" s="696">
        <v>0</v>
      </c>
      <c r="CD5" s="696">
        <f t="shared" si="30"/>
        <v>0</v>
      </c>
      <c r="CE5" s="696">
        <f t="shared" si="31"/>
        <v>0</v>
      </c>
      <c r="CF5" s="696">
        <f t="shared" si="32"/>
        <v>0</v>
      </c>
      <c r="CH5" s="668" t="s">
        <v>374</v>
      </c>
      <c r="CI5" s="625" t="s">
        <v>732</v>
      </c>
      <c r="CJ5" s="668" t="s">
        <v>375</v>
      </c>
      <c r="CK5" s="625" t="s">
        <v>237</v>
      </c>
      <c r="CL5" s="626">
        <v>2178691</v>
      </c>
      <c r="CM5" s="696">
        <f t="shared" si="33"/>
        <v>2178.6909999999998</v>
      </c>
      <c r="CO5" s="629" t="s">
        <v>372</v>
      </c>
      <c r="CP5" s="629" t="s">
        <v>202</v>
      </c>
      <c r="CQ5" s="668" t="s">
        <v>377</v>
      </c>
      <c r="CR5" s="629" t="s">
        <v>377</v>
      </c>
      <c r="CS5" s="629">
        <v>0</v>
      </c>
      <c r="CT5" s="629">
        <v>0</v>
      </c>
      <c r="CU5" s="629">
        <v>0</v>
      </c>
      <c r="CV5" s="696">
        <f t="shared" si="34"/>
        <v>0</v>
      </c>
      <c r="CW5" s="696">
        <f t="shared" si="35"/>
        <v>0</v>
      </c>
      <c r="CX5" s="696">
        <f t="shared" si="36"/>
        <v>0</v>
      </c>
      <c r="CZ5" s="668" t="s">
        <v>374</v>
      </c>
      <c r="DA5" s="625" t="s">
        <v>732</v>
      </c>
      <c r="DB5" s="668" t="s">
        <v>397</v>
      </c>
      <c r="DC5" s="625" t="s">
        <v>239</v>
      </c>
      <c r="DD5" s="626">
        <v>2902974</v>
      </c>
      <c r="DE5" s="697">
        <f t="shared" si="37"/>
        <v>2902.9740000000002</v>
      </c>
      <c r="DH5" s="629" t="s">
        <v>372</v>
      </c>
      <c r="DI5" s="629" t="s">
        <v>202</v>
      </c>
      <c r="DJ5" s="629" t="s">
        <v>377</v>
      </c>
      <c r="DK5" s="629" t="s">
        <v>377</v>
      </c>
      <c r="DL5" s="698">
        <v>0</v>
      </c>
      <c r="DM5" s="698">
        <v>0</v>
      </c>
      <c r="DN5" s="698">
        <v>0</v>
      </c>
      <c r="DO5" s="698">
        <f t="shared" si="38"/>
        <v>0</v>
      </c>
      <c r="DP5" s="698">
        <f t="shared" si="39"/>
        <v>0</v>
      </c>
      <c r="DQ5" s="698">
        <f t="shared" si="40"/>
        <v>0</v>
      </c>
      <c r="DU5" s="629" t="s">
        <v>374</v>
      </c>
      <c r="DV5" s="629" t="s">
        <v>732</v>
      </c>
      <c r="DW5" s="668" t="s">
        <v>397</v>
      </c>
      <c r="DX5" s="629" t="s">
        <v>239</v>
      </c>
      <c r="DY5" s="697">
        <v>4495014</v>
      </c>
      <c r="DZ5" s="697">
        <f t="shared" si="41"/>
        <v>4495.0140000000001</v>
      </c>
      <c r="EC5" s="629" t="s">
        <v>372</v>
      </c>
      <c r="ED5" s="629" t="s">
        <v>202</v>
      </c>
      <c r="EE5" s="668" t="s">
        <v>421</v>
      </c>
      <c r="EF5" s="629" t="s">
        <v>255</v>
      </c>
      <c r="EG5" s="697">
        <v>0</v>
      </c>
      <c r="EH5" s="697">
        <v>55279537000</v>
      </c>
      <c r="EI5" s="697">
        <v>55279537000</v>
      </c>
      <c r="EJ5" s="697">
        <f t="shared" si="42"/>
        <v>0</v>
      </c>
      <c r="EK5" s="697">
        <f t="shared" si="43"/>
        <v>55279537</v>
      </c>
      <c r="EL5" s="697">
        <f t="shared" si="44"/>
        <v>55279537</v>
      </c>
      <c r="EO5" s="629" t="s">
        <v>374</v>
      </c>
      <c r="EP5" s="629" t="s">
        <v>732</v>
      </c>
      <c r="EQ5" s="629" t="s">
        <v>397</v>
      </c>
      <c r="ER5" s="629" t="s">
        <v>239</v>
      </c>
      <c r="ES5" s="697">
        <v>3141134</v>
      </c>
      <c r="ET5" s="697">
        <f t="shared" si="45"/>
        <v>3141.134</v>
      </c>
      <c r="EV5" s="629" t="s">
        <v>372</v>
      </c>
      <c r="EW5" s="629" t="s">
        <v>202</v>
      </c>
      <c r="EX5" s="629" t="s">
        <v>373</v>
      </c>
      <c r="EY5" s="629" t="s">
        <v>268</v>
      </c>
      <c r="EZ5" s="697">
        <v>0</v>
      </c>
      <c r="FA5" s="697">
        <v>21483858340</v>
      </c>
      <c r="FB5" s="697">
        <v>21483858340</v>
      </c>
      <c r="FC5" s="697">
        <f t="shared" si="46"/>
        <v>0</v>
      </c>
      <c r="FD5" s="697">
        <f t="shared" si="47"/>
        <v>21483858.34</v>
      </c>
      <c r="FE5" s="697">
        <f t="shared" si="48"/>
        <v>21483858.34</v>
      </c>
      <c r="FG5" s="684" t="s">
        <v>374</v>
      </c>
      <c r="FH5" s="699" t="s">
        <v>732</v>
      </c>
      <c r="FI5" s="684" t="s">
        <v>375</v>
      </c>
      <c r="FJ5" s="699" t="s">
        <v>237</v>
      </c>
      <c r="FK5" s="684">
        <v>2178691</v>
      </c>
      <c r="FL5" s="684">
        <f t="shared" si="49"/>
        <v>2178.6909999999998</v>
      </c>
      <c r="FN5" s="629" t="s">
        <v>372</v>
      </c>
      <c r="FO5" s="629" t="s">
        <v>202</v>
      </c>
      <c r="FP5" s="629" t="s">
        <v>377</v>
      </c>
      <c r="FQ5" s="629" t="s">
        <v>377</v>
      </c>
      <c r="FR5" s="698">
        <v>0</v>
      </c>
      <c r="FS5" s="698">
        <v>0</v>
      </c>
      <c r="FT5" s="698">
        <v>0</v>
      </c>
      <c r="FU5" s="700">
        <f t="shared" si="50"/>
        <v>0</v>
      </c>
      <c r="FV5" s="700">
        <f t="shared" si="51"/>
        <v>0</v>
      </c>
      <c r="FW5" s="700">
        <f t="shared" si="52"/>
        <v>0</v>
      </c>
      <c r="FY5" s="629" t="s">
        <v>961</v>
      </c>
      <c r="FZ5" s="697">
        <v>76763405000</v>
      </c>
      <c r="GA5" s="697">
        <v>76763395340</v>
      </c>
      <c r="GB5" s="697">
        <v>76763395340</v>
      </c>
      <c r="GC5" s="697">
        <v>9660</v>
      </c>
      <c r="GD5" s="697">
        <v>76763395340</v>
      </c>
      <c r="GE5" s="697">
        <v>0</v>
      </c>
      <c r="GF5" s="697">
        <f t="shared" si="53"/>
        <v>76763405</v>
      </c>
      <c r="GG5" s="697">
        <f t="shared" si="54"/>
        <v>76763395.340000004</v>
      </c>
      <c r="GH5" s="697">
        <f t="shared" si="55"/>
        <v>76763395.340000004</v>
      </c>
      <c r="GI5" s="697">
        <f t="shared" si="56"/>
        <v>9.66</v>
      </c>
      <c r="GJ5" s="697">
        <f t="shared" si="57"/>
        <v>76763395.340000004</v>
      </c>
      <c r="GK5" s="697">
        <f t="shared" si="58"/>
        <v>0</v>
      </c>
      <c r="GN5" s="629" t="s">
        <v>374</v>
      </c>
      <c r="GO5" s="629" t="s">
        <v>732</v>
      </c>
      <c r="GP5" s="668" t="s">
        <v>375</v>
      </c>
      <c r="GQ5" s="629" t="s">
        <v>237</v>
      </c>
      <c r="GR5" s="629">
        <v>2178691</v>
      </c>
      <c r="GS5" s="697">
        <f t="shared" si="59"/>
        <v>2178.6909999999998</v>
      </c>
      <c r="GU5" s="668" t="s">
        <v>372</v>
      </c>
      <c r="GV5" s="629" t="s">
        <v>202</v>
      </c>
      <c r="GW5" s="668" t="s">
        <v>377</v>
      </c>
      <c r="GX5" s="625" t="s">
        <v>377</v>
      </c>
      <c r="GY5" s="626">
        <v>0</v>
      </c>
      <c r="GZ5" s="626">
        <v>0</v>
      </c>
      <c r="HA5" s="626">
        <v>0</v>
      </c>
      <c r="HB5" s="626">
        <f t="shared" si="60"/>
        <v>0</v>
      </c>
      <c r="HC5" s="626">
        <f t="shared" si="61"/>
        <v>0</v>
      </c>
      <c r="HD5" s="626">
        <f t="shared" si="62"/>
        <v>0</v>
      </c>
      <c r="HF5" s="625" t="s">
        <v>961</v>
      </c>
      <c r="HG5" s="626">
        <v>76763405000</v>
      </c>
      <c r="HH5" s="626">
        <v>76763395340</v>
      </c>
      <c r="HI5" s="626">
        <v>76763395340</v>
      </c>
      <c r="HJ5" s="626">
        <v>9660</v>
      </c>
      <c r="HK5" s="626">
        <v>76763395340</v>
      </c>
      <c r="HL5" s="626">
        <v>0</v>
      </c>
      <c r="HM5" s="626">
        <f t="shared" si="63"/>
        <v>76763405</v>
      </c>
      <c r="HN5" s="626">
        <f t="shared" si="64"/>
        <v>76763395.340000004</v>
      </c>
      <c r="HO5" s="626">
        <f t="shared" si="65"/>
        <v>76763395.340000004</v>
      </c>
      <c r="HP5" s="626">
        <f t="shared" si="66"/>
        <v>9.66</v>
      </c>
      <c r="HQ5" s="626">
        <f t="shared" si="67"/>
        <v>76763395.340000004</v>
      </c>
      <c r="HR5" s="626">
        <f t="shared" si="68"/>
        <v>0</v>
      </c>
      <c r="HU5" s="629" t="s">
        <v>374</v>
      </c>
      <c r="HV5" s="629" t="s">
        <v>732</v>
      </c>
      <c r="HW5" s="629" t="s">
        <v>376</v>
      </c>
      <c r="HX5" s="629" t="s">
        <v>269</v>
      </c>
      <c r="HY5" s="697">
        <v>429424</v>
      </c>
      <c r="HZ5" s="697">
        <f t="shared" si="69"/>
        <v>429.42399999999998</v>
      </c>
      <c r="IB5" s="629" t="s">
        <v>372</v>
      </c>
      <c r="IC5" s="629" t="s">
        <v>202</v>
      </c>
      <c r="ID5" s="629" t="s">
        <v>377</v>
      </c>
      <c r="IE5" s="629" t="s">
        <v>377</v>
      </c>
      <c r="IF5" s="697">
        <v>0</v>
      </c>
      <c r="IG5" s="697">
        <v>0</v>
      </c>
      <c r="IH5" s="697">
        <v>0</v>
      </c>
      <c r="II5" s="697">
        <f t="shared" si="70"/>
        <v>0</v>
      </c>
      <c r="IJ5" s="697">
        <f t="shared" si="71"/>
        <v>0</v>
      </c>
      <c r="IK5" s="697">
        <f t="shared" si="72"/>
        <v>0</v>
      </c>
      <c r="IM5" s="629" t="s">
        <v>961</v>
      </c>
      <c r="IN5" s="697">
        <v>76763405000</v>
      </c>
      <c r="IO5" s="697">
        <v>76763395340</v>
      </c>
      <c r="IP5" s="697">
        <v>76763395340</v>
      </c>
      <c r="IQ5" s="697">
        <v>9660</v>
      </c>
      <c r="IR5" s="697">
        <v>76763395340</v>
      </c>
      <c r="IS5" s="697">
        <v>0</v>
      </c>
      <c r="IT5" s="697">
        <f t="shared" si="73"/>
        <v>76763405</v>
      </c>
      <c r="IU5" s="697">
        <f t="shared" si="74"/>
        <v>76763395.340000004</v>
      </c>
      <c r="IV5" s="697">
        <f t="shared" si="75"/>
        <v>76763395.340000004</v>
      </c>
      <c r="IW5" s="697">
        <f t="shared" si="76"/>
        <v>9.66</v>
      </c>
      <c r="IX5" s="697">
        <f t="shared" si="77"/>
        <v>76763395.340000004</v>
      </c>
      <c r="IY5" s="697">
        <f t="shared" si="78"/>
        <v>0</v>
      </c>
    </row>
    <row r="6" spans="1:259" x14ac:dyDescent="0.25">
      <c r="A6" s="668" t="s">
        <v>374</v>
      </c>
      <c r="B6" s="668" t="s">
        <v>732</v>
      </c>
      <c r="C6" s="668" t="s">
        <v>422</v>
      </c>
      <c r="D6" s="668" t="s">
        <v>286</v>
      </c>
      <c r="E6" s="626">
        <v>611893000</v>
      </c>
      <c r="F6" s="626">
        <v>0</v>
      </c>
      <c r="G6" s="626">
        <v>0</v>
      </c>
      <c r="H6" s="696">
        <f t="shared" si="14"/>
        <v>630861.68299999996</v>
      </c>
      <c r="I6" s="696">
        <f t="shared" si="15"/>
        <v>0</v>
      </c>
      <c r="J6" s="696">
        <f t="shared" si="16"/>
        <v>0</v>
      </c>
      <c r="L6" s="668" t="s">
        <v>374</v>
      </c>
      <c r="M6" s="625" t="s">
        <v>732</v>
      </c>
      <c r="N6" s="668" t="s">
        <v>398</v>
      </c>
      <c r="O6" s="668" t="s">
        <v>399</v>
      </c>
      <c r="P6" s="626">
        <v>3223453</v>
      </c>
      <c r="Q6" s="696">
        <f t="shared" si="17"/>
        <v>3323.3800429999997</v>
      </c>
      <c r="S6" s="629" t="s">
        <v>374</v>
      </c>
      <c r="T6" s="629" t="s">
        <v>732</v>
      </c>
      <c r="U6" s="629" t="s">
        <v>422</v>
      </c>
      <c r="V6" s="629" t="s">
        <v>286</v>
      </c>
      <c r="W6" s="696">
        <v>611893000</v>
      </c>
      <c r="X6" s="696">
        <v>0</v>
      </c>
      <c r="Y6" s="696">
        <v>0</v>
      </c>
      <c r="Z6" s="696">
        <f t="shared" si="18"/>
        <v>630861.68299999996</v>
      </c>
      <c r="AA6" s="696">
        <f t="shared" si="19"/>
        <v>0</v>
      </c>
      <c r="AB6" s="696">
        <f t="shared" si="20"/>
        <v>0</v>
      </c>
      <c r="AC6" s="696"/>
      <c r="AE6" s="668" t="s">
        <v>374</v>
      </c>
      <c r="AF6" s="625" t="s">
        <v>732</v>
      </c>
      <c r="AG6" s="668" t="s">
        <v>375</v>
      </c>
      <c r="AH6" s="625" t="s">
        <v>237</v>
      </c>
      <c r="AI6" s="626">
        <v>15320011</v>
      </c>
      <c r="AJ6" s="696">
        <f t="shared" si="21"/>
        <v>15320.011</v>
      </c>
      <c r="AL6" s="629" t="s">
        <v>374</v>
      </c>
      <c r="AM6" s="629" t="s">
        <v>732</v>
      </c>
      <c r="AN6" s="629" t="s">
        <v>422</v>
      </c>
      <c r="AO6" s="629" t="s">
        <v>286</v>
      </c>
      <c r="AP6" s="696">
        <v>611893000</v>
      </c>
      <c r="AQ6" s="696">
        <v>0</v>
      </c>
      <c r="AR6" s="696">
        <v>0</v>
      </c>
      <c r="AS6" s="696">
        <f t="shared" si="22"/>
        <v>611893</v>
      </c>
      <c r="AT6" s="696">
        <f t="shared" si="23"/>
        <v>0</v>
      </c>
      <c r="AU6" s="696">
        <f t="shared" si="24"/>
        <v>0</v>
      </c>
      <c r="AX6" s="668" t="s">
        <v>374</v>
      </c>
      <c r="AY6" s="625" t="s">
        <v>732</v>
      </c>
      <c r="AZ6" s="668" t="s">
        <v>375</v>
      </c>
      <c r="BA6" s="668" t="s">
        <v>237</v>
      </c>
      <c r="BB6" s="626">
        <v>16133569</v>
      </c>
      <c r="BC6" s="626">
        <f t="shared" si="25"/>
        <v>16133.569</v>
      </c>
      <c r="BE6" s="668" t="s">
        <v>372</v>
      </c>
      <c r="BF6" s="625" t="s">
        <v>202</v>
      </c>
      <c r="BG6" s="668" t="s">
        <v>373</v>
      </c>
      <c r="BH6" s="625" t="s">
        <v>268</v>
      </c>
      <c r="BI6" s="626">
        <v>0</v>
      </c>
      <c r="BJ6" s="626">
        <v>21483858340</v>
      </c>
      <c r="BK6" s="626">
        <v>21483858340</v>
      </c>
      <c r="BL6" s="626">
        <f t="shared" si="26"/>
        <v>0</v>
      </c>
      <c r="BM6" s="626">
        <f t="shared" si="27"/>
        <v>21483858.34</v>
      </c>
      <c r="BN6" s="626">
        <f t="shared" si="28"/>
        <v>21483858.34</v>
      </c>
      <c r="BP6" s="668" t="s">
        <v>374</v>
      </c>
      <c r="BQ6" s="625" t="s">
        <v>732</v>
      </c>
      <c r="BR6" s="668" t="s">
        <v>400</v>
      </c>
      <c r="BS6" s="625" t="s">
        <v>236</v>
      </c>
      <c r="BT6" s="696">
        <v>130800000</v>
      </c>
      <c r="BU6" s="696">
        <f t="shared" si="29"/>
        <v>130800</v>
      </c>
      <c r="BW6" s="668" t="s">
        <v>372</v>
      </c>
      <c r="BX6" s="625" t="s">
        <v>202</v>
      </c>
      <c r="BY6" s="668" t="s">
        <v>373</v>
      </c>
      <c r="BZ6" s="625" t="s">
        <v>268</v>
      </c>
      <c r="CA6" s="696">
        <v>0</v>
      </c>
      <c r="CB6" s="696">
        <v>21483858340</v>
      </c>
      <c r="CC6" s="696">
        <v>21483858340</v>
      </c>
      <c r="CD6" s="696">
        <f t="shared" si="30"/>
        <v>0</v>
      </c>
      <c r="CE6" s="696">
        <f t="shared" si="31"/>
        <v>21483858.34</v>
      </c>
      <c r="CF6" s="696">
        <f t="shared" si="32"/>
        <v>21483858.34</v>
      </c>
      <c r="CH6" s="668" t="s">
        <v>821</v>
      </c>
      <c r="CI6" s="625" t="s">
        <v>822</v>
      </c>
      <c r="CJ6" s="668" t="s">
        <v>838</v>
      </c>
      <c r="CK6" s="625" t="s">
        <v>839</v>
      </c>
      <c r="CL6" s="626">
        <v>381710</v>
      </c>
      <c r="CM6" s="696">
        <f t="shared" si="33"/>
        <v>381.71</v>
      </c>
      <c r="CO6" s="629" t="s">
        <v>372</v>
      </c>
      <c r="CP6" s="629" t="s">
        <v>202</v>
      </c>
      <c r="CQ6" s="668" t="s">
        <v>421</v>
      </c>
      <c r="CR6" s="629" t="s">
        <v>255</v>
      </c>
      <c r="CS6" s="629">
        <v>0</v>
      </c>
      <c r="CT6" s="629">
        <v>55279537000</v>
      </c>
      <c r="CU6" s="629">
        <v>55279537000</v>
      </c>
      <c r="CV6" s="696">
        <f t="shared" si="34"/>
        <v>0</v>
      </c>
      <c r="CW6" s="696">
        <f t="shared" si="35"/>
        <v>55279537</v>
      </c>
      <c r="CX6" s="696">
        <f t="shared" si="36"/>
        <v>55279537</v>
      </c>
      <c r="CZ6" s="668" t="s">
        <v>374</v>
      </c>
      <c r="DA6" s="625" t="s">
        <v>732</v>
      </c>
      <c r="DB6" s="668" t="s">
        <v>400</v>
      </c>
      <c r="DC6" s="625" t="s">
        <v>236</v>
      </c>
      <c r="DD6" s="626">
        <v>78000000</v>
      </c>
      <c r="DE6" s="697">
        <f t="shared" si="37"/>
        <v>78000</v>
      </c>
      <c r="DH6" s="629" t="s">
        <v>372</v>
      </c>
      <c r="DI6" s="629" t="s">
        <v>202</v>
      </c>
      <c r="DJ6" s="629" t="s">
        <v>373</v>
      </c>
      <c r="DK6" s="629" t="s">
        <v>268</v>
      </c>
      <c r="DL6" s="698">
        <v>0</v>
      </c>
      <c r="DM6" s="698">
        <v>21483858340</v>
      </c>
      <c r="DN6" s="698">
        <v>21483858340</v>
      </c>
      <c r="DO6" s="698">
        <f t="shared" si="38"/>
        <v>0</v>
      </c>
      <c r="DP6" s="698">
        <f t="shared" si="39"/>
        <v>21483858.34</v>
      </c>
      <c r="DQ6" s="698">
        <f t="shared" si="40"/>
        <v>21483858.34</v>
      </c>
      <c r="DU6" s="629" t="s">
        <v>374</v>
      </c>
      <c r="DV6" s="629" t="s">
        <v>732</v>
      </c>
      <c r="DW6" s="668" t="s">
        <v>375</v>
      </c>
      <c r="DX6" s="629" t="s">
        <v>237</v>
      </c>
      <c r="DY6" s="697">
        <v>2178691</v>
      </c>
      <c r="DZ6" s="697">
        <f t="shared" si="41"/>
        <v>2178.6909999999998</v>
      </c>
      <c r="EC6" s="629" t="s">
        <v>372</v>
      </c>
      <c r="ED6" s="629" t="s">
        <v>202</v>
      </c>
      <c r="EE6" s="668" t="s">
        <v>373</v>
      </c>
      <c r="EF6" s="629" t="s">
        <v>268</v>
      </c>
      <c r="EG6" s="697">
        <v>0</v>
      </c>
      <c r="EH6" s="697">
        <v>21483858340</v>
      </c>
      <c r="EI6" s="697">
        <v>21483858340</v>
      </c>
      <c r="EJ6" s="697">
        <f t="shared" si="42"/>
        <v>0</v>
      </c>
      <c r="EK6" s="697">
        <f t="shared" si="43"/>
        <v>21483858.34</v>
      </c>
      <c r="EL6" s="697">
        <f t="shared" si="44"/>
        <v>21483858.34</v>
      </c>
      <c r="EO6" s="629" t="s">
        <v>374</v>
      </c>
      <c r="EP6" s="629" t="s">
        <v>732</v>
      </c>
      <c r="EQ6" s="629" t="s">
        <v>398</v>
      </c>
      <c r="ER6" s="629" t="s">
        <v>399</v>
      </c>
      <c r="ES6" s="697">
        <v>61700000</v>
      </c>
      <c r="ET6" s="697">
        <f t="shared" si="45"/>
        <v>61700</v>
      </c>
      <c r="EV6" s="629" t="s">
        <v>372</v>
      </c>
      <c r="EW6" s="629" t="s">
        <v>202</v>
      </c>
      <c r="EX6" s="629" t="s">
        <v>377</v>
      </c>
      <c r="EY6" s="629" t="s">
        <v>377</v>
      </c>
      <c r="EZ6" s="697">
        <v>0</v>
      </c>
      <c r="FA6" s="697">
        <v>0</v>
      </c>
      <c r="FB6" s="697">
        <v>0</v>
      </c>
      <c r="FC6" s="697">
        <f t="shared" si="46"/>
        <v>0</v>
      </c>
      <c r="FD6" s="697">
        <f t="shared" si="47"/>
        <v>0</v>
      </c>
      <c r="FE6" s="697">
        <f t="shared" si="48"/>
        <v>0</v>
      </c>
      <c r="FG6" s="684" t="s">
        <v>374</v>
      </c>
      <c r="FH6" s="699" t="s">
        <v>732</v>
      </c>
      <c r="FI6" s="684" t="s">
        <v>398</v>
      </c>
      <c r="FJ6" s="699" t="s">
        <v>399</v>
      </c>
      <c r="FK6" s="684">
        <v>34897110</v>
      </c>
      <c r="FL6" s="684">
        <f t="shared" si="49"/>
        <v>34897.11</v>
      </c>
      <c r="FN6" s="629" t="s">
        <v>372</v>
      </c>
      <c r="FO6" s="629" t="s">
        <v>202</v>
      </c>
      <c r="FP6" s="629" t="s">
        <v>421</v>
      </c>
      <c r="FQ6" s="629" t="s">
        <v>255</v>
      </c>
      <c r="FR6" s="698">
        <v>0</v>
      </c>
      <c r="FS6" s="698">
        <v>55279537000</v>
      </c>
      <c r="FT6" s="698">
        <v>55279537000</v>
      </c>
      <c r="FU6" s="700">
        <f t="shared" si="50"/>
        <v>0</v>
      </c>
      <c r="FV6" s="700">
        <f t="shared" si="51"/>
        <v>55279537</v>
      </c>
      <c r="FW6" s="700">
        <f t="shared" si="52"/>
        <v>55279537</v>
      </c>
      <c r="FY6" s="629" t="s">
        <v>962</v>
      </c>
      <c r="FZ6" s="697">
        <v>3804713000</v>
      </c>
      <c r="GA6" s="697">
        <v>1845531378</v>
      </c>
      <c r="GB6" s="697">
        <v>2117293617</v>
      </c>
      <c r="GC6" s="697">
        <v>1687419383</v>
      </c>
      <c r="GD6" s="697">
        <v>1307363479</v>
      </c>
      <c r="GE6" s="697">
        <v>538167899</v>
      </c>
      <c r="GF6" s="697">
        <f t="shared" si="53"/>
        <v>3804713</v>
      </c>
      <c r="GG6" s="697">
        <f t="shared" si="54"/>
        <v>1845531.378</v>
      </c>
      <c r="GH6" s="697">
        <f t="shared" si="55"/>
        <v>2117293.6170000001</v>
      </c>
      <c r="GI6" s="697">
        <f t="shared" si="56"/>
        <v>1687419.3829999999</v>
      </c>
      <c r="GJ6" s="697">
        <f t="shared" si="57"/>
        <v>1307363.4790000001</v>
      </c>
      <c r="GK6" s="697">
        <f t="shared" si="58"/>
        <v>538167.89899999998</v>
      </c>
      <c r="GN6" s="629" t="s">
        <v>374</v>
      </c>
      <c r="GO6" s="629" t="s">
        <v>732</v>
      </c>
      <c r="GP6" s="668" t="s">
        <v>400</v>
      </c>
      <c r="GQ6" s="629" t="s">
        <v>236</v>
      </c>
      <c r="GR6" s="629">
        <v>1024566988</v>
      </c>
      <c r="GS6" s="697">
        <f t="shared" si="59"/>
        <v>1024566.988</v>
      </c>
      <c r="GU6" s="668" t="s">
        <v>372</v>
      </c>
      <c r="GV6" s="629" t="s">
        <v>202</v>
      </c>
      <c r="GW6" s="668" t="s">
        <v>373</v>
      </c>
      <c r="GX6" s="625" t="s">
        <v>268</v>
      </c>
      <c r="GY6" s="626">
        <v>0</v>
      </c>
      <c r="GZ6" s="626">
        <v>21483858340</v>
      </c>
      <c r="HA6" s="626">
        <v>21483858340</v>
      </c>
      <c r="HB6" s="626">
        <f t="shared" si="60"/>
        <v>0</v>
      </c>
      <c r="HC6" s="626">
        <f t="shared" si="61"/>
        <v>21483858.34</v>
      </c>
      <c r="HD6" s="626">
        <f t="shared" si="62"/>
        <v>21483858.34</v>
      </c>
      <c r="HF6" s="625" t="s">
        <v>962</v>
      </c>
      <c r="HG6" s="626">
        <v>3804713000</v>
      </c>
      <c r="HH6" s="626">
        <v>2839811304</v>
      </c>
      <c r="HI6" s="626">
        <v>2888272336</v>
      </c>
      <c r="HJ6" s="626">
        <v>916440664</v>
      </c>
      <c r="HK6" s="626">
        <v>1836837244</v>
      </c>
      <c r="HL6" s="626">
        <v>1002974060</v>
      </c>
      <c r="HM6" s="626">
        <f t="shared" si="63"/>
        <v>3804713</v>
      </c>
      <c r="HN6" s="626">
        <f t="shared" si="64"/>
        <v>2839811.304</v>
      </c>
      <c r="HO6" s="626">
        <f t="shared" si="65"/>
        <v>2888272.3360000001</v>
      </c>
      <c r="HP6" s="626">
        <f t="shared" si="66"/>
        <v>916440.66399999999</v>
      </c>
      <c r="HQ6" s="626">
        <f t="shared" si="67"/>
        <v>1836837.2439999999</v>
      </c>
      <c r="HR6" s="626">
        <f t="shared" si="68"/>
        <v>1002974.06</v>
      </c>
      <c r="HU6" s="629" t="s">
        <v>374</v>
      </c>
      <c r="HV6" s="629" t="s">
        <v>732</v>
      </c>
      <c r="HW6" s="629" t="s">
        <v>398</v>
      </c>
      <c r="HX6" s="629" t="s">
        <v>399</v>
      </c>
      <c r="HY6" s="697">
        <v>6600000</v>
      </c>
      <c r="HZ6" s="697">
        <f t="shared" si="69"/>
        <v>6600</v>
      </c>
      <c r="IB6" s="629" t="s">
        <v>372</v>
      </c>
      <c r="IC6" s="629" t="s">
        <v>202</v>
      </c>
      <c r="ID6" s="629" t="s">
        <v>373</v>
      </c>
      <c r="IE6" s="629" t="s">
        <v>268</v>
      </c>
      <c r="IF6" s="697">
        <v>0</v>
      </c>
      <c r="IG6" s="697">
        <v>21483858340</v>
      </c>
      <c r="IH6" s="697">
        <v>21483858340</v>
      </c>
      <c r="II6" s="697">
        <f t="shared" si="70"/>
        <v>0</v>
      </c>
      <c r="IJ6" s="697">
        <f t="shared" si="71"/>
        <v>21483858.34</v>
      </c>
      <c r="IK6" s="697">
        <f t="shared" si="72"/>
        <v>21483858.34</v>
      </c>
      <c r="IM6" s="629" t="s">
        <v>962</v>
      </c>
      <c r="IN6" s="697">
        <v>3785687000</v>
      </c>
      <c r="IO6" s="697">
        <v>3783850605</v>
      </c>
      <c r="IP6" s="697">
        <v>3783850605</v>
      </c>
      <c r="IQ6" s="697">
        <v>1836395</v>
      </c>
      <c r="IR6" s="697">
        <v>3066271033</v>
      </c>
      <c r="IS6" s="697">
        <v>717579572</v>
      </c>
      <c r="IT6" s="697">
        <f t="shared" si="73"/>
        <v>3785687</v>
      </c>
      <c r="IU6" s="697">
        <f t="shared" si="74"/>
        <v>3783850.605</v>
      </c>
      <c r="IV6" s="697">
        <f t="shared" si="75"/>
        <v>3783850.605</v>
      </c>
      <c r="IW6" s="697">
        <f t="shared" si="76"/>
        <v>1836.395</v>
      </c>
      <c r="IX6" s="697">
        <f t="shared" si="77"/>
        <v>3066271.0329999998</v>
      </c>
      <c r="IY6" s="697">
        <f t="shared" si="78"/>
        <v>717579.57200000004</v>
      </c>
    </row>
    <row r="7" spans="1:259" x14ac:dyDescent="0.25">
      <c r="A7" s="668" t="s">
        <v>374</v>
      </c>
      <c r="B7" s="668" t="s">
        <v>732</v>
      </c>
      <c r="C7" s="668" t="s">
        <v>398</v>
      </c>
      <c r="D7" s="668" t="s">
        <v>399</v>
      </c>
      <c r="E7" s="626">
        <v>600000000</v>
      </c>
      <c r="F7" s="626">
        <v>0</v>
      </c>
      <c r="G7" s="626">
        <v>0</v>
      </c>
      <c r="H7" s="696">
        <f t="shared" si="14"/>
        <v>618600</v>
      </c>
      <c r="I7" s="696">
        <f t="shared" si="15"/>
        <v>0</v>
      </c>
      <c r="J7" s="696">
        <f t="shared" si="16"/>
        <v>0</v>
      </c>
      <c r="L7" s="668" t="s">
        <v>821</v>
      </c>
      <c r="M7" s="625" t="s">
        <v>822</v>
      </c>
      <c r="N7" s="668" t="s">
        <v>823</v>
      </c>
      <c r="O7" s="668" t="s">
        <v>824</v>
      </c>
      <c r="P7" s="626">
        <v>36000000</v>
      </c>
      <c r="Q7" s="696">
        <f t="shared" si="17"/>
        <v>37116</v>
      </c>
      <c r="S7" s="629" t="s">
        <v>374</v>
      </c>
      <c r="T7" s="629" t="s">
        <v>732</v>
      </c>
      <c r="U7" s="629" t="s">
        <v>398</v>
      </c>
      <c r="V7" s="629" t="s">
        <v>399</v>
      </c>
      <c r="W7" s="696">
        <v>600000000</v>
      </c>
      <c r="X7" s="696">
        <v>0</v>
      </c>
      <c r="Y7" s="696">
        <v>0</v>
      </c>
      <c r="Z7" s="696">
        <f t="shared" si="18"/>
        <v>618600</v>
      </c>
      <c r="AA7" s="696">
        <f t="shared" si="19"/>
        <v>0</v>
      </c>
      <c r="AB7" s="696">
        <f t="shared" si="20"/>
        <v>0</v>
      </c>
      <c r="AC7" s="696"/>
      <c r="AE7" s="668" t="s">
        <v>821</v>
      </c>
      <c r="AF7" s="625" t="s">
        <v>822</v>
      </c>
      <c r="AG7" s="668" t="s">
        <v>838</v>
      </c>
      <c r="AH7" s="625" t="s">
        <v>839</v>
      </c>
      <c r="AI7" s="626">
        <v>31607</v>
      </c>
      <c r="AJ7" s="696">
        <f t="shared" si="21"/>
        <v>31.606999999999999</v>
      </c>
      <c r="AL7" s="629" t="s">
        <v>374</v>
      </c>
      <c r="AM7" s="629" t="s">
        <v>732</v>
      </c>
      <c r="AN7" s="629" t="s">
        <v>398</v>
      </c>
      <c r="AO7" s="629" t="s">
        <v>399</v>
      </c>
      <c r="AP7" s="696">
        <v>600000000</v>
      </c>
      <c r="AQ7" s="696">
        <v>0</v>
      </c>
      <c r="AR7" s="696">
        <v>0</v>
      </c>
      <c r="AS7" s="696">
        <f t="shared" si="22"/>
        <v>600000</v>
      </c>
      <c r="AT7" s="696">
        <f t="shared" si="23"/>
        <v>0</v>
      </c>
      <c r="AU7" s="696">
        <f t="shared" si="24"/>
        <v>0</v>
      </c>
      <c r="AX7" s="668" t="s">
        <v>374</v>
      </c>
      <c r="AY7" s="625" t="s">
        <v>732</v>
      </c>
      <c r="AZ7" s="668" t="s">
        <v>398</v>
      </c>
      <c r="BA7" s="668" t="s">
        <v>399</v>
      </c>
      <c r="BB7" s="626">
        <v>3793027</v>
      </c>
      <c r="BC7" s="626">
        <f t="shared" si="25"/>
        <v>3793.027</v>
      </c>
      <c r="BE7" s="668" t="s">
        <v>372</v>
      </c>
      <c r="BF7" s="625" t="s">
        <v>202</v>
      </c>
      <c r="BG7" s="668" t="s">
        <v>377</v>
      </c>
      <c r="BH7" s="625" t="s">
        <v>377</v>
      </c>
      <c r="BI7" s="626">
        <v>0</v>
      </c>
      <c r="BJ7" s="626">
        <v>0</v>
      </c>
      <c r="BK7" s="626">
        <v>0</v>
      </c>
      <c r="BL7" s="626">
        <f t="shared" si="26"/>
        <v>0</v>
      </c>
      <c r="BM7" s="626">
        <f t="shared" si="27"/>
        <v>0</v>
      </c>
      <c r="BN7" s="626">
        <f t="shared" si="28"/>
        <v>0</v>
      </c>
      <c r="BP7" s="668" t="s">
        <v>821</v>
      </c>
      <c r="BQ7" s="625" t="s">
        <v>822</v>
      </c>
      <c r="BR7" s="668" t="s">
        <v>838</v>
      </c>
      <c r="BS7" s="625" t="s">
        <v>839</v>
      </c>
      <c r="BT7" s="696">
        <v>31607</v>
      </c>
      <c r="BU7" s="696">
        <f t="shared" si="29"/>
        <v>31.606999999999999</v>
      </c>
      <c r="BW7" s="668" t="s">
        <v>372</v>
      </c>
      <c r="BX7" s="625" t="s">
        <v>202</v>
      </c>
      <c r="BY7" s="668" t="s">
        <v>421</v>
      </c>
      <c r="BZ7" s="625" t="s">
        <v>255</v>
      </c>
      <c r="CA7" s="696">
        <v>0</v>
      </c>
      <c r="CB7" s="696">
        <v>55279537000</v>
      </c>
      <c r="CC7" s="696">
        <v>55279537000</v>
      </c>
      <c r="CD7" s="696">
        <f t="shared" si="30"/>
        <v>0</v>
      </c>
      <c r="CE7" s="696">
        <f t="shared" si="31"/>
        <v>55279537</v>
      </c>
      <c r="CF7" s="696">
        <f t="shared" si="32"/>
        <v>55279537</v>
      </c>
      <c r="CH7" s="668" t="s">
        <v>821</v>
      </c>
      <c r="CI7" s="625" t="s">
        <v>822</v>
      </c>
      <c r="CJ7" s="668" t="s">
        <v>823</v>
      </c>
      <c r="CK7" s="625" t="s">
        <v>824</v>
      </c>
      <c r="CL7" s="626">
        <v>34000000</v>
      </c>
      <c r="CM7" s="696">
        <f>+CL7/$CL$1*$CM$1</f>
        <v>34000</v>
      </c>
      <c r="CO7" s="629" t="s">
        <v>372</v>
      </c>
      <c r="CP7" s="629" t="s">
        <v>202</v>
      </c>
      <c r="CQ7" s="668" t="s">
        <v>373</v>
      </c>
      <c r="CR7" s="629" t="s">
        <v>268</v>
      </c>
      <c r="CS7" s="629">
        <v>0</v>
      </c>
      <c r="CT7" s="629">
        <v>21483858340</v>
      </c>
      <c r="CU7" s="629">
        <v>21483858340</v>
      </c>
      <c r="CV7" s="696">
        <f t="shared" si="34"/>
        <v>0</v>
      </c>
      <c r="CW7" s="696">
        <f t="shared" si="35"/>
        <v>21483858.34</v>
      </c>
      <c r="CX7" s="696">
        <f t="shared" si="36"/>
        <v>21483858.34</v>
      </c>
      <c r="CZ7" s="668" t="s">
        <v>374</v>
      </c>
      <c r="DA7" s="625" t="s">
        <v>732</v>
      </c>
      <c r="DB7" s="668" t="s">
        <v>375</v>
      </c>
      <c r="DC7" s="625" t="s">
        <v>237</v>
      </c>
      <c r="DD7" s="626">
        <v>16219381</v>
      </c>
      <c r="DE7" s="697">
        <f t="shared" si="37"/>
        <v>16219.380999999999</v>
      </c>
      <c r="DH7" s="629" t="s">
        <v>372</v>
      </c>
      <c r="DI7" s="629" t="s">
        <v>202</v>
      </c>
      <c r="DJ7" s="629" t="s">
        <v>421</v>
      </c>
      <c r="DK7" s="629" t="s">
        <v>255</v>
      </c>
      <c r="DL7" s="698">
        <v>0</v>
      </c>
      <c r="DM7" s="698">
        <v>55279537000</v>
      </c>
      <c r="DN7" s="698">
        <v>55279537000</v>
      </c>
      <c r="DO7" s="698">
        <f t="shared" si="38"/>
        <v>0</v>
      </c>
      <c r="DP7" s="698">
        <f t="shared" si="39"/>
        <v>55279537</v>
      </c>
      <c r="DQ7" s="698">
        <f t="shared" si="40"/>
        <v>55279537</v>
      </c>
      <c r="DU7" s="629" t="s">
        <v>821</v>
      </c>
      <c r="DV7" s="629" t="s">
        <v>822</v>
      </c>
      <c r="DW7" s="668" t="s">
        <v>823</v>
      </c>
      <c r="DX7" s="629" t="s">
        <v>824</v>
      </c>
      <c r="DY7" s="697">
        <v>36000000</v>
      </c>
      <c r="DZ7" s="697">
        <f t="shared" si="41"/>
        <v>36000</v>
      </c>
      <c r="EC7" s="629" t="s">
        <v>372</v>
      </c>
      <c r="ED7" s="629" t="s">
        <v>202</v>
      </c>
      <c r="EE7" s="668" t="s">
        <v>377</v>
      </c>
      <c r="EF7" s="629" t="s">
        <v>377</v>
      </c>
      <c r="EG7" s="697">
        <v>0</v>
      </c>
      <c r="EH7" s="697">
        <v>0</v>
      </c>
      <c r="EI7" s="697">
        <v>0</v>
      </c>
      <c r="EJ7" s="697">
        <f t="shared" si="42"/>
        <v>0</v>
      </c>
      <c r="EK7" s="697">
        <f t="shared" si="43"/>
        <v>0</v>
      </c>
      <c r="EL7" s="697">
        <f t="shared" si="44"/>
        <v>0</v>
      </c>
      <c r="EO7" s="629" t="s">
        <v>374</v>
      </c>
      <c r="EP7" s="629" t="s">
        <v>732</v>
      </c>
      <c r="EQ7" s="629" t="s">
        <v>375</v>
      </c>
      <c r="ER7" s="629" t="s">
        <v>237</v>
      </c>
      <c r="ES7" s="697">
        <v>2240243</v>
      </c>
      <c r="ET7" s="697">
        <f t="shared" si="45"/>
        <v>2240.2429999999999</v>
      </c>
      <c r="EV7" s="629" t="s">
        <v>372</v>
      </c>
      <c r="EW7" s="629" t="s">
        <v>202</v>
      </c>
      <c r="EX7" s="629" t="s">
        <v>421</v>
      </c>
      <c r="EY7" s="629" t="s">
        <v>255</v>
      </c>
      <c r="EZ7" s="697">
        <v>0</v>
      </c>
      <c r="FA7" s="697">
        <v>55279537000</v>
      </c>
      <c r="FB7" s="697">
        <v>55279537000</v>
      </c>
      <c r="FC7" s="697">
        <f t="shared" si="46"/>
        <v>0</v>
      </c>
      <c r="FD7" s="697">
        <f t="shared" si="47"/>
        <v>55279537</v>
      </c>
      <c r="FE7" s="697">
        <f t="shared" si="48"/>
        <v>55279537</v>
      </c>
      <c r="FG7" s="684" t="s">
        <v>374</v>
      </c>
      <c r="FH7" s="699" t="s">
        <v>732</v>
      </c>
      <c r="FI7" s="684" t="s">
        <v>376</v>
      </c>
      <c r="FJ7" s="699" t="s">
        <v>269</v>
      </c>
      <c r="FK7" s="684">
        <v>63618</v>
      </c>
      <c r="FL7" s="684">
        <f t="shared" si="49"/>
        <v>63.618000000000002</v>
      </c>
      <c r="FN7" s="629" t="s">
        <v>372</v>
      </c>
      <c r="FO7" s="629" t="s">
        <v>202</v>
      </c>
      <c r="FP7" s="629" t="s">
        <v>373</v>
      </c>
      <c r="FQ7" s="629" t="s">
        <v>268</v>
      </c>
      <c r="FR7" s="698">
        <v>0</v>
      </c>
      <c r="FS7" s="698">
        <v>21483858340</v>
      </c>
      <c r="FT7" s="698">
        <v>21483858340</v>
      </c>
      <c r="FU7" s="700">
        <f t="shared" si="50"/>
        <v>0</v>
      </c>
      <c r="FV7" s="700">
        <f t="shared" si="51"/>
        <v>21483858.34</v>
      </c>
      <c r="FW7" s="700">
        <f t="shared" si="52"/>
        <v>21483858.34</v>
      </c>
      <c r="FY7" s="629" t="s">
        <v>802</v>
      </c>
      <c r="FZ7" s="697">
        <v>471602000</v>
      </c>
      <c r="GA7" s="697">
        <v>374564665</v>
      </c>
      <c r="GB7" s="697">
        <v>451088501</v>
      </c>
      <c r="GC7" s="697">
        <v>20513499</v>
      </c>
      <c r="GD7" s="697">
        <v>369054665</v>
      </c>
      <c r="GE7" s="697">
        <v>5510000</v>
      </c>
      <c r="GF7" s="697">
        <f t="shared" si="53"/>
        <v>471602</v>
      </c>
      <c r="GG7" s="697">
        <f t="shared" si="54"/>
        <v>374564.66499999998</v>
      </c>
      <c r="GH7" s="697">
        <f t="shared" si="55"/>
        <v>451088.50099999999</v>
      </c>
      <c r="GI7" s="697">
        <f t="shared" si="56"/>
        <v>20513.499</v>
      </c>
      <c r="GJ7" s="697">
        <f t="shared" si="57"/>
        <v>369054.66499999998</v>
      </c>
      <c r="GK7" s="697">
        <f t="shared" si="58"/>
        <v>5510</v>
      </c>
      <c r="GN7" s="629" t="s">
        <v>374</v>
      </c>
      <c r="GO7" s="629" t="s">
        <v>732</v>
      </c>
      <c r="GP7" s="668" t="s">
        <v>397</v>
      </c>
      <c r="GQ7" s="629" t="s">
        <v>239</v>
      </c>
      <c r="GR7" s="629">
        <v>276080</v>
      </c>
      <c r="GS7" s="697">
        <f t="shared" si="59"/>
        <v>276.08</v>
      </c>
      <c r="GU7" s="668" t="s">
        <v>372</v>
      </c>
      <c r="GV7" s="629" t="s">
        <v>202</v>
      </c>
      <c r="GW7" s="668" t="s">
        <v>421</v>
      </c>
      <c r="GX7" s="625" t="s">
        <v>255</v>
      </c>
      <c r="GY7" s="626">
        <v>0</v>
      </c>
      <c r="GZ7" s="626">
        <v>55279537000</v>
      </c>
      <c r="HA7" s="626">
        <v>55279537000</v>
      </c>
      <c r="HB7" s="626">
        <f t="shared" si="60"/>
        <v>0</v>
      </c>
      <c r="HC7" s="626">
        <f t="shared" si="61"/>
        <v>55279537</v>
      </c>
      <c r="HD7" s="626">
        <f t="shared" si="62"/>
        <v>55279537</v>
      </c>
      <c r="HF7" s="625" t="s">
        <v>802</v>
      </c>
      <c r="HG7" s="626">
        <v>471602000</v>
      </c>
      <c r="HH7" s="626">
        <v>410628283</v>
      </c>
      <c r="HI7" s="626">
        <v>451120310</v>
      </c>
      <c r="HJ7" s="626">
        <v>20481690</v>
      </c>
      <c r="HK7" s="626">
        <v>405408283</v>
      </c>
      <c r="HL7" s="626">
        <v>5220000</v>
      </c>
      <c r="HM7" s="626">
        <f t="shared" si="63"/>
        <v>471602</v>
      </c>
      <c r="HN7" s="626">
        <f t="shared" si="64"/>
        <v>410628.283</v>
      </c>
      <c r="HO7" s="626">
        <f t="shared" si="65"/>
        <v>451120.31</v>
      </c>
      <c r="HP7" s="626">
        <f t="shared" si="66"/>
        <v>20481.689999999999</v>
      </c>
      <c r="HQ7" s="626">
        <f t="shared" si="67"/>
        <v>405408.283</v>
      </c>
      <c r="HR7" s="626">
        <f t="shared" si="68"/>
        <v>5220</v>
      </c>
      <c r="HU7" s="629" t="s">
        <v>374</v>
      </c>
      <c r="HV7" s="629" t="s">
        <v>732</v>
      </c>
      <c r="HW7" s="629" t="s">
        <v>375</v>
      </c>
      <c r="HX7" s="629" t="s">
        <v>237</v>
      </c>
      <c r="HY7" s="697">
        <v>2215118</v>
      </c>
      <c r="HZ7" s="697">
        <f t="shared" si="69"/>
        <v>2215.1179999999999</v>
      </c>
      <c r="IB7" s="629" t="s">
        <v>372</v>
      </c>
      <c r="IC7" s="629" t="s">
        <v>202</v>
      </c>
      <c r="ID7" s="629" t="s">
        <v>421</v>
      </c>
      <c r="IE7" s="629" t="s">
        <v>255</v>
      </c>
      <c r="IF7" s="697">
        <v>0</v>
      </c>
      <c r="IG7" s="697">
        <v>55279537000</v>
      </c>
      <c r="IH7" s="697">
        <v>55279537000</v>
      </c>
      <c r="II7" s="697">
        <f t="shared" si="70"/>
        <v>0</v>
      </c>
      <c r="IJ7" s="697">
        <f t="shared" si="71"/>
        <v>55279537</v>
      </c>
      <c r="IK7" s="697">
        <f t="shared" si="72"/>
        <v>55279537</v>
      </c>
      <c r="IM7" s="629" t="s">
        <v>802</v>
      </c>
      <c r="IN7" s="697">
        <v>449363000</v>
      </c>
      <c r="IO7" s="697">
        <v>446628283</v>
      </c>
      <c r="IP7" s="697">
        <v>446660092</v>
      </c>
      <c r="IQ7" s="697">
        <v>2702908</v>
      </c>
      <c r="IR7" s="697">
        <v>441408283</v>
      </c>
      <c r="IS7" s="697">
        <v>5220000</v>
      </c>
      <c r="IT7" s="697">
        <f t="shared" si="73"/>
        <v>449363</v>
      </c>
      <c r="IU7" s="697">
        <f t="shared" si="74"/>
        <v>446628.283</v>
      </c>
      <c r="IV7" s="697">
        <f t="shared" si="75"/>
        <v>446660.092</v>
      </c>
      <c r="IW7" s="697">
        <f t="shared" si="76"/>
        <v>2702.9079999999999</v>
      </c>
      <c r="IX7" s="697">
        <f t="shared" si="77"/>
        <v>441408.283</v>
      </c>
      <c r="IY7" s="697">
        <f t="shared" si="78"/>
        <v>5220</v>
      </c>
    </row>
    <row r="8" spans="1:259" x14ac:dyDescent="0.25">
      <c r="A8" s="668" t="s">
        <v>374</v>
      </c>
      <c r="B8" s="668" t="s">
        <v>732</v>
      </c>
      <c r="C8" s="668" t="s">
        <v>375</v>
      </c>
      <c r="D8" s="668" t="s">
        <v>237</v>
      </c>
      <c r="E8" s="626">
        <v>219933968</v>
      </c>
      <c r="F8" s="626">
        <v>0</v>
      </c>
      <c r="G8" s="626">
        <v>0</v>
      </c>
      <c r="H8" s="696">
        <f t="shared" si="14"/>
        <v>226751.92100799998</v>
      </c>
      <c r="I8" s="696">
        <f t="shared" si="15"/>
        <v>0</v>
      </c>
      <c r="J8" s="696">
        <f t="shared" si="16"/>
        <v>0</v>
      </c>
      <c r="L8" s="668" t="s">
        <v>670</v>
      </c>
      <c r="M8" s="625" t="s">
        <v>671</v>
      </c>
      <c r="N8" s="668" t="s">
        <v>377</v>
      </c>
      <c r="O8" s="668" t="s">
        <v>377</v>
      </c>
      <c r="P8" s="626">
        <v>107808223</v>
      </c>
      <c r="Q8" s="696">
        <f t="shared" si="17"/>
        <v>111150.27791299998</v>
      </c>
      <c r="S8" s="629" t="s">
        <v>374</v>
      </c>
      <c r="T8" s="629" t="s">
        <v>732</v>
      </c>
      <c r="U8" s="629" t="s">
        <v>375</v>
      </c>
      <c r="V8" s="629" t="s">
        <v>237</v>
      </c>
      <c r="W8" s="696">
        <v>219933968</v>
      </c>
      <c r="X8" s="696">
        <v>0</v>
      </c>
      <c r="Y8" s="696">
        <v>0</v>
      </c>
      <c r="Z8" s="696">
        <f t="shared" si="18"/>
        <v>226751.92100799998</v>
      </c>
      <c r="AA8" s="696">
        <f t="shared" si="19"/>
        <v>0</v>
      </c>
      <c r="AB8" s="696">
        <f t="shared" si="20"/>
        <v>0</v>
      </c>
      <c r="AC8" s="696"/>
      <c r="AE8" s="668" t="s">
        <v>821</v>
      </c>
      <c r="AF8" s="625" t="s">
        <v>822</v>
      </c>
      <c r="AG8" s="668" t="s">
        <v>823</v>
      </c>
      <c r="AH8" s="625" t="s">
        <v>824</v>
      </c>
      <c r="AI8" s="626">
        <v>36000000</v>
      </c>
      <c r="AJ8" s="696">
        <f t="shared" si="21"/>
        <v>36000</v>
      </c>
      <c r="AL8" s="629" t="s">
        <v>374</v>
      </c>
      <c r="AM8" s="629" t="s">
        <v>732</v>
      </c>
      <c r="AN8" s="629" t="s">
        <v>375</v>
      </c>
      <c r="AO8" s="629" t="s">
        <v>237</v>
      </c>
      <c r="AP8" s="696">
        <v>219933968</v>
      </c>
      <c r="AQ8" s="696">
        <v>0</v>
      </c>
      <c r="AR8" s="696">
        <v>0</v>
      </c>
      <c r="AS8" s="696">
        <f t="shared" si="22"/>
        <v>219933.96799999999</v>
      </c>
      <c r="AT8" s="696">
        <f t="shared" si="23"/>
        <v>0</v>
      </c>
      <c r="AU8" s="696">
        <f t="shared" si="24"/>
        <v>0</v>
      </c>
      <c r="AX8" s="668" t="s">
        <v>374</v>
      </c>
      <c r="AY8" s="625" t="s">
        <v>732</v>
      </c>
      <c r="AZ8" s="668" t="s">
        <v>375</v>
      </c>
      <c r="BA8" s="668" t="s">
        <v>237</v>
      </c>
      <c r="BB8" s="626">
        <v>2164836</v>
      </c>
      <c r="BC8" s="626">
        <f t="shared" si="25"/>
        <v>2164.8359999999998</v>
      </c>
      <c r="BE8" s="668" t="s">
        <v>374</v>
      </c>
      <c r="BF8" s="625" t="s">
        <v>732</v>
      </c>
      <c r="BG8" s="668" t="s">
        <v>400</v>
      </c>
      <c r="BH8" s="625" t="s">
        <v>236</v>
      </c>
      <c r="BI8" s="626">
        <v>2331908000</v>
      </c>
      <c r="BJ8" s="626">
        <v>0</v>
      </c>
      <c r="BK8" s="626">
        <v>0</v>
      </c>
      <c r="BL8" s="626">
        <f t="shared" si="26"/>
        <v>2331908</v>
      </c>
      <c r="BM8" s="626">
        <f t="shared" si="27"/>
        <v>0</v>
      </c>
      <c r="BN8" s="626">
        <f t="shared" si="28"/>
        <v>0</v>
      </c>
      <c r="BP8" s="668" t="s">
        <v>821</v>
      </c>
      <c r="BQ8" s="625" t="s">
        <v>822</v>
      </c>
      <c r="BR8" s="668" t="s">
        <v>823</v>
      </c>
      <c r="BS8" s="625" t="s">
        <v>824</v>
      </c>
      <c r="BT8" s="696">
        <v>36000000</v>
      </c>
      <c r="BU8" s="696">
        <f t="shared" si="29"/>
        <v>36000</v>
      </c>
      <c r="BW8" s="668" t="s">
        <v>374</v>
      </c>
      <c r="BX8" s="625" t="s">
        <v>732</v>
      </c>
      <c r="BY8" s="668" t="s">
        <v>400</v>
      </c>
      <c r="BZ8" s="625" t="s">
        <v>236</v>
      </c>
      <c r="CA8" s="696">
        <v>2331908000</v>
      </c>
      <c r="CB8" s="696">
        <v>0</v>
      </c>
      <c r="CC8" s="696">
        <v>0</v>
      </c>
      <c r="CD8" s="696">
        <f t="shared" si="30"/>
        <v>2331908</v>
      </c>
      <c r="CE8" s="696">
        <f t="shared" si="31"/>
        <v>0</v>
      </c>
      <c r="CF8" s="696">
        <f t="shared" si="32"/>
        <v>0</v>
      </c>
      <c r="CH8" s="668" t="s">
        <v>668</v>
      </c>
      <c r="CI8" s="625" t="s">
        <v>669</v>
      </c>
      <c r="CJ8" s="668" t="s">
        <v>377</v>
      </c>
      <c r="CK8" s="625" t="s">
        <v>377</v>
      </c>
      <c r="CL8" s="626">
        <v>1651079356</v>
      </c>
      <c r="CM8" s="696">
        <f t="shared" si="33"/>
        <v>1651079.3559999999</v>
      </c>
      <c r="CO8" s="629" t="s">
        <v>374</v>
      </c>
      <c r="CP8" s="629" t="s">
        <v>732</v>
      </c>
      <c r="CQ8" s="668" t="s">
        <v>400</v>
      </c>
      <c r="CR8" s="629" t="s">
        <v>236</v>
      </c>
      <c r="CS8" s="629">
        <v>2331908000</v>
      </c>
      <c r="CT8" s="629">
        <v>0</v>
      </c>
      <c r="CU8" s="629">
        <v>0</v>
      </c>
      <c r="CV8" s="696">
        <f t="shared" si="34"/>
        <v>2331908</v>
      </c>
      <c r="CW8" s="696">
        <f t="shared" si="35"/>
        <v>0</v>
      </c>
      <c r="CX8" s="696">
        <f t="shared" si="36"/>
        <v>0</v>
      </c>
      <c r="CZ8" s="668" t="s">
        <v>374</v>
      </c>
      <c r="DA8" s="625" t="s">
        <v>732</v>
      </c>
      <c r="DB8" s="668" t="s">
        <v>375</v>
      </c>
      <c r="DC8" s="625" t="s">
        <v>237</v>
      </c>
      <c r="DD8" s="626">
        <v>2178691</v>
      </c>
      <c r="DE8" s="697">
        <f t="shared" si="37"/>
        <v>2178.6909999999998</v>
      </c>
      <c r="DH8" s="629" t="s">
        <v>374</v>
      </c>
      <c r="DI8" s="629" t="s">
        <v>732</v>
      </c>
      <c r="DJ8" s="629" t="s">
        <v>400</v>
      </c>
      <c r="DK8" s="629" t="s">
        <v>236</v>
      </c>
      <c r="DL8" s="698">
        <v>2331908000</v>
      </c>
      <c r="DM8" s="698">
        <v>0</v>
      </c>
      <c r="DN8" s="698">
        <v>0</v>
      </c>
      <c r="DO8" s="698">
        <f t="shared" si="38"/>
        <v>2331908</v>
      </c>
      <c r="DP8" s="698">
        <f t="shared" si="39"/>
        <v>0</v>
      </c>
      <c r="DQ8" s="698">
        <f t="shared" si="40"/>
        <v>0</v>
      </c>
      <c r="DU8" s="629" t="s">
        <v>821</v>
      </c>
      <c r="DV8" s="629" t="s">
        <v>822</v>
      </c>
      <c r="DW8" s="668" t="s">
        <v>838</v>
      </c>
      <c r="DX8" s="629" t="s">
        <v>839</v>
      </c>
      <c r="DY8" s="697">
        <v>31809</v>
      </c>
      <c r="DZ8" s="697">
        <f t="shared" si="41"/>
        <v>31.809000000000001</v>
      </c>
      <c r="EC8" s="629" t="s">
        <v>374</v>
      </c>
      <c r="ED8" s="629" t="s">
        <v>732</v>
      </c>
      <c r="EE8" s="668" t="s">
        <v>400</v>
      </c>
      <c r="EF8" s="629" t="s">
        <v>236</v>
      </c>
      <c r="EG8" s="697">
        <v>2331908000</v>
      </c>
      <c r="EH8" s="697">
        <v>0</v>
      </c>
      <c r="EI8" s="697">
        <v>0</v>
      </c>
      <c r="EJ8" s="697">
        <f t="shared" si="42"/>
        <v>2331908</v>
      </c>
      <c r="EK8" s="697">
        <f t="shared" si="43"/>
        <v>0</v>
      </c>
      <c r="EL8" s="697">
        <f t="shared" si="44"/>
        <v>0</v>
      </c>
      <c r="EO8" s="629" t="s">
        <v>374</v>
      </c>
      <c r="EP8" s="629" t="s">
        <v>732</v>
      </c>
      <c r="EQ8" s="629" t="s">
        <v>376</v>
      </c>
      <c r="ER8" s="629" t="s">
        <v>269</v>
      </c>
      <c r="ES8" s="697">
        <v>174950</v>
      </c>
      <c r="ET8" s="697">
        <f t="shared" si="45"/>
        <v>174.95</v>
      </c>
      <c r="EV8" s="629" t="s">
        <v>374</v>
      </c>
      <c r="EW8" s="629" t="s">
        <v>732</v>
      </c>
      <c r="EX8" s="629" t="s">
        <v>400</v>
      </c>
      <c r="EY8" s="629" t="s">
        <v>236</v>
      </c>
      <c r="EZ8" s="697">
        <v>2331908000</v>
      </c>
      <c r="FA8" s="697">
        <v>0</v>
      </c>
      <c r="FB8" s="697">
        <v>0</v>
      </c>
      <c r="FC8" s="697">
        <f t="shared" si="46"/>
        <v>2331908</v>
      </c>
      <c r="FD8" s="697">
        <f t="shared" si="47"/>
        <v>0</v>
      </c>
      <c r="FE8" s="697">
        <f t="shared" si="48"/>
        <v>0</v>
      </c>
      <c r="FG8" s="684" t="s">
        <v>374</v>
      </c>
      <c r="FH8" s="699" t="s">
        <v>732</v>
      </c>
      <c r="FI8" s="684" t="s">
        <v>400</v>
      </c>
      <c r="FJ8" s="699" t="s">
        <v>236</v>
      </c>
      <c r="FK8" s="684">
        <v>447602108</v>
      </c>
      <c r="FL8" s="684">
        <f t="shared" si="49"/>
        <v>447602.10800000001</v>
      </c>
      <c r="FN8" s="629" t="s">
        <v>374</v>
      </c>
      <c r="FO8" s="629" t="s">
        <v>732</v>
      </c>
      <c r="FP8" s="629" t="s">
        <v>400</v>
      </c>
      <c r="FQ8" s="629" t="s">
        <v>236</v>
      </c>
      <c r="FR8" s="698">
        <v>2549835448</v>
      </c>
      <c r="FS8" s="698">
        <v>0</v>
      </c>
      <c r="FT8" s="698">
        <v>0</v>
      </c>
      <c r="FU8" s="700">
        <f t="shared" si="50"/>
        <v>2549835.4479999999</v>
      </c>
      <c r="FV8" s="700">
        <f t="shared" si="51"/>
        <v>0</v>
      </c>
      <c r="FW8" s="700">
        <f t="shared" si="52"/>
        <v>0</v>
      </c>
      <c r="FY8" s="629" t="s">
        <v>963</v>
      </c>
      <c r="FZ8" s="697">
        <v>471602000</v>
      </c>
      <c r="GA8" s="697">
        <v>374564665</v>
      </c>
      <c r="GB8" s="697">
        <v>451088501</v>
      </c>
      <c r="GC8" s="697">
        <v>20513499</v>
      </c>
      <c r="GD8" s="697">
        <v>369054665</v>
      </c>
      <c r="GE8" s="697">
        <v>5510000</v>
      </c>
      <c r="GF8" s="697">
        <f t="shared" si="53"/>
        <v>471602</v>
      </c>
      <c r="GG8" s="697">
        <f t="shared" si="54"/>
        <v>374564.66499999998</v>
      </c>
      <c r="GH8" s="697">
        <f t="shared" si="55"/>
        <v>451088.50099999999</v>
      </c>
      <c r="GI8" s="697">
        <f t="shared" si="56"/>
        <v>20513.499</v>
      </c>
      <c r="GJ8" s="697">
        <f t="shared" si="57"/>
        <v>369054.66499999998</v>
      </c>
      <c r="GK8" s="697">
        <f t="shared" si="58"/>
        <v>5510</v>
      </c>
      <c r="GN8" s="629" t="s">
        <v>374</v>
      </c>
      <c r="GO8" s="629" t="s">
        <v>732</v>
      </c>
      <c r="GP8" s="668" t="s">
        <v>376</v>
      </c>
      <c r="GQ8" s="629" t="s">
        <v>269</v>
      </c>
      <c r="GR8" s="629">
        <v>31809</v>
      </c>
      <c r="GS8" s="697">
        <f t="shared" si="59"/>
        <v>31.809000000000001</v>
      </c>
      <c r="GU8" s="668" t="s">
        <v>374</v>
      </c>
      <c r="GV8" s="629" t="s">
        <v>732</v>
      </c>
      <c r="GW8" s="668" t="s">
        <v>400</v>
      </c>
      <c r="GX8" s="625" t="s">
        <v>236</v>
      </c>
      <c r="GY8" s="626">
        <v>2549835448</v>
      </c>
      <c r="GZ8" s="626">
        <v>0</v>
      </c>
      <c r="HA8" s="626">
        <v>0</v>
      </c>
      <c r="HB8" s="626">
        <f t="shared" si="60"/>
        <v>2549835.4479999999</v>
      </c>
      <c r="HC8" s="626">
        <f t="shared" si="61"/>
        <v>0</v>
      </c>
      <c r="HD8" s="626">
        <f t="shared" si="62"/>
        <v>0</v>
      </c>
      <c r="HF8" s="625" t="s">
        <v>963</v>
      </c>
      <c r="HG8" s="626">
        <v>471602000</v>
      </c>
      <c r="HH8" s="626">
        <v>410628283</v>
      </c>
      <c r="HI8" s="626">
        <v>451120310</v>
      </c>
      <c r="HJ8" s="626">
        <v>20481690</v>
      </c>
      <c r="HK8" s="626">
        <v>405408283</v>
      </c>
      <c r="HL8" s="626">
        <v>5220000</v>
      </c>
      <c r="HM8" s="626">
        <f t="shared" si="63"/>
        <v>471602</v>
      </c>
      <c r="HN8" s="626">
        <f t="shared" si="64"/>
        <v>410628.283</v>
      </c>
      <c r="HO8" s="626">
        <f t="shared" si="65"/>
        <v>451120.31</v>
      </c>
      <c r="HP8" s="626">
        <f t="shared" si="66"/>
        <v>20481.689999999999</v>
      </c>
      <c r="HQ8" s="626">
        <f t="shared" si="67"/>
        <v>405408.283</v>
      </c>
      <c r="HR8" s="626">
        <f t="shared" si="68"/>
        <v>5220</v>
      </c>
      <c r="HU8" s="629" t="s">
        <v>374</v>
      </c>
      <c r="HV8" s="629" t="s">
        <v>732</v>
      </c>
      <c r="HW8" s="629" t="s">
        <v>397</v>
      </c>
      <c r="HX8" s="629" t="s">
        <v>239</v>
      </c>
      <c r="HY8" s="697">
        <v>6681593</v>
      </c>
      <c r="HZ8" s="697">
        <f t="shared" si="69"/>
        <v>6681.5929999999998</v>
      </c>
      <c r="IB8" s="629" t="s">
        <v>374</v>
      </c>
      <c r="IC8" s="629" t="s">
        <v>732</v>
      </c>
      <c r="ID8" s="629" t="s">
        <v>400</v>
      </c>
      <c r="IE8" s="629" t="s">
        <v>236</v>
      </c>
      <c r="IF8" s="697">
        <v>2808238539</v>
      </c>
      <c r="IG8" s="697">
        <v>0</v>
      </c>
      <c r="IH8" s="697">
        <v>0</v>
      </c>
      <c r="II8" s="697">
        <f t="shared" si="70"/>
        <v>2808238.5389999999</v>
      </c>
      <c r="IJ8" s="697">
        <f t="shared" si="71"/>
        <v>0</v>
      </c>
      <c r="IK8" s="697">
        <f t="shared" si="72"/>
        <v>0</v>
      </c>
      <c r="IM8" s="629" t="s">
        <v>963</v>
      </c>
      <c r="IN8" s="697">
        <v>449363000</v>
      </c>
      <c r="IO8" s="697">
        <v>446628283</v>
      </c>
      <c r="IP8" s="697">
        <v>446660092</v>
      </c>
      <c r="IQ8" s="697">
        <v>2702908</v>
      </c>
      <c r="IR8" s="697">
        <v>441408283</v>
      </c>
      <c r="IS8" s="697">
        <v>5220000</v>
      </c>
      <c r="IT8" s="697">
        <f t="shared" si="73"/>
        <v>449363</v>
      </c>
      <c r="IU8" s="697">
        <f t="shared" si="74"/>
        <v>446628.283</v>
      </c>
      <c r="IV8" s="697">
        <f t="shared" si="75"/>
        <v>446660.092</v>
      </c>
      <c r="IW8" s="697">
        <f t="shared" si="76"/>
        <v>2702.9079999999999</v>
      </c>
      <c r="IX8" s="697">
        <f t="shared" si="77"/>
        <v>441408.283</v>
      </c>
      <c r="IY8" s="697">
        <f t="shared" si="78"/>
        <v>5220</v>
      </c>
    </row>
    <row r="9" spans="1:259" x14ac:dyDescent="0.25">
      <c r="A9" s="668" t="s">
        <v>374</v>
      </c>
      <c r="B9" s="668" t="s">
        <v>732</v>
      </c>
      <c r="C9" s="668" t="s">
        <v>375</v>
      </c>
      <c r="D9" s="668" t="s">
        <v>237</v>
      </c>
      <c r="E9" s="626">
        <v>25978032</v>
      </c>
      <c r="F9" s="626">
        <v>0</v>
      </c>
      <c r="G9" s="626">
        <v>0</v>
      </c>
      <c r="H9" s="696">
        <f t="shared" si="14"/>
        <v>26783.350991999996</v>
      </c>
      <c r="I9" s="696">
        <f t="shared" si="15"/>
        <v>0</v>
      </c>
      <c r="J9" s="696">
        <f t="shared" si="16"/>
        <v>0</v>
      </c>
      <c r="L9" s="668" t="s">
        <v>680</v>
      </c>
      <c r="M9" s="625" t="s">
        <v>681</v>
      </c>
      <c r="N9" s="668" t="s">
        <v>377</v>
      </c>
      <c r="O9" s="668" t="s">
        <v>377</v>
      </c>
      <c r="P9" s="626">
        <v>10000000</v>
      </c>
      <c r="Q9" s="696">
        <f t="shared" si="17"/>
        <v>10310</v>
      </c>
      <c r="S9" s="629" t="s">
        <v>374</v>
      </c>
      <c r="T9" s="629" t="s">
        <v>732</v>
      </c>
      <c r="U9" s="629" t="s">
        <v>375</v>
      </c>
      <c r="V9" s="629" t="s">
        <v>237</v>
      </c>
      <c r="W9" s="696">
        <v>25978032</v>
      </c>
      <c r="X9" s="696">
        <v>0</v>
      </c>
      <c r="Y9" s="696">
        <v>0</v>
      </c>
      <c r="Z9" s="696">
        <f t="shared" si="18"/>
        <v>26783.350991999996</v>
      </c>
      <c r="AA9" s="696">
        <f t="shared" si="19"/>
        <v>0</v>
      </c>
      <c r="AB9" s="696">
        <f t="shared" si="20"/>
        <v>0</v>
      </c>
      <c r="AC9" s="696"/>
      <c r="AE9" s="668" t="s">
        <v>670</v>
      </c>
      <c r="AF9" s="625" t="s">
        <v>671</v>
      </c>
      <c r="AG9" s="668" t="s">
        <v>377</v>
      </c>
      <c r="AH9" s="625" t="s">
        <v>377</v>
      </c>
      <c r="AI9" s="626">
        <v>4509803043</v>
      </c>
      <c r="AJ9" s="696">
        <f t="shared" si="21"/>
        <v>4509803.0429999996</v>
      </c>
      <c r="AL9" s="629" t="s">
        <v>374</v>
      </c>
      <c r="AM9" s="629" t="s">
        <v>732</v>
      </c>
      <c r="AN9" s="629" t="s">
        <v>375</v>
      </c>
      <c r="AO9" s="629" t="s">
        <v>237</v>
      </c>
      <c r="AP9" s="696">
        <v>25978032</v>
      </c>
      <c r="AQ9" s="696">
        <v>0</v>
      </c>
      <c r="AR9" s="696">
        <v>0</v>
      </c>
      <c r="AS9" s="696">
        <f t="shared" si="22"/>
        <v>25978.031999999999</v>
      </c>
      <c r="AT9" s="696">
        <f t="shared" si="23"/>
        <v>0</v>
      </c>
      <c r="AU9" s="696">
        <f t="shared" si="24"/>
        <v>0</v>
      </c>
      <c r="AX9" s="668" t="s">
        <v>821</v>
      </c>
      <c r="AY9" s="625" t="s">
        <v>822</v>
      </c>
      <c r="AZ9" s="668" t="s">
        <v>823</v>
      </c>
      <c r="BA9" s="668" t="s">
        <v>824</v>
      </c>
      <c r="BB9" s="626">
        <v>42000000</v>
      </c>
      <c r="BC9" s="626">
        <f t="shared" si="25"/>
        <v>42000</v>
      </c>
      <c r="BE9" s="668" t="s">
        <v>374</v>
      </c>
      <c r="BF9" s="625" t="s">
        <v>732</v>
      </c>
      <c r="BG9" s="668" t="s">
        <v>422</v>
      </c>
      <c r="BH9" s="625" t="s">
        <v>286</v>
      </c>
      <c r="BI9" s="626">
        <v>611893000</v>
      </c>
      <c r="BJ9" s="626">
        <v>0</v>
      </c>
      <c r="BK9" s="626">
        <v>0</v>
      </c>
      <c r="BL9" s="626">
        <f t="shared" si="26"/>
        <v>611893</v>
      </c>
      <c r="BM9" s="626">
        <f t="shared" si="27"/>
        <v>0</v>
      </c>
      <c r="BN9" s="626">
        <f t="shared" si="28"/>
        <v>0</v>
      </c>
      <c r="BP9" s="668" t="s">
        <v>746</v>
      </c>
      <c r="BQ9" s="625" t="s">
        <v>747</v>
      </c>
      <c r="BR9" s="668" t="s">
        <v>377</v>
      </c>
      <c r="BS9" s="625" t="s">
        <v>377</v>
      </c>
      <c r="BT9" s="696">
        <v>3637177</v>
      </c>
      <c r="BU9" s="696">
        <f t="shared" si="29"/>
        <v>3637.1770000000001</v>
      </c>
      <c r="BW9" s="668" t="s">
        <v>374</v>
      </c>
      <c r="BX9" s="625" t="s">
        <v>732</v>
      </c>
      <c r="BY9" s="668" t="s">
        <v>422</v>
      </c>
      <c r="BZ9" s="625" t="s">
        <v>286</v>
      </c>
      <c r="CA9" s="696">
        <v>611893000</v>
      </c>
      <c r="CB9" s="696">
        <v>0</v>
      </c>
      <c r="CC9" s="696">
        <v>0</v>
      </c>
      <c r="CD9" s="696">
        <f t="shared" si="30"/>
        <v>611893</v>
      </c>
      <c r="CE9" s="696">
        <f t="shared" si="31"/>
        <v>0</v>
      </c>
      <c r="CF9" s="696">
        <f t="shared" si="32"/>
        <v>0</v>
      </c>
      <c r="CH9" s="668" t="s">
        <v>670</v>
      </c>
      <c r="CI9" s="625" t="s">
        <v>671</v>
      </c>
      <c r="CJ9" s="668" t="s">
        <v>377</v>
      </c>
      <c r="CK9" s="625" t="s">
        <v>377</v>
      </c>
      <c r="CL9" s="626">
        <v>2173689360</v>
      </c>
      <c r="CM9" s="696">
        <f t="shared" si="33"/>
        <v>2173689.36</v>
      </c>
      <c r="CO9" s="629" t="s">
        <v>374</v>
      </c>
      <c r="CP9" s="629" t="s">
        <v>732</v>
      </c>
      <c r="CQ9" s="668" t="s">
        <v>422</v>
      </c>
      <c r="CR9" s="629" t="s">
        <v>286</v>
      </c>
      <c r="CS9" s="629">
        <v>611893000</v>
      </c>
      <c r="CT9" s="629">
        <v>0</v>
      </c>
      <c r="CU9" s="629">
        <v>0</v>
      </c>
      <c r="CV9" s="696">
        <f t="shared" si="34"/>
        <v>611893</v>
      </c>
      <c r="CW9" s="696">
        <f t="shared" si="35"/>
        <v>0</v>
      </c>
      <c r="CX9" s="696">
        <f t="shared" si="36"/>
        <v>0</v>
      </c>
      <c r="CZ9" s="668" t="s">
        <v>821</v>
      </c>
      <c r="DA9" s="625" t="s">
        <v>822</v>
      </c>
      <c r="DB9" s="668" t="s">
        <v>823</v>
      </c>
      <c r="DC9" s="625" t="s">
        <v>824</v>
      </c>
      <c r="DD9" s="626">
        <v>39666667</v>
      </c>
      <c r="DE9" s="697">
        <f t="shared" si="37"/>
        <v>39666.667000000001</v>
      </c>
      <c r="DH9" s="629" t="s">
        <v>374</v>
      </c>
      <c r="DI9" s="629" t="s">
        <v>732</v>
      </c>
      <c r="DJ9" s="629" t="s">
        <v>422</v>
      </c>
      <c r="DK9" s="629" t="s">
        <v>286</v>
      </c>
      <c r="DL9" s="698">
        <v>611893000</v>
      </c>
      <c r="DM9" s="698">
        <v>0</v>
      </c>
      <c r="DN9" s="698">
        <v>0</v>
      </c>
      <c r="DO9" s="698">
        <f t="shared" si="38"/>
        <v>611893</v>
      </c>
      <c r="DP9" s="698">
        <f t="shared" si="39"/>
        <v>0</v>
      </c>
      <c r="DQ9" s="698">
        <f t="shared" si="40"/>
        <v>0</v>
      </c>
      <c r="DU9" s="629">
        <v>3204002</v>
      </c>
      <c r="DV9" s="629" t="s">
        <v>134</v>
      </c>
      <c r="DW9" s="668" t="s">
        <v>377</v>
      </c>
      <c r="DX9" s="629" t="s">
        <v>377</v>
      </c>
      <c r="DY9" s="697">
        <v>366914521</v>
      </c>
      <c r="DZ9" s="697">
        <f t="shared" si="41"/>
        <v>366914.52100000001</v>
      </c>
      <c r="EC9" s="629" t="s">
        <v>374</v>
      </c>
      <c r="ED9" s="629" t="s">
        <v>732</v>
      </c>
      <c r="EE9" s="668" t="s">
        <v>422</v>
      </c>
      <c r="EF9" s="629" t="s">
        <v>286</v>
      </c>
      <c r="EG9" s="697">
        <v>611893000</v>
      </c>
      <c r="EH9" s="697">
        <v>0</v>
      </c>
      <c r="EI9" s="697">
        <v>0</v>
      </c>
      <c r="EJ9" s="697">
        <f t="shared" si="42"/>
        <v>611893</v>
      </c>
      <c r="EK9" s="697">
        <f t="shared" si="43"/>
        <v>0</v>
      </c>
      <c r="EL9" s="697">
        <f t="shared" si="44"/>
        <v>0</v>
      </c>
      <c r="EO9" s="629" t="s">
        <v>821</v>
      </c>
      <c r="EP9" s="629" t="s">
        <v>822</v>
      </c>
      <c r="EQ9" s="629" t="s">
        <v>823</v>
      </c>
      <c r="ER9" s="629" t="s">
        <v>824</v>
      </c>
      <c r="ES9" s="697">
        <v>40000000</v>
      </c>
      <c r="ET9" s="697">
        <f t="shared" si="45"/>
        <v>40000</v>
      </c>
      <c r="EV9" s="629" t="s">
        <v>374</v>
      </c>
      <c r="EW9" s="629" t="s">
        <v>732</v>
      </c>
      <c r="EX9" s="629" t="s">
        <v>422</v>
      </c>
      <c r="EY9" s="629" t="s">
        <v>286</v>
      </c>
      <c r="EZ9" s="697">
        <v>611893000</v>
      </c>
      <c r="FA9" s="697">
        <v>0</v>
      </c>
      <c r="FB9" s="697">
        <v>0</v>
      </c>
      <c r="FC9" s="697">
        <f t="shared" si="46"/>
        <v>611893</v>
      </c>
      <c r="FD9" s="697">
        <f t="shared" si="47"/>
        <v>0</v>
      </c>
      <c r="FE9" s="697">
        <f t="shared" si="48"/>
        <v>0</v>
      </c>
      <c r="FG9" s="684" t="s">
        <v>374</v>
      </c>
      <c r="FH9" s="699" t="s">
        <v>732</v>
      </c>
      <c r="FI9" s="684" t="s">
        <v>397</v>
      </c>
      <c r="FJ9" s="699" t="s">
        <v>239</v>
      </c>
      <c r="FK9" s="684">
        <v>2215035</v>
      </c>
      <c r="FL9" s="684">
        <f t="shared" si="49"/>
        <v>2215.0349999999999</v>
      </c>
      <c r="FN9" s="629" t="s">
        <v>374</v>
      </c>
      <c r="FO9" s="629" t="s">
        <v>732</v>
      </c>
      <c r="FP9" s="629" t="s">
        <v>422</v>
      </c>
      <c r="FQ9" s="629" t="s">
        <v>286</v>
      </c>
      <c r="FR9" s="698">
        <v>611893000</v>
      </c>
      <c r="FS9" s="698">
        <v>0</v>
      </c>
      <c r="FT9" s="698">
        <v>0</v>
      </c>
      <c r="FU9" s="700">
        <f t="shared" si="50"/>
        <v>611893</v>
      </c>
      <c r="FV9" s="700">
        <f t="shared" si="51"/>
        <v>0</v>
      </c>
      <c r="FW9" s="700">
        <f t="shared" si="52"/>
        <v>0</v>
      </c>
      <c r="FY9" s="629" t="s">
        <v>527</v>
      </c>
      <c r="FZ9" s="697">
        <v>10000</v>
      </c>
      <c r="GA9" s="697">
        <v>10325805</v>
      </c>
      <c r="GB9" s="697">
        <v>10457884</v>
      </c>
      <c r="GC9" s="697">
        <v>-10447884</v>
      </c>
      <c r="GD9" s="697">
        <v>10325805</v>
      </c>
      <c r="GE9" s="697">
        <v>0</v>
      </c>
      <c r="GF9" s="697">
        <f t="shared" si="53"/>
        <v>10</v>
      </c>
      <c r="GG9" s="697">
        <f t="shared" si="54"/>
        <v>10325.805</v>
      </c>
      <c r="GH9" s="697">
        <f t="shared" si="55"/>
        <v>10457.884</v>
      </c>
      <c r="GI9" s="697">
        <f t="shared" si="56"/>
        <v>-10447.884</v>
      </c>
      <c r="GJ9" s="697">
        <f t="shared" si="57"/>
        <v>10325.805</v>
      </c>
      <c r="GK9" s="697">
        <f t="shared" si="58"/>
        <v>0</v>
      </c>
      <c r="GN9" s="629" t="s">
        <v>821</v>
      </c>
      <c r="GO9" s="629" t="s">
        <v>822</v>
      </c>
      <c r="GP9" s="668" t="s">
        <v>823</v>
      </c>
      <c r="GQ9" s="629" t="s">
        <v>824</v>
      </c>
      <c r="GR9" s="629">
        <v>36000000</v>
      </c>
      <c r="GS9" s="697">
        <f t="shared" si="59"/>
        <v>36000</v>
      </c>
      <c r="GU9" s="668" t="s">
        <v>374</v>
      </c>
      <c r="GV9" s="629" t="s">
        <v>732</v>
      </c>
      <c r="GW9" s="668" t="s">
        <v>422</v>
      </c>
      <c r="GX9" s="625" t="s">
        <v>286</v>
      </c>
      <c r="GY9" s="626">
        <v>611893000</v>
      </c>
      <c r="GZ9" s="626">
        <v>0</v>
      </c>
      <c r="HA9" s="626">
        <v>0</v>
      </c>
      <c r="HB9" s="626">
        <f t="shared" si="60"/>
        <v>611893</v>
      </c>
      <c r="HC9" s="626">
        <f t="shared" si="61"/>
        <v>0</v>
      </c>
      <c r="HD9" s="626">
        <f t="shared" si="62"/>
        <v>0</v>
      </c>
      <c r="HF9" s="625" t="s">
        <v>527</v>
      </c>
      <c r="HG9" s="626">
        <v>10000</v>
      </c>
      <c r="HH9" s="626">
        <v>10325805</v>
      </c>
      <c r="HI9" s="626">
        <v>10457884</v>
      </c>
      <c r="HJ9" s="626">
        <v>-10447884</v>
      </c>
      <c r="HK9" s="626">
        <v>10325805</v>
      </c>
      <c r="HL9" s="626">
        <v>0</v>
      </c>
      <c r="HM9" s="626">
        <f t="shared" si="63"/>
        <v>10</v>
      </c>
      <c r="HN9" s="626">
        <f t="shared" si="64"/>
        <v>10325.805</v>
      </c>
      <c r="HO9" s="626">
        <f t="shared" si="65"/>
        <v>10457.884</v>
      </c>
      <c r="HP9" s="626">
        <f t="shared" si="66"/>
        <v>-10447.884</v>
      </c>
      <c r="HQ9" s="626">
        <f t="shared" si="67"/>
        <v>10325.805</v>
      </c>
      <c r="HR9" s="626">
        <f t="shared" si="68"/>
        <v>0</v>
      </c>
      <c r="HU9" s="629" t="s">
        <v>374</v>
      </c>
      <c r="HV9" s="629" t="s">
        <v>732</v>
      </c>
      <c r="HW9" s="629" t="s">
        <v>422</v>
      </c>
      <c r="HX9" s="629" t="s">
        <v>286</v>
      </c>
      <c r="HY9" s="697">
        <v>610721546</v>
      </c>
      <c r="HZ9" s="697">
        <f t="shared" si="69"/>
        <v>610721.54599999997</v>
      </c>
      <c r="IB9" s="629" t="s">
        <v>374</v>
      </c>
      <c r="IC9" s="629" t="s">
        <v>732</v>
      </c>
      <c r="ID9" s="629" t="s">
        <v>422</v>
      </c>
      <c r="IE9" s="629" t="s">
        <v>286</v>
      </c>
      <c r="IF9" s="697">
        <v>610721546</v>
      </c>
      <c r="IG9" s="697">
        <v>0</v>
      </c>
      <c r="IH9" s="697">
        <v>0</v>
      </c>
      <c r="II9" s="697">
        <f t="shared" si="70"/>
        <v>610721.54599999997</v>
      </c>
      <c r="IJ9" s="697">
        <f t="shared" si="71"/>
        <v>0</v>
      </c>
      <c r="IK9" s="697">
        <f t="shared" si="72"/>
        <v>0</v>
      </c>
      <c r="IM9" s="629" t="s">
        <v>527</v>
      </c>
      <c r="IN9" s="697">
        <v>5612058000</v>
      </c>
      <c r="IO9" s="697">
        <v>5611991278</v>
      </c>
      <c r="IP9" s="697">
        <v>5612123357</v>
      </c>
      <c r="IQ9" s="697">
        <v>-65357</v>
      </c>
      <c r="IR9" s="697">
        <v>5611991278</v>
      </c>
      <c r="IS9" s="697">
        <v>0</v>
      </c>
      <c r="IT9" s="697">
        <f t="shared" si="73"/>
        <v>5612058</v>
      </c>
      <c r="IU9" s="697">
        <f t="shared" si="74"/>
        <v>5611991.2779999999</v>
      </c>
      <c r="IV9" s="697">
        <f t="shared" si="75"/>
        <v>5612123.3569999998</v>
      </c>
      <c r="IW9" s="697">
        <f t="shared" si="76"/>
        <v>-65.356999999999999</v>
      </c>
      <c r="IX9" s="697">
        <f t="shared" si="77"/>
        <v>5611991.2779999999</v>
      </c>
      <c r="IY9" s="697">
        <f t="shared" si="78"/>
        <v>0</v>
      </c>
    </row>
    <row r="10" spans="1:259" x14ac:dyDescent="0.25">
      <c r="A10" s="668" t="s">
        <v>374</v>
      </c>
      <c r="B10" s="668" t="s">
        <v>732</v>
      </c>
      <c r="C10" s="668" t="s">
        <v>397</v>
      </c>
      <c r="D10" s="668" t="s">
        <v>239</v>
      </c>
      <c r="E10" s="626">
        <v>12000000</v>
      </c>
      <c r="F10" s="626">
        <v>0</v>
      </c>
      <c r="G10" s="626">
        <v>0</v>
      </c>
      <c r="H10" s="696">
        <f t="shared" si="14"/>
        <v>12371.999999999998</v>
      </c>
      <c r="I10" s="696">
        <f t="shared" si="15"/>
        <v>0</v>
      </c>
      <c r="J10" s="696">
        <f t="shared" si="16"/>
        <v>0</v>
      </c>
      <c r="L10" s="668" t="s">
        <v>688</v>
      </c>
      <c r="M10" s="625" t="s">
        <v>689</v>
      </c>
      <c r="N10" s="668" t="s">
        <v>377</v>
      </c>
      <c r="O10" s="668" t="s">
        <v>377</v>
      </c>
      <c r="P10" s="626">
        <v>2400929703</v>
      </c>
      <c r="Q10" s="696">
        <f t="shared" si="17"/>
        <v>2475358.5237929998</v>
      </c>
      <c r="S10" s="629" t="s">
        <v>374</v>
      </c>
      <c r="T10" s="629" t="s">
        <v>732</v>
      </c>
      <c r="U10" s="629" t="s">
        <v>397</v>
      </c>
      <c r="V10" s="629" t="s">
        <v>239</v>
      </c>
      <c r="W10" s="696">
        <v>12000000</v>
      </c>
      <c r="X10" s="696">
        <v>0</v>
      </c>
      <c r="Y10" s="696">
        <v>0</v>
      </c>
      <c r="Z10" s="696">
        <f t="shared" si="18"/>
        <v>12371.999999999998</v>
      </c>
      <c r="AA10" s="696">
        <f t="shared" si="19"/>
        <v>0</v>
      </c>
      <c r="AB10" s="696">
        <f t="shared" si="20"/>
        <v>0</v>
      </c>
      <c r="AC10" s="696"/>
      <c r="AE10" s="668" t="s">
        <v>674</v>
      </c>
      <c r="AF10" s="625" t="s">
        <v>675</v>
      </c>
      <c r="AG10" s="668" t="s">
        <v>377</v>
      </c>
      <c r="AH10" s="625" t="s">
        <v>377</v>
      </c>
      <c r="AI10" s="626">
        <v>68570015</v>
      </c>
      <c r="AJ10" s="696">
        <f t="shared" si="21"/>
        <v>68570.014999999999</v>
      </c>
      <c r="AL10" s="629" t="s">
        <v>374</v>
      </c>
      <c r="AM10" s="629" t="s">
        <v>732</v>
      </c>
      <c r="AN10" s="629" t="s">
        <v>397</v>
      </c>
      <c r="AO10" s="629" t="s">
        <v>239</v>
      </c>
      <c r="AP10" s="696">
        <v>12000000</v>
      </c>
      <c r="AQ10" s="696">
        <v>0</v>
      </c>
      <c r="AR10" s="696">
        <v>0</v>
      </c>
      <c r="AS10" s="696">
        <f t="shared" si="22"/>
        <v>12000</v>
      </c>
      <c r="AT10" s="696">
        <f t="shared" si="23"/>
        <v>0</v>
      </c>
      <c r="AU10" s="696">
        <f t="shared" si="24"/>
        <v>0</v>
      </c>
      <c r="AX10" s="701" t="s">
        <v>379</v>
      </c>
      <c r="AY10" s="702" t="s">
        <v>134</v>
      </c>
      <c r="AZ10" s="701" t="s">
        <v>377</v>
      </c>
      <c r="BA10" s="701" t="s">
        <v>377</v>
      </c>
      <c r="BB10" s="703">
        <v>1755065125</v>
      </c>
      <c r="BC10" s="703">
        <f t="shared" si="25"/>
        <v>1755065.125</v>
      </c>
      <c r="BE10" s="668" t="s">
        <v>374</v>
      </c>
      <c r="BF10" s="625" t="s">
        <v>732</v>
      </c>
      <c r="BG10" s="668" t="s">
        <v>398</v>
      </c>
      <c r="BH10" s="625" t="s">
        <v>399</v>
      </c>
      <c r="BI10" s="626">
        <v>600000000</v>
      </c>
      <c r="BJ10" s="626">
        <v>0</v>
      </c>
      <c r="BK10" s="626">
        <v>0</v>
      </c>
      <c r="BL10" s="626">
        <f t="shared" si="26"/>
        <v>600000</v>
      </c>
      <c r="BM10" s="626">
        <f t="shared" si="27"/>
        <v>0</v>
      </c>
      <c r="BN10" s="626">
        <f t="shared" si="28"/>
        <v>0</v>
      </c>
      <c r="BP10" s="668" t="s">
        <v>668</v>
      </c>
      <c r="BQ10" s="625" t="s">
        <v>669</v>
      </c>
      <c r="BR10" s="668" t="s">
        <v>377</v>
      </c>
      <c r="BS10" s="625" t="s">
        <v>377</v>
      </c>
      <c r="BT10" s="696">
        <v>856339281</v>
      </c>
      <c r="BU10" s="696">
        <f t="shared" si="29"/>
        <v>856339.28099999996</v>
      </c>
      <c r="BW10" s="668" t="s">
        <v>374</v>
      </c>
      <c r="BX10" s="625" t="s">
        <v>732</v>
      </c>
      <c r="BY10" s="668" t="s">
        <v>398</v>
      </c>
      <c r="BZ10" s="625" t="s">
        <v>399</v>
      </c>
      <c r="CA10" s="696">
        <v>600000000</v>
      </c>
      <c r="CB10" s="696">
        <v>0</v>
      </c>
      <c r="CC10" s="696">
        <v>0</v>
      </c>
      <c r="CD10" s="696">
        <f t="shared" si="30"/>
        <v>600000</v>
      </c>
      <c r="CE10" s="696">
        <f t="shared" si="31"/>
        <v>0</v>
      </c>
      <c r="CF10" s="696">
        <f t="shared" si="32"/>
        <v>0</v>
      </c>
      <c r="CH10" s="668" t="s">
        <v>676</v>
      </c>
      <c r="CI10" s="625" t="s">
        <v>677</v>
      </c>
      <c r="CJ10" s="668" t="s">
        <v>377</v>
      </c>
      <c r="CK10" s="625" t="s">
        <v>377</v>
      </c>
      <c r="CL10" s="626">
        <v>318732220</v>
      </c>
      <c r="CM10" s="696">
        <f t="shared" si="33"/>
        <v>318732.21999999997</v>
      </c>
      <c r="CO10" s="629" t="s">
        <v>374</v>
      </c>
      <c r="CP10" s="629" t="s">
        <v>732</v>
      </c>
      <c r="CQ10" s="668" t="s">
        <v>398</v>
      </c>
      <c r="CR10" s="629" t="s">
        <v>399</v>
      </c>
      <c r="CS10" s="629">
        <v>600000000</v>
      </c>
      <c r="CT10" s="629">
        <v>0</v>
      </c>
      <c r="CU10" s="629">
        <v>0</v>
      </c>
      <c r="CV10" s="696">
        <f t="shared" si="34"/>
        <v>600000</v>
      </c>
      <c r="CW10" s="696">
        <f t="shared" si="35"/>
        <v>0</v>
      </c>
      <c r="CX10" s="696">
        <f t="shared" si="36"/>
        <v>0</v>
      </c>
      <c r="CZ10" s="668" t="s">
        <v>821</v>
      </c>
      <c r="DA10" s="625" t="s">
        <v>822</v>
      </c>
      <c r="DB10" s="668" t="s">
        <v>862</v>
      </c>
      <c r="DC10" s="625" t="s">
        <v>863</v>
      </c>
      <c r="DD10" s="626">
        <v>113209</v>
      </c>
      <c r="DE10" s="697">
        <f t="shared" si="37"/>
        <v>113.209</v>
      </c>
      <c r="DH10" s="629" t="s">
        <v>374</v>
      </c>
      <c r="DI10" s="629" t="s">
        <v>732</v>
      </c>
      <c r="DJ10" s="629" t="s">
        <v>398</v>
      </c>
      <c r="DK10" s="629" t="s">
        <v>399</v>
      </c>
      <c r="DL10" s="698">
        <v>600000000</v>
      </c>
      <c r="DM10" s="698">
        <v>0</v>
      </c>
      <c r="DN10" s="698">
        <v>0</v>
      </c>
      <c r="DO10" s="698">
        <f t="shared" si="38"/>
        <v>600000</v>
      </c>
      <c r="DP10" s="698">
        <f t="shared" si="39"/>
        <v>0</v>
      </c>
      <c r="DQ10" s="698">
        <f t="shared" si="40"/>
        <v>0</v>
      </c>
      <c r="DU10" s="629" t="s">
        <v>668</v>
      </c>
      <c r="DV10" s="629" t="s">
        <v>669</v>
      </c>
      <c r="DW10" s="668" t="s">
        <v>377</v>
      </c>
      <c r="DX10" s="629" t="s">
        <v>377</v>
      </c>
      <c r="DY10" s="697">
        <v>8310357187</v>
      </c>
      <c r="DZ10" s="697">
        <f t="shared" si="41"/>
        <v>8310357.1869999999</v>
      </c>
      <c r="EC10" s="629" t="s">
        <v>374</v>
      </c>
      <c r="ED10" s="629" t="s">
        <v>732</v>
      </c>
      <c r="EE10" s="668" t="s">
        <v>398</v>
      </c>
      <c r="EF10" s="629" t="s">
        <v>399</v>
      </c>
      <c r="EG10" s="697">
        <v>600000000</v>
      </c>
      <c r="EH10" s="697">
        <v>0</v>
      </c>
      <c r="EI10" s="697">
        <v>0</v>
      </c>
      <c r="EJ10" s="697">
        <f t="shared" si="42"/>
        <v>600000</v>
      </c>
      <c r="EK10" s="697">
        <f t="shared" si="43"/>
        <v>0</v>
      </c>
      <c r="EL10" s="697">
        <f t="shared" si="44"/>
        <v>0</v>
      </c>
      <c r="EO10" s="629" t="s">
        <v>821</v>
      </c>
      <c r="EP10" s="629" t="s">
        <v>822</v>
      </c>
      <c r="EQ10" s="629" t="s">
        <v>862</v>
      </c>
      <c r="ER10" s="629" t="s">
        <v>863</v>
      </c>
      <c r="ES10" s="697">
        <v>53590</v>
      </c>
      <c r="ET10" s="697">
        <f t="shared" si="45"/>
        <v>53.59</v>
      </c>
      <c r="EV10" s="629" t="s">
        <v>374</v>
      </c>
      <c r="EW10" s="629" t="s">
        <v>732</v>
      </c>
      <c r="EX10" s="629" t="s">
        <v>398</v>
      </c>
      <c r="EY10" s="629" t="s">
        <v>399</v>
      </c>
      <c r="EZ10" s="697">
        <v>600000000</v>
      </c>
      <c r="FA10" s="697">
        <v>0</v>
      </c>
      <c r="FB10" s="697">
        <v>0</v>
      </c>
      <c r="FC10" s="697">
        <f t="shared" si="46"/>
        <v>600000</v>
      </c>
      <c r="FD10" s="697">
        <f t="shared" si="47"/>
        <v>0</v>
      </c>
      <c r="FE10" s="697">
        <f t="shared" si="48"/>
        <v>0</v>
      </c>
      <c r="FG10" s="684" t="s">
        <v>821</v>
      </c>
      <c r="FH10" s="699" t="s">
        <v>822</v>
      </c>
      <c r="FI10" s="684" t="s">
        <v>823</v>
      </c>
      <c r="FJ10" s="699" t="s">
        <v>824</v>
      </c>
      <c r="FK10" s="684">
        <v>38000000</v>
      </c>
      <c r="FL10" s="684">
        <f t="shared" si="49"/>
        <v>38000</v>
      </c>
      <c r="FN10" s="629" t="s">
        <v>374</v>
      </c>
      <c r="FO10" s="629" t="s">
        <v>732</v>
      </c>
      <c r="FP10" s="629" t="s">
        <v>398</v>
      </c>
      <c r="FQ10" s="629" t="s">
        <v>399</v>
      </c>
      <c r="FR10" s="698">
        <v>382072552</v>
      </c>
      <c r="FS10" s="698">
        <v>0</v>
      </c>
      <c r="FT10" s="698">
        <v>0</v>
      </c>
      <c r="FU10" s="700">
        <f t="shared" si="50"/>
        <v>382072.55200000003</v>
      </c>
      <c r="FV10" s="700">
        <f t="shared" si="51"/>
        <v>0</v>
      </c>
      <c r="FW10" s="700">
        <f t="shared" si="52"/>
        <v>0</v>
      </c>
      <c r="FY10" s="629" t="s">
        <v>528</v>
      </c>
      <c r="FZ10" s="697">
        <v>10000</v>
      </c>
      <c r="GA10" s="697">
        <v>10325805</v>
      </c>
      <c r="GB10" s="697">
        <v>10457884</v>
      </c>
      <c r="GC10" s="697">
        <v>-10447884</v>
      </c>
      <c r="GD10" s="697">
        <v>10325805</v>
      </c>
      <c r="GE10" s="697">
        <v>0</v>
      </c>
      <c r="GF10" s="697">
        <f t="shared" si="53"/>
        <v>10</v>
      </c>
      <c r="GG10" s="697">
        <f t="shared" si="54"/>
        <v>10325.805</v>
      </c>
      <c r="GH10" s="697">
        <f t="shared" si="55"/>
        <v>10457.884</v>
      </c>
      <c r="GI10" s="697">
        <f t="shared" si="56"/>
        <v>-10447.884</v>
      </c>
      <c r="GJ10" s="697">
        <f t="shared" si="57"/>
        <v>10325.805</v>
      </c>
      <c r="GK10" s="697">
        <f t="shared" si="58"/>
        <v>0</v>
      </c>
      <c r="GN10" s="629" t="s">
        <v>821</v>
      </c>
      <c r="GO10" s="629" t="s">
        <v>822</v>
      </c>
      <c r="GP10" s="668" t="s">
        <v>838</v>
      </c>
      <c r="GQ10" s="629" t="s">
        <v>839</v>
      </c>
      <c r="GR10" s="629">
        <v>63618</v>
      </c>
      <c r="GS10" s="697">
        <f t="shared" si="59"/>
        <v>63.618000000000002</v>
      </c>
      <c r="GU10" s="668" t="s">
        <v>374</v>
      </c>
      <c r="GV10" s="629" t="s">
        <v>732</v>
      </c>
      <c r="GW10" s="668" t="s">
        <v>398</v>
      </c>
      <c r="GX10" s="625" t="s">
        <v>399</v>
      </c>
      <c r="GY10" s="626">
        <v>382072552</v>
      </c>
      <c r="GZ10" s="626">
        <v>0</v>
      </c>
      <c r="HA10" s="626">
        <v>0</v>
      </c>
      <c r="HB10" s="626">
        <f t="shared" si="60"/>
        <v>382072.55200000003</v>
      </c>
      <c r="HC10" s="626">
        <f t="shared" si="61"/>
        <v>0</v>
      </c>
      <c r="HD10" s="626">
        <f t="shared" si="62"/>
        <v>0</v>
      </c>
      <c r="HF10" s="625" t="s">
        <v>528</v>
      </c>
      <c r="HG10" s="626">
        <v>10000</v>
      </c>
      <c r="HH10" s="626">
        <v>10325805</v>
      </c>
      <c r="HI10" s="626">
        <v>10457884</v>
      </c>
      <c r="HJ10" s="626">
        <v>-10447884</v>
      </c>
      <c r="HK10" s="626">
        <v>10325805</v>
      </c>
      <c r="HL10" s="626">
        <v>0</v>
      </c>
      <c r="HM10" s="626">
        <f t="shared" si="63"/>
        <v>10</v>
      </c>
      <c r="HN10" s="626">
        <f t="shared" si="64"/>
        <v>10325.805</v>
      </c>
      <c r="HO10" s="626">
        <f t="shared" si="65"/>
        <v>10457.884</v>
      </c>
      <c r="HP10" s="626">
        <f t="shared" si="66"/>
        <v>-10447.884</v>
      </c>
      <c r="HQ10" s="626">
        <f t="shared" si="67"/>
        <v>10325.805</v>
      </c>
      <c r="HR10" s="626">
        <f t="shared" si="68"/>
        <v>0</v>
      </c>
      <c r="HU10" s="629" t="s">
        <v>374</v>
      </c>
      <c r="HV10" s="629" t="s">
        <v>732</v>
      </c>
      <c r="HW10" s="629" t="s">
        <v>375</v>
      </c>
      <c r="HX10" s="629" t="s">
        <v>237</v>
      </c>
      <c r="HY10" s="697">
        <v>18496020</v>
      </c>
      <c r="HZ10" s="697">
        <f t="shared" si="69"/>
        <v>18496.02</v>
      </c>
      <c r="IB10" s="629" t="s">
        <v>374</v>
      </c>
      <c r="IC10" s="629" t="s">
        <v>732</v>
      </c>
      <c r="ID10" s="629" t="s">
        <v>375</v>
      </c>
      <c r="IE10" s="629" t="s">
        <v>237</v>
      </c>
      <c r="IF10" s="697">
        <v>191565091</v>
      </c>
      <c r="IG10" s="697">
        <v>0</v>
      </c>
      <c r="IH10" s="697">
        <v>0</v>
      </c>
      <c r="II10" s="697">
        <f t="shared" si="70"/>
        <v>191565.09099999999</v>
      </c>
      <c r="IJ10" s="697">
        <f t="shared" si="71"/>
        <v>0</v>
      </c>
      <c r="IK10" s="697">
        <f t="shared" si="72"/>
        <v>0</v>
      </c>
      <c r="IM10" s="629" t="s">
        <v>528</v>
      </c>
      <c r="IN10" s="697">
        <v>5612058000</v>
      </c>
      <c r="IO10" s="697">
        <v>5611991278</v>
      </c>
      <c r="IP10" s="697">
        <v>5612123357</v>
      </c>
      <c r="IQ10" s="697">
        <v>-65357</v>
      </c>
      <c r="IR10" s="697">
        <v>5611991278</v>
      </c>
      <c r="IS10" s="697">
        <v>0</v>
      </c>
      <c r="IT10" s="697">
        <f t="shared" si="73"/>
        <v>5612058</v>
      </c>
      <c r="IU10" s="697">
        <f t="shared" si="74"/>
        <v>5611991.2779999999</v>
      </c>
      <c r="IV10" s="697">
        <f t="shared" si="75"/>
        <v>5612123.3569999998</v>
      </c>
      <c r="IW10" s="697">
        <f t="shared" si="76"/>
        <v>-65.356999999999999</v>
      </c>
      <c r="IX10" s="697">
        <f t="shared" si="77"/>
        <v>5611991.2779999999</v>
      </c>
      <c r="IY10" s="697">
        <f t="shared" si="78"/>
        <v>0</v>
      </c>
    </row>
    <row r="11" spans="1:259" x14ac:dyDescent="0.25">
      <c r="A11" s="668" t="s">
        <v>374</v>
      </c>
      <c r="B11" s="668" t="s">
        <v>732</v>
      </c>
      <c r="C11" s="668" t="s">
        <v>376</v>
      </c>
      <c r="D11" s="668" t="s">
        <v>269</v>
      </c>
      <c r="E11" s="626">
        <v>3000000</v>
      </c>
      <c r="F11" s="626">
        <v>0</v>
      </c>
      <c r="G11" s="626">
        <v>0</v>
      </c>
      <c r="H11" s="696">
        <f t="shared" si="14"/>
        <v>3092.9999999999995</v>
      </c>
      <c r="I11" s="696">
        <f t="shared" si="15"/>
        <v>0</v>
      </c>
      <c r="J11" s="696">
        <f t="shared" si="16"/>
        <v>0</v>
      </c>
      <c r="Q11" s="704">
        <f>SUM(Q3:Q10)</f>
        <v>2655824.4885159996</v>
      </c>
      <c r="S11" s="629" t="s">
        <v>374</v>
      </c>
      <c r="T11" s="629" t="s">
        <v>732</v>
      </c>
      <c r="U11" s="629" t="s">
        <v>376</v>
      </c>
      <c r="V11" s="629" t="s">
        <v>269</v>
      </c>
      <c r="W11" s="696">
        <v>2700000</v>
      </c>
      <c r="X11" s="696">
        <v>0</v>
      </c>
      <c r="Y11" s="696">
        <v>0</v>
      </c>
      <c r="Z11" s="696">
        <f t="shared" si="18"/>
        <v>2783.7</v>
      </c>
      <c r="AA11" s="696">
        <f t="shared" si="19"/>
        <v>0</v>
      </c>
      <c r="AB11" s="696">
        <f t="shared" si="20"/>
        <v>0</v>
      </c>
      <c r="AC11" s="696"/>
      <c r="AE11" s="668" t="s">
        <v>676</v>
      </c>
      <c r="AF11" s="625" t="s">
        <v>677</v>
      </c>
      <c r="AG11" s="668" t="s">
        <v>377</v>
      </c>
      <c r="AH11" s="625" t="s">
        <v>377</v>
      </c>
      <c r="AI11" s="626">
        <v>663960000</v>
      </c>
      <c r="AJ11" s="696">
        <f t="shared" si="21"/>
        <v>663960</v>
      </c>
      <c r="AL11" s="629" t="s">
        <v>374</v>
      </c>
      <c r="AM11" s="629" t="s">
        <v>732</v>
      </c>
      <c r="AN11" s="629" t="s">
        <v>376</v>
      </c>
      <c r="AO11" s="629" t="s">
        <v>269</v>
      </c>
      <c r="AP11" s="696">
        <v>2700000</v>
      </c>
      <c r="AQ11" s="696">
        <v>0</v>
      </c>
      <c r="AR11" s="696">
        <v>0</v>
      </c>
      <c r="AS11" s="696">
        <f t="shared" si="22"/>
        <v>2700</v>
      </c>
      <c r="AT11" s="696">
        <f t="shared" si="23"/>
        <v>0</v>
      </c>
      <c r="AU11" s="696">
        <f t="shared" si="24"/>
        <v>0</v>
      </c>
      <c r="AX11" s="668" t="s">
        <v>668</v>
      </c>
      <c r="AY11" s="625" t="s">
        <v>669</v>
      </c>
      <c r="AZ11" s="668" t="s">
        <v>377</v>
      </c>
      <c r="BA11" s="668" t="s">
        <v>377</v>
      </c>
      <c r="BB11" s="626">
        <v>195967906</v>
      </c>
      <c r="BC11" s="626">
        <f t="shared" si="25"/>
        <v>195967.90599999999</v>
      </c>
      <c r="BE11" s="668" t="s">
        <v>374</v>
      </c>
      <c r="BF11" s="625" t="s">
        <v>732</v>
      </c>
      <c r="BG11" s="668" t="s">
        <v>375</v>
      </c>
      <c r="BH11" s="625" t="s">
        <v>237</v>
      </c>
      <c r="BI11" s="626">
        <v>219933968</v>
      </c>
      <c r="BJ11" s="626">
        <v>0</v>
      </c>
      <c r="BK11" s="626">
        <v>0</v>
      </c>
      <c r="BL11" s="626">
        <f t="shared" si="26"/>
        <v>219933.96799999999</v>
      </c>
      <c r="BM11" s="626">
        <f t="shared" si="27"/>
        <v>0</v>
      </c>
      <c r="BN11" s="626">
        <f t="shared" si="28"/>
        <v>0</v>
      </c>
      <c r="BP11" s="668" t="s">
        <v>670</v>
      </c>
      <c r="BQ11" s="625" t="s">
        <v>671</v>
      </c>
      <c r="BR11" s="668" t="s">
        <v>377</v>
      </c>
      <c r="BS11" s="625" t="s">
        <v>377</v>
      </c>
      <c r="BT11" s="696">
        <v>3450094819</v>
      </c>
      <c r="BU11" s="696">
        <f t="shared" si="29"/>
        <v>3450094.8190000001</v>
      </c>
      <c r="BW11" s="668" t="s">
        <v>374</v>
      </c>
      <c r="BX11" s="625" t="s">
        <v>732</v>
      </c>
      <c r="BY11" s="668" t="s">
        <v>375</v>
      </c>
      <c r="BZ11" s="625" t="s">
        <v>237</v>
      </c>
      <c r="CA11" s="696">
        <v>219836983</v>
      </c>
      <c r="CB11" s="696">
        <v>0</v>
      </c>
      <c r="CC11" s="696">
        <v>0</v>
      </c>
      <c r="CD11" s="696">
        <f t="shared" si="30"/>
        <v>219836.98300000001</v>
      </c>
      <c r="CE11" s="696">
        <f t="shared" si="31"/>
        <v>0</v>
      </c>
      <c r="CF11" s="696">
        <f t="shared" si="32"/>
        <v>0</v>
      </c>
      <c r="CH11" s="668" t="s">
        <v>682</v>
      </c>
      <c r="CI11" s="625" t="s">
        <v>683</v>
      </c>
      <c r="CJ11" s="668" t="s">
        <v>377</v>
      </c>
      <c r="CK11" s="625" t="s">
        <v>377</v>
      </c>
      <c r="CL11" s="626">
        <v>11328800</v>
      </c>
      <c r="CM11" s="696">
        <f t="shared" si="33"/>
        <v>11328.8</v>
      </c>
      <c r="CO11" s="629" t="s">
        <v>374</v>
      </c>
      <c r="CP11" s="629" t="s">
        <v>732</v>
      </c>
      <c r="CQ11" s="668" t="s">
        <v>375</v>
      </c>
      <c r="CR11" s="629" t="s">
        <v>237</v>
      </c>
      <c r="CS11" s="629">
        <v>219836983</v>
      </c>
      <c r="CT11" s="629">
        <v>0</v>
      </c>
      <c r="CU11" s="629">
        <v>0</v>
      </c>
      <c r="CV11" s="696">
        <f t="shared" si="34"/>
        <v>219836.98300000001</v>
      </c>
      <c r="CW11" s="696">
        <f t="shared" si="35"/>
        <v>0</v>
      </c>
      <c r="CX11" s="696">
        <f t="shared" si="36"/>
        <v>0</v>
      </c>
      <c r="CZ11" s="668" t="s">
        <v>668</v>
      </c>
      <c r="DA11" s="625" t="s">
        <v>669</v>
      </c>
      <c r="DB11" s="668" t="s">
        <v>377</v>
      </c>
      <c r="DC11" s="625" t="s">
        <v>377</v>
      </c>
      <c r="DD11" s="626">
        <v>5093546196</v>
      </c>
      <c r="DE11" s="697">
        <f t="shared" si="37"/>
        <v>5093546.1960000005</v>
      </c>
      <c r="DH11" s="629" t="s">
        <v>374</v>
      </c>
      <c r="DI11" s="629" t="s">
        <v>732</v>
      </c>
      <c r="DJ11" s="629" t="s">
        <v>375</v>
      </c>
      <c r="DK11" s="629" t="s">
        <v>237</v>
      </c>
      <c r="DL11" s="698">
        <v>209836983</v>
      </c>
      <c r="DM11" s="698">
        <v>0</v>
      </c>
      <c r="DN11" s="698">
        <v>0</v>
      </c>
      <c r="DO11" s="698">
        <f t="shared" si="38"/>
        <v>209836.98300000001</v>
      </c>
      <c r="DP11" s="698">
        <f t="shared" si="39"/>
        <v>0</v>
      </c>
      <c r="DQ11" s="698">
        <f t="shared" si="40"/>
        <v>0</v>
      </c>
      <c r="DU11" s="629" t="s">
        <v>670</v>
      </c>
      <c r="DV11" s="629" t="s">
        <v>671</v>
      </c>
      <c r="DW11" s="668" t="s">
        <v>377</v>
      </c>
      <c r="DX11" s="629" t="s">
        <v>377</v>
      </c>
      <c r="DY11" s="697">
        <v>975402046</v>
      </c>
      <c r="DZ11" s="697">
        <f t="shared" si="41"/>
        <v>975402.04599999997</v>
      </c>
      <c r="EC11" s="629" t="s">
        <v>374</v>
      </c>
      <c r="ED11" s="629" t="s">
        <v>732</v>
      </c>
      <c r="EE11" s="668" t="s">
        <v>375</v>
      </c>
      <c r="EF11" s="629" t="s">
        <v>237</v>
      </c>
      <c r="EG11" s="697">
        <v>209836983</v>
      </c>
      <c r="EH11" s="697">
        <v>0</v>
      </c>
      <c r="EI11" s="697">
        <v>0</v>
      </c>
      <c r="EJ11" s="697">
        <f t="shared" si="42"/>
        <v>209836.98300000001</v>
      </c>
      <c r="EK11" s="697">
        <f t="shared" si="43"/>
        <v>0</v>
      </c>
      <c r="EL11" s="697">
        <f t="shared" si="44"/>
        <v>0</v>
      </c>
      <c r="EO11" s="629" t="s">
        <v>668</v>
      </c>
      <c r="EP11" s="629" t="s">
        <v>669</v>
      </c>
      <c r="EQ11" s="629" t="s">
        <v>377</v>
      </c>
      <c r="ER11" s="629" t="s">
        <v>377</v>
      </c>
      <c r="ES11" s="697">
        <v>12572447988</v>
      </c>
      <c r="ET11" s="697">
        <f t="shared" si="45"/>
        <v>12572447.988</v>
      </c>
      <c r="EV11" s="629" t="s">
        <v>374</v>
      </c>
      <c r="EW11" s="629" t="s">
        <v>732</v>
      </c>
      <c r="EX11" s="629" t="s">
        <v>375</v>
      </c>
      <c r="EY11" s="629" t="s">
        <v>237</v>
      </c>
      <c r="EZ11" s="697">
        <v>209836983</v>
      </c>
      <c r="FA11" s="697">
        <v>0</v>
      </c>
      <c r="FB11" s="697">
        <v>0</v>
      </c>
      <c r="FC11" s="697">
        <f t="shared" si="46"/>
        <v>209836.98300000001</v>
      </c>
      <c r="FD11" s="697">
        <f t="shared" si="47"/>
        <v>0</v>
      </c>
      <c r="FE11" s="697">
        <f t="shared" si="48"/>
        <v>0</v>
      </c>
      <c r="FG11" s="684" t="s">
        <v>821</v>
      </c>
      <c r="FH11" s="699" t="s">
        <v>822</v>
      </c>
      <c r="FI11" s="684" t="s">
        <v>862</v>
      </c>
      <c r="FJ11" s="699" t="s">
        <v>863</v>
      </c>
      <c r="FK11" s="684">
        <v>190848</v>
      </c>
      <c r="FL11" s="684">
        <f t="shared" si="49"/>
        <v>190.84800000000001</v>
      </c>
      <c r="FN11" s="629" t="s">
        <v>374</v>
      </c>
      <c r="FO11" s="629" t="s">
        <v>732</v>
      </c>
      <c r="FP11" s="629" t="s">
        <v>375</v>
      </c>
      <c r="FQ11" s="629" t="s">
        <v>237</v>
      </c>
      <c r="FR11" s="698">
        <v>196507000</v>
      </c>
      <c r="FS11" s="698">
        <v>0</v>
      </c>
      <c r="FT11" s="698">
        <v>0</v>
      </c>
      <c r="FU11" s="700">
        <f t="shared" si="50"/>
        <v>196507</v>
      </c>
      <c r="FV11" s="700">
        <f t="shared" si="51"/>
        <v>0</v>
      </c>
      <c r="FW11" s="700">
        <f t="shared" si="52"/>
        <v>0</v>
      </c>
      <c r="FY11" s="629" t="s">
        <v>724</v>
      </c>
      <c r="FZ11" s="697">
        <v>1</v>
      </c>
      <c r="GA11" s="697">
        <v>0</v>
      </c>
      <c r="GB11" s="697">
        <v>0</v>
      </c>
      <c r="GC11" s="697">
        <v>1</v>
      </c>
      <c r="GD11" s="697">
        <v>0</v>
      </c>
      <c r="GE11" s="697">
        <v>0</v>
      </c>
      <c r="GF11" s="697">
        <f t="shared" si="53"/>
        <v>1E-3</v>
      </c>
      <c r="GG11" s="697">
        <f t="shared" si="54"/>
        <v>0</v>
      </c>
      <c r="GH11" s="697">
        <f t="shared" si="55"/>
        <v>0</v>
      </c>
      <c r="GI11" s="697">
        <f t="shared" si="56"/>
        <v>1E-3</v>
      </c>
      <c r="GJ11" s="697">
        <f t="shared" si="57"/>
        <v>0</v>
      </c>
      <c r="GK11" s="697">
        <f t="shared" si="58"/>
        <v>0</v>
      </c>
      <c r="GN11" s="629" t="s">
        <v>668</v>
      </c>
      <c r="GO11" s="629" t="s">
        <v>669</v>
      </c>
      <c r="GP11" s="668" t="s">
        <v>377</v>
      </c>
      <c r="GQ11" s="629" t="s">
        <v>377</v>
      </c>
      <c r="GR11" s="629">
        <v>1775535403</v>
      </c>
      <c r="GS11" s="697">
        <f t="shared" si="59"/>
        <v>1775535.4029999999</v>
      </c>
      <c r="GU11" s="668" t="s">
        <v>374</v>
      </c>
      <c r="GV11" s="629" t="s">
        <v>732</v>
      </c>
      <c r="GW11" s="668" t="s">
        <v>375</v>
      </c>
      <c r="GX11" s="625" t="s">
        <v>237</v>
      </c>
      <c r="GY11" s="626">
        <v>196507000</v>
      </c>
      <c r="GZ11" s="626">
        <v>0</v>
      </c>
      <c r="HA11" s="626">
        <v>0</v>
      </c>
      <c r="HB11" s="626">
        <f t="shared" si="60"/>
        <v>196507</v>
      </c>
      <c r="HC11" s="626">
        <f t="shared" si="61"/>
        <v>0</v>
      </c>
      <c r="HD11" s="626">
        <f t="shared" si="62"/>
        <v>0</v>
      </c>
      <c r="HF11" s="625" t="s">
        <v>724</v>
      </c>
      <c r="HG11" s="626">
        <v>1</v>
      </c>
      <c r="HH11" s="626">
        <v>0</v>
      </c>
      <c r="HI11" s="626">
        <v>0</v>
      </c>
      <c r="HJ11" s="626">
        <v>1</v>
      </c>
      <c r="HK11" s="626">
        <v>0</v>
      </c>
      <c r="HL11" s="626">
        <v>0</v>
      </c>
      <c r="HM11" s="626">
        <f t="shared" si="63"/>
        <v>1E-3</v>
      </c>
      <c r="HN11" s="626">
        <f t="shared" si="64"/>
        <v>0</v>
      </c>
      <c r="HO11" s="626">
        <f t="shared" si="65"/>
        <v>0</v>
      </c>
      <c r="HP11" s="626">
        <f t="shared" si="66"/>
        <v>1E-3</v>
      </c>
      <c r="HQ11" s="626">
        <f t="shared" si="67"/>
        <v>0</v>
      </c>
      <c r="HR11" s="626">
        <f t="shared" si="68"/>
        <v>0</v>
      </c>
      <c r="HU11" s="629" t="s">
        <v>821</v>
      </c>
      <c r="HV11" s="629" t="s">
        <v>822</v>
      </c>
      <c r="HW11" s="629" t="s">
        <v>823</v>
      </c>
      <c r="HX11" s="629" t="s">
        <v>824</v>
      </c>
      <c r="HY11" s="697">
        <v>36000000</v>
      </c>
      <c r="HZ11" s="697">
        <f t="shared" si="69"/>
        <v>36000</v>
      </c>
      <c r="IB11" s="629" t="s">
        <v>374</v>
      </c>
      <c r="IC11" s="629" t="s">
        <v>732</v>
      </c>
      <c r="ID11" s="629" t="s">
        <v>398</v>
      </c>
      <c r="IE11" s="629" t="s">
        <v>399</v>
      </c>
      <c r="IF11" s="697">
        <v>126320834</v>
      </c>
      <c r="IG11" s="697">
        <v>0</v>
      </c>
      <c r="IH11" s="697">
        <v>0</v>
      </c>
      <c r="II11" s="697">
        <f t="shared" si="70"/>
        <v>126320.834</v>
      </c>
      <c r="IJ11" s="697">
        <f t="shared" si="71"/>
        <v>0</v>
      </c>
      <c r="IK11" s="697">
        <f t="shared" si="72"/>
        <v>0</v>
      </c>
      <c r="IM11" s="629" t="s">
        <v>724</v>
      </c>
      <c r="IN11" s="697">
        <v>1</v>
      </c>
      <c r="IO11" s="697">
        <v>0</v>
      </c>
      <c r="IP11" s="697">
        <v>0</v>
      </c>
      <c r="IQ11" s="697">
        <v>1</v>
      </c>
      <c r="IR11" s="697">
        <v>0</v>
      </c>
      <c r="IS11" s="697">
        <v>0</v>
      </c>
      <c r="IT11" s="697">
        <f t="shared" si="73"/>
        <v>1E-3</v>
      </c>
      <c r="IU11" s="697">
        <f t="shared" si="74"/>
        <v>0</v>
      </c>
      <c r="IV11" s="697">
        <f t="shared" si="75"/>
        <v>0</v>
      </c>
      <c r="IW11" s="697">
        <f t="shared" si="76"/>
        <v>1E-3</v>
      </c>
      <c r="IX11" s="697">
        <f t="shared" si="77"/>
        <v>0</v>
      </c>
      <c r="IY11" s="697">
        <f t="shared" si="78"/>
        <v>0</v>
      </c>
    </row>
    <row r="12" spans="1:259" x14ac:dyDescent="0.25">
      <c r="A12" s="668" t="s">
        <v>374</v>
      </c>
      <c r="B12" s="668" t="s">
        <v>732</v>
      </c>
      <c r="C12" s="668" t="s">
        <v>397</v>
      </c>
      <c r="D12" s="668" t="s">
        <v>239</v>
      </c>
      <c r="E12" s="626">
        <v>0</v>
      </c>
      <c r="F12" s="626">
        <v>560074</v>
      </c>
      <c r="G12" s="626">
        <v>0</v>
      </c>
      <c r="H12" s="696">
        <f t="shared" si="14"/>
        <v>0</v>
      </c>
      <c r="I12" s="696">
        <f t="shared" si="15"/>
        <v>577.43629399999986</v>
      </c>
      <c r="J12" s="696">
        <f t="shared" si="16"/>
        <v>0</v>
      </c>
      <c r="Q12" s="697">
        <f>+Q11-'Prog 03'!Z10</f>
        <v>37116</v>
      </c>
      <c r="S12" s="629" t="s">
        <v>374</v>
      </c>
      <c r="T12" s="629" t="s">
        <v>732</v>
      </c>
      <c r="U12" s="629" t="s">
        <v>376</v>
      </c>
      <c r="V12" s="629" t="s">
        <v>269</v>
      </c>
      <c r="W12" s="696">
        <v>300000</v>
      </c>
      <c r="X12" s="696">
        <v>0</v>
      </c>
      <c r="Y12" s="696">
        <v>0</v>
      </c>
      <c r="Z12" s="696">
        <f t="shared" si="18"/>
        <v>309.29999999999995</v>
      </c>
      <c r="AA12" s="696">
        <f t="shared" si="19"/>
        <v>0</v>
      </c>
      <c r="AB12" s="696">
        <f t="shared" si="20"/>
        <v>0</v>
      </c>
      <c r="AC12" s="696"/>
      <c r="AE12" s="668" t="s">
        <v>680</v>
      </c>
      <c r="AF12" s="625" t="s">
        <v>681</v>
      </c>
      <c r="AG12" s="668" t="s">
        <v>377</v>
      </c>
      <c r="AH12" s="625" t="s">
        <v>377</v>
      </c>
      <c r="AI12" s="626">
        <v>21277200</v>
      </c>
      <c r="AJ12" s="696">
        <f t="shared" si="21"/>
        <v>21277.200000000001</v>
      </c>
      <c r="AL12" s="629" t="s">
        <v>374</v>
      </c>
      <c r="AM12" s="629" t="s">
        <v>732</v>
      </c>
      <c r="AN12" s="629" t="s">
        <v>376</v>
      </c>
      <c r="AO12" s="629" t="s">
        <v>269</v>
      </c>
      <c r="AP12" s="696">
        <v>300000</v>
      </c>
      <c r="AQ12" s="696">
        <v>0</v>
      </c>
      <c r="AR12" s="696">
        <v>0</v>
      </c>
      <c r="AS12" s="696">
        <f t="shared" si="22"/>
        <v>300</v>
      </c>
      <c r="AT12" s="696">
        <f t="shared" si="23"/>
        <v>0</v>
      </c>
      <c r="AU12" s="696">
        <f t="shared" si="24"/>
        <v>0</v>
      </c>
      <c r="AX12" s="668" t="s">
        <v>670</v>
      </c>
      <c r="AY12" s="625" t="s">
        <v>671</v>
      </c>
      <c r="AZ12" s="668" t="s">
        <v>377</v>
      </c>
      <c r="BA12" s="668" t="s">
        <v>377</v>
      </c>
      <c r="BB12" s="626">
        <v>4112908714</v>
      </c>
      <c r="BC12" s="626">
        <f t="shared" si="25"/>
        <v>4112908.7140000002</v>
      </c>
      <c r="BE12" s="668" t="s">
        <v>374</v>
      </c>
      <c r="BF12" s="625" t="s">
        <v>732</v>
      </c>
      <c r="BG12" s="668" t="s">
        <v>375</v>
      </c>
      <c r="BH12" s="625" t="s">
        <v>237</v>
      </c>
      <c r="BI12" s="626">
        <v>25978032</v>
      </c>
      <c r="BJ12" s="626">
        <v>0</v>
      </c>
      <c r="BK12" s="626">
        <v>0</v>
      </c>
      <c r="BL12" s="626">
        <f t="shared" si="26"/>
        <v>25978.031999999999</v>
      </c>
      <c r="BM12" s="626">
        <f t="shared" si="27"/>
        <v>0</v>
      </c>
      <c r="BN12" s="626">
        <f t="shared" si="28"/>
        <v>0</v>
      </c>
      <c r="BP12" s="668" t="s">
        <v>676</v>
      </c>
      <c r="BQ12" s="625" t="s">
        <v>677</v>
      </c>
      <c r="BR12" s="668" t="s">
        <v>377</v>
      </c>
      <c r="BS12" s="625" t="s">
        <v>377</v>
      </c>
      <c r="BT12" s="696">
        <v>752795399</v>
      </c>
      <c r="BU12" s="696">
        <f t="shared" si="29"/>
        <v>752795.39899999998</v>
      </c>
      <c r="BW12" s="668" t="s">
        <v>374</v>
      </c>
      <c r="BX12" s="625" t="s">
        <v>732</v>
      </c>
      <c r="BY12" s="668" t="s">
        <v>375</v>
      </c>
      <c r="BZ12" s="625" t="s">
        <v>237</v>
      </c>
      <c r="CA12" s="696">
        <v>26075017</v>
      </c>
      <c r="CB12" s="696">
        <v>0</v>
      </c>
      <c r="CC12" s="696">
        <v>0</v>
      </c>
      <c r="CD12" s="696">
        <f t="shared" si="30"/>
        <v>26075.017</v>
      </c>
      <c r="CE12" s="696">
        <f t="shared" si="31"/>
        <v>0</v>
      </c>
      <c r="CF12" s="696">
        <f t="shared" si="32"/>
        <v>0</v>
      </c>
      <c r="CH12" s="668" t="s">
        <v>684</v>
      </c>
      <c r="CI12" s="625" t="s">
        <v>685</v>
      </c>
      <c r="CJ12" s="668" t="s">
        <v>377</v>
      </c>
      <c r="CK12" s="625" t="s">
        <v>377</v>
      </c>
      <c r="CL12" s="626">
        <v>9325349</v>
      </c>
      <c r="CM12" s="696">
        <f t="shared" si="33"/>
        <v>9325.3490000000002</v>
      </c>
      <c r="CO12" s="629" t="s">
        <v>374</v>
      </c>
      <c r="CP12" s="629" t="s">
        <v>732</v>
      </c>
      <c r="CQ12" s="668" t="s">
        <v>375</v>
      </c>
      <c r="CR12" s="629" t="s">
        <v>237</v>
      </c>
      <c r="CS12" s="629">
        <v>26075017</v>
      </c>
      <c r="CT12" s="629">
        <v>0</v>
      </c>
      <c r="CU12" s="629">
        <v>0</v>
      </c>
      <c r="CV12" s="696">
        <f t="shared" si="34"/>
        <v>26075.017</v>
      </c>
      <c r="CW12" s="696">
        <f t="shared" si="35"/>
        <v>0</v>
      </c>
      <c r="CX12" s="696">
        <f t="shared" si="36"/>
        <v>0</v>
      </c>
      <c r="CZ12" s="668" t="s">
        <v>670</v>
      </c>
      <c r="DA12" s="625" t="s">
        <v>671</v>
      </c>
      <c r="DB12" s="668" t="s">
        <v>377</v>
      </c>
      <c r="DC12" s="625" t="s">
        <v>377</v>
      </c>
      <c r="DD12" s="626">
        <v>1438492027</v>
      </c>
      <c r="DE12" s="697">
        <f t="shared" si="37"/>
        <v>1438492.027</v>
      </c>
      <c r="DH12" s="629" t="s">
        <v>374</v>
      </c>
      <c r="DI12" s="629" t="s">
        <v>732</v>
      </c>
      <c r="DJ12" s="629" t="s">
        <v>375</v>
      </c>
      <c r="DK12" s="629" t="s">
        <v>237</v>
      </c>
      <c r="DL12" s="698">
        <v>26075017</v>
      </c>
      <c r="DM12" s="698">
        <v>0</v>
      </c>
      <c r="DN12" s="698">
        <v>0</v>
      </c>
      <c r="DO12" s="698">
        <f t="shared" si="38"/>
        <v>26075.017</v>
      </c>
      <c r="DP12" s="698">
        <f t="shared" si="39"/>
        <v>0</v>
      </c>
      <c r="DQ12" s="698">
        <f t="shared" si="40"/>
        <v>0</v>
      </c>
      <c r="DU12" s="629" t="s">
        <v>676</v>
      </c>
      <c r="DV12" s="629" t="s">
        <v>677</v>
      </c>
      <c r="DW12" s="668" t="s">
        <v>377</v>
      </c>
      <c r="DX12" s="629" t="s">
        <v>377</v>
      </c>
      <c r="DY12" s="697">
        <v>45600000</v>
      </c>
      <c r="DZ12" s="697">
        <f t="shared" si="41"/>
        <v>45600</v>
      </c>
      <c r="EC12" s="629" t="s">
        <v>374</v>
      </c>
      <c r="ED12" s="629" t="s">
        <v>732</v>
      </c>
      <c r="EE12" s="668" t="s">
        <v>375</v>
      </c>
      <c r="EF12" s="629" t="s">
        <v>237</v>
      </c>
      <c r="EG12" s="697">
        <v>26075017</v>
      </c>
      <c r="EH12" s="697">
        <v>0</v>
      </c>
      <c r="EI12" s="697">
        <v>0</v>
      </c>
      <c r="EJ12" s="697">
        <f t="shared" si="42"/>
        <v>26075.017</v>
      </c>
      <c r="EK12" s="697">
        <f t="shared" si="43"/>
        <v>0</v>
      </c>
      <c r="EL12" s="697">
        <f t="shared" si="44"/>
        <v>0</v>
      </c>
      <c r="EO12" s="629" t="s">
        <v>670</v>
      </c>
      <c r="EP12" s="629" t="s">
        <v>671</v>
      </c>
      <c r="EQ12" s="629" t="s">
        <v>377</v>
      </c>
      <c r="ER12" s="629" t="s">
        <v>377</v>
      </c>
      <c r="ES12" s="697">
        <v>1827367205</v>
      </c>
      <c r="ET12" s="697">
        <f t="shared" si="45"/>
        <v>1827367.2050000001</v>
      </c>
      <c r="EV12" s="629" t="s">
        <v>374</v>
      </c>
      <c r="EW12" s="629" t="s">
        <v>732</v>
      </c>
      <c r="EX12" s="629" t="s">
        <v>375</v>
      </c>
      <c r="EY12" s="629" t="s">
        <v>237</v>
      </c>
      <c r="EZ12" s="697">
        <v>26075017</v>
      </c>
      <c r="FA12" s="697">
        <v>0</v>
      </c>
      <c r="FB12" s="697">
        <v>0</v>
      </c>
      <c r="FC12" s="697">
        <f t="shared" si="46"/>
        <v>26075.017</v>
      </c>
      <c r="FD12" s="697">
        <f t="shared" si="47"/>
        <v>0</v>
      </c>
      <c r="FE12" s="697">
        <f t="shared" si="48"/>
        <v>0</v>
      </c>
      <c r="FG12" s="684" t="s">
        <v>821</v>
      </c>
      <c r="FH12" s="699" t="s">
        <v>822</v>
      </c>
      <c r="FI12" s="684" t="s">
        <v>838</v>
      </c>
      <c r="FJ12" s="699" t="s">
        <v>839</v>
      </c>
      <c r="FK12" s="684">
        <v>63618</v>
      </c>
      <c r="FL12" s="684">
        <f t="shared" si="49"/>
        <v>63.618000000000002</v>
      </c>
      <c r="FN12" s="629" t="s">
        <v>374</v>
      </c>
      <c r="FO12" s="629" t="s">
        <v>732</v>
      </c>
      <c r="FP12" s="629" t="s">
        <v>397</v>
      </c>
      <c r="FQ12" s="629" t="s">
        <v>239</v>
      </c>
      <c r="FR12" s="698">
        <v>34329983</v>
      </c>
      <c r="FS12" s="698">
        <v>0</v>
      </c>
      <c r="FT12" s="698">
        <v>0</v>
      </c>
      <c r="FU12" s="700">
        <f t="shared" si="50"/>
        <v>34329.983</v>
      </c>
      <c r="FV12" s="700">
        <f t="shared" si="51"/>
        <v>0</v>
      </c>
      <c r="FW12" s="700">
        <f t="shared" si="52"/>
        <v>0</v>
      </c>
      <c r="FY12" s="629" t="s">
        <v>791</v>
      </c>
      <c r="FZ12" s="697">
        <v>1</v>
      </c>
      <c r="GA12" s="697">
        <v>10325805</v>
      </c>
      <c r="GB12" s="697">
        <v>10457884</v>
      </c>
      <c r="GC12" s="697">
        <v>-10457883</v>
      </c>
      <c r="GD12" s="697">
        <v>10325805</v>
      </c>
      <c r="GE12" s="697">
        <v>0</v>
      </c>
      <c r="GF12" s="697">
        <f t="shared" si="53"/>
        <v>1E-3</v>
      </c>
      <c r="GG12" s="697">
        <f t="shared" si="54"/>
        <v>10325.805</v>
      </c>
      <c r="GH12" s="697">
        <f t="shared" si="55"/>
        <v>10457.884</v>
      </c>
      <c r="GI12" s="697">
        <f t="shared" si="56"/>
        <v>-10457.883</v>
      </c>
      <c r="GJ12" s="697">
        <f t="shared" si="57"/>
        <v>10325.805</v>
      </c>
      <c r="GK12" s="697">
        <f t="shared" si="58"/>
        <v>0</v>
      </c>
      <c r="GN12" s="629" t="s">
        <v>670</v>
      </c>
      <c r="GO12" s="629" t="s">
        <v>671</v>
      </c>
      <c r="GP12" s="668" t="s">
        <v>377</v>
      </c>
      <c r="GQ12" s="629" t="s">
        <v>377</v>
      </c>
      <c r="GR12" s="629">
        <v>5242246311</v>
      </c>
      <c r="GS12" s="697">
        <f t="shared" si="59"/>
        <v>5242246.3109999998</v>
      </c>
      <c r="GU12" s="668" t="s">
        <v>374</v>
      </c>
      <c r="GV12" s="629" t="s">
        <v>732</v>
      </c>
      <c r="GW12" s="668" t="s">
        <v>397</v>
      </c>
      <c r="GX12" s="625" t="s">
        <v>239</v>
      </c>
      <c r="GY12" s="626">
        <v>34329983</v>
      </c>
      <c r="GZ12" s="626">
        <v>0</v>
      </c>
      <c r="HA12" s="626">
        <v>0</v>
      </c>
      <c r="HB12" s="626">
        <f t="shared" si="60"/>
        <v>34329.983</v>
      </c>
      <c r="HC12" s="626">
        <f t="shared" si="61"/>
        <v>0</v>
      </c>
      <c r="HD12" s="626">
        <f t="shared" si="62"/>
        <v>0</v>
      </c>
      <c r="HF12" s="625" t="s">
        <v>791</v>
      </c>
      <c r="HG12" s="626">
        <v>1</v>
      </c>
      <c r="HH12" s="626">
        <v>10325805</v>
      </c>
      <c r="HI12" s="626">
        <v>10457884</v>
      </c>
      <c r="HJ12" s="626">
        <v>-10457883</v>
      </c>
      <c r="HK12" s="626">
        <v>10325805</v>
      </c>
      <c r="HL12" s="626">
        <v>0</v>
      </c>
      <c r="HM12" s="626">
        <f t="shared" si="63"/>
        <v>1E-3</v>
      </c>
      <c r="HN12" s="626">
        <f t="shared" si="64"/>
        <v>10325.805</v>
      </c>
      <c r="HO12" s="626">
        <f t="shared" si="65"/>
        <v>10457.884</v>
      </c>
      <c r="HP12" s="626">
        <f t="shared" si="66"/>
        <v>-10457.883</v>
      </c>
      <c r="HQ12" s="626">
        <f t="shared" si="67"/>
        <v>10325.805</v>
      </c>
      <c r="HR12" s="626">
        <f t="shared" si="68"/>
        <v>0</v>
      </c>
      <c r="HU12" s="629" t="s">
        <v>746</v>
      </c>
      <c r="HV12" s="629" t="s">
        <v>747</v>
      </c>
      <c r="HW12" s="629" t="s">
        <v>377</v>
      </c>
      <c r="HX12" s="629" t="s">
        <v>377</v>
      </c>
      <c r="HY12" s="697">
        <v>3693357</v>
      </c>
      <c r="HZ12" s="697">
        <f t="shared" si="69"/>
        <v>3693.357</v>
      </c>
      <c r="IB12" s="629" t="s">
        <v>374</v>
      </c>
      <c r="IC12" s="629" t="s">
        <v>732</v>
      </c>
      <c r="ID12" s="629" t="s">
        <v>375</v>
      </c>
      <c r="IE12" s="629" t="s">
        <v>237</v>
      </c>
      <c r="IF12" s="697">
        <v>26172996</v>
      </c>
      <c r="IG12" s="697">
        <v>0</v>
      </c>
      <c r="IH12" s="697">
        <v>0</v>
      </c>
      <c r="II12" s="697">
        <f t="shared" si="70"/>
        <v>26172.995999999999</v>
      </c>
      <c r="IJ12" s="697">
        <f t="shared" si="71"/>
        <v>0</v>
      </c>
      <c r="IK12" s="697">
        <f t="shared" si="72"/>
        <v>0</v>
      </c>
      <c r="IM12" s="629" t="s">
        <v>791</v>
      </c>
      <c r="IN12" s="697">
        <v>1</v>
      </c>
      <c r="IO12" s="697">
        <v>14019162</v>
      </c>
      <c r="IP12" s="697">
        <v>14151241</v>
      </c>
      <c r="IQ12" s="697">
        <v>-14151240</v>
      </c>
      <c r="IR12" s="697">
        <v>14019162</v>
      </c>
      <c r="IS12" s="697">
        <v>0</v>
      </c>
      <c r="IT12" s="697">
        <f t="shared" si="73"/>
        <v>1E-3</v>
      </c>
      <c r="IU12" s="697">
        <f t="shared" si="74"/>
        <v>14019.162</v>
      </c>
      <c r="IV12" s="697">
        <f t="shared" si="75"/>
        <v>14151.241</v>
      </c>
      <c r="IW12" s="697">
        <f t="shared" si="76"/>
        <v>-14151.24</v>
      </c>
      <c r="IX12" s="697">
        <f t="shared" si="77"/>
        <v>14019.162</v>
      </c>
      <c r="IY12" s="697">
        <f t="shared" si="78"/>
        <v>0</v>
      </c>
    </row>
    <row r="13" spans="1:259" x14ac:dyDescent="0.25">
      <c r="A13" s="668" t="s">
        <v>374</v>
      </c>
      <c r="B13" s="668" t="s">
        <v>732</v>
      </c>
      <c r="C13" s="668" t="s">
        <v>375</v>
      </c>
      <c r="D13" s="668" t="s">
        <v>237</v>
      </c>
      <c r="E13" s="626">
        <v>0</v>
      </c>
      <c r="F13" s="626">
        <v>183397776</v>
      </c>
      <c r="G13" s="626">
        <v>15283149</v>
      </c>
      <c r="H13" s="696">
        <f t="shared" si="14"/>
        <v>0</v>
      </c>
      <c r="I13" s="696">
        <f t="shared" si="15"/>
        <v>189083.10705600001</v>
      </c>
      <c r="J13" s="696">
        <f t="shared" si="16"/>
        <v>15756.926618999998</v>
      </c>
      <c r="S13" s="629" t="s">
        <v>374</v>
      </c>
      <c r="T13" s="629" t="s">
        <v>732</v>
      </c>
      <c r="U13" s="629" t="s">
        <v>375</v>
      </c>
      <c r="V13" s="629" t="s">
        <v>237</v>
      </c>
      <c r="W13" s="696">
        <v>0</v>
      </c>
      <c r="X13" s="696">
        <v>30566296</v>
      </c>
      <c r="Y13" s="696">
        <v>183397776</v>
      </c>
      <c r="Z13" s="696">
        <f t="shared" si="18"/>
        <v>0</v>
      </c>
      <c r="AA13" s="696">
        <f t="shared" si="19"/>
        <v>31513.851175999996</v>
      </c>
      <c r="AB13" s="696">
        <f t="shared" si="20"/>
        <v>189083.10705600001</v>
      </c>
      <c r="AC13" s="696"/>
      <c r="AE13" s="668" t="s">
        <v>686</v>
      </c>
      <c r="AF13" s="625" t="s">
        <v>687</v>
      </c>
      <c r="AG13" s="668" t="s">
        <v>377</v>
      </c>
      <c r="AH13" s="625" t="s">
        <v>377</v>
      </c>
      <c r="AI13" s="626">
        <v>96325179</v>
      </c>
      <c r="AJ13" s="696">
        <f t="shared" si="21"/>
        <v>96325.179000000004</v>
      </c>
      <c r="AL13" s="629" t="s">
        <v>374</v>
      </c>
      <c r="AM13" s="629" t="s">
        <v>732</v>
      </c>
      <c r="AN13" s="629" t="s">
        <v>377</v>
      </c>
      <c r="AO13" s="629" t="s">
        <v>377</v>
      </c>
      <c r="AP13" s="696">
        <v>0</v>
      </c>
      <c r="AQ13" s="696">
        <v>0</v>
      </c>
      <c r="AR13" s="696">
        <v>0</v>
      </c>
      <c r="AS13" s="696">
        <f t="shared" si="22"/>
        <v>0</v>
      </c>
      <c r="AT13" s="696">
        <f t="shared" si="23"/>
        <v>0</v>
      </c>
      <c r="AU13" s="696">
        <f t="shared" si="24"/>
        <v>0</v>
      </c>
      <c r="AX13" s="668" t="s">
        <v>674</v>
      </c>
      <c r="AY13" s="625" t="s">
        <v>675</v>
      </c>
      <c r="AZ13" s="668" t="s">
        <v>377</v>
      </c>
      <c r="BA13" s="668" t="s">
        <v>377</v>
      </c>
      <c r="BB13" s="626">
        <v>74999999</v>
      </c>
      <c r="BC13" s="626">
        <f t="shared" si="25"/>
        <v>74999.998999999996</v>
      </c>
      <c r="BE13" s="668" t="s">
        <v>374</v>
      </c>
      <c r="BF13" s="625" t="s">
        <v>732</v>
      </c>
      <c r="BG13" s="668" t="s">
        <v>397</v>
      </c>
      <c r="BH13" s="625" t="s">
        <v>239</v>
      </c>
      <c r="BI13" s="626">
        <v>12000000</v>
      </c>
      <c r="BJ13" s="626">
        <v>0</v>
      </c>
      <c r="BK13" s="626">
        <v>0</v>
      </c>
      <c r="BL13" s="626">
        <f t="shared" si="26"/>
        <v>12000</v>
      </c>
      <c r="BM13" s="626">
        <f t="shared" si="27"/>
        <v>0</v>
      </c>
      <c r="BN13" s="626">
        <f t="shared" si="28"/>
        <v>0</v>
      </c>
      <c r="BP13" s="668" t="s">
        <v>680</v>
      </c>
      <c r="BQ13" s="625" t="s">
        <v>681</v>
      </c>
      <c r="BR13" s="668" t="s">
        <v>377</v>
      </c>
      <c r="BS13" s="625" t="s">
        <v>377</v>
      </c>
      <c r="BT13" s="696">
        <v>120075492</v>
      </c>
      <c r="BU13" s="696">
        <f t="shared" si="29"/>
        <v>120075.492</v>
      </c>
      <c r="BW13" s="668" t="s">
        <v>374</v>
      </c>
      <c r="BX13" s="625" t="s">
        <v>732</v>
      </c>
      <c r="BY13" s="668" t="s">
        <v>397</v>
      </c>
      <c r="BZ13" s="625" t="s">
        <v>239</v>
      </c>
      <c r="CA13" s="696">
        <v>12000000</v>
      </c>
      <c r="CB13" s="696">
        <v>0</v>
      </c>
      <c r="CC13" s="696">
        <v>0</v>
      </c>
      <c r="CD13" s="696">
        <f t="shared" si="30"/>
        <v>12000</v>
      </c>
      <c r="CE13" s="696">
        <f t="shared" si="31"/>
        <v>0</v>
      </c>
      <c r="CF13" s="696">
        <f t="shared" si="32"/>
        <v>0</v>
      </c>
      <c r="CH13" s="668" t="s">
        <v>686</v>
      </c>
      <c r="CI13" s="625" t="s">
        <v>687</v>
      </c>
      <c r="CJ13" s="668" t="s">
        <v>377</v>
      </c>
      <c r="CK13" s="625" t="s">
        <v>377</v>
      </c>
      <c r="CL13" s="626">
        <v>1522184437</v>
      </c>
      <c r="CM13" s="696">
        <f t="shared" si="33"/>
        <v>1522184.4369999999</v>
      </c>
      <c r="CO13" s="629" t="s">
        <v>374</v>
      </c>
      <c r="CP13" s="629" t="s">
        <v>732</v>
      </c>
      <c r="CQ13" s="668" t="s">
        <v>397</v>
      </c>
      <c r="CR13" s="629" t="s">
        <v>239</v>
      </c>
      <c r="CS13" s="629">
        <v>12000000</v>
      </c>
      <c r="CT13" s="629">
        <v>0</v>
      </c>
      <c r="CU13" s="629">
        <v>0</v>
      </c>
      <c r="CV13" s="696">
        <f t="shared" si="34"/>
        <v>12000</v>
      </c>
      <c r="CW13" s="696">
        <f t="shared" si="35"/>
        <v>0</v>
      </c>
      <c r="CX13" s="696">
        <f t="shared" si="36"/>
        <v>0</v>
      </c>
      <c r="CZ13" s="668" t="s">
        <v>672</v>
      </c>
      <c r="DA13" s="625" t="s">
        <v>673</v>
      </c>
      <c r="DB13" s="668" t="s">
        <v>377</v>
      </c>
      <c r="DC13" s="625" t="s">
        <v>377</v>
      </c>
      <c r="DD13" s="626">
        <v>7891111862</v>
      </c>
      <c r="DE13" s="697">
        <f t="shared" si="37"/>
        <v>7891111.8619999997</v>
      </c>
      <c r="DH13" s="629" t="s">
        <v>374</v>
      </c>
      <c r="DI13" s="629" t="s">
        <v>732</v>
      </c>
      <c r="DJ13" s="629" t="s">
        <v>397</v>
      </c>
      <c r="DK13" s="629" t="s">
        <v>239</v>
      </c>
      <c r="DL13" s="698">
        <v>22000000</v>
      </c>
      <c r="DM13" s="698">
        <v>0</v>
      </c>
      <c r="DN13" s="698">
        <v>0</v>
      </c>
      <c r="DO13" s="698">
        <f t="shared" si="38"/>
        <v>22000</v>
      </c>
      <c r="DP13" s="698">
        <f t="shared" si="39"/>
        <v>0</v>
      </c>
      <c r="DQ13" s="698">
        <f t="shared" si="40"/>
        <v>0</v>
      </c>
      <c r="DU13" s="629" t="s">
        <v>684</v>
      </c>
      <c r="DV13" s="629" t="s">
        <v>685</v>
      </c>
      <c r="DW13" s="668" t="s">
        <v>377</v>
      </c>
      <c r="DX13" s="629" t="s">
        <v>377</v>
      </c>
      <c r="DY13" s="697">
        <v>138905802</v>
      </c>
      <c r="DZ13" s="697">
        <f t="shared" si="41"/>
        <v>138905.802</v>
      </c>
      <c r="EC13" s="629" t="s">
        <v>374</v>
      </c>
      <c r="ED13" s="629" t="s">
        <v>732</v>
      </c>
      <c r="EE13" s="668" t="s">
        <v>397</v>
      </c>
      <c r="EF13" s="629" t="s">
        <v>239</v>
      </c>
      <c r="EG13" s="697">
        <v>22000000</v>
      </c>
      <c r="EH13" s="697">
        <v>0</v>
      </c>
      <c r="EI13" s="697">
        <v>0</v>
      </c>
      <c r="EJ13" s="697">
        <f t="shared" si="42"/>
        <v>22000</v>
      </c>
      <c r="EK13" s="697">
        <f t="shared" si="43"/>
        <v>0</v>
      </c>
      <c r="EL13" s="697">
        <f t="shared" si="44"/>
        <v>0</v>
      </c>
      <c r="EO13" s="629" t="s">
        <v>676</v>
      </c>
      <c r="EP13" s="629" t="s">
        <v>677</v>
      </c>
      <c r="EQ13" s="629" t="s">
        <v>377</v>
      </c>
      <c r="ER13" s="629" t="s">
        <v>377</v>
      </c>
      <c r="ES13" s="697">
        <v>492960000</v>
      </c>
      <c r="ET13" s="697">
        <f t="shared" si="45"/>
        <v>492960</v>
      </c>
      <c r="EV13" s="629" t="s">
        <v>374</v>
      </c>
      <c r="EW13" s="629" t="s">
        <v>732</v>
      </c>
      <c r="EX13" s="629" t="s">
        <v>397</v>
      </c>
      <c r="EY13" s="629" t="s">
        <v>239</v>
      </c>
      <c r="EZ13" s="697">
        <v>22000000</v>
      </c>
      <c r="FA13" s="697">
        <v>0</v>
      </c>
      <c r="FB13" s="697">
        <v>0</v>
      </c>
      <c r="FC13" s="697">
        <f t="shared" si="46"/>
        <v>22000</v>
      </c>
      <c r="FD13" s="697">
        <f t="shared" si="47"/>
        <v>0</v>
      </c>
      <c r="FE13" s="697">
        <f t="shared" si="48"/>
        <v>0</v>
      </c>
      <c r="FG13" s="684" t="s">
        <v>746</v>
      </c>
      <c r="FH13" s="699" t="s">
        <v>747</v>
      </c>
      <c r="FI13" s="684" t="s">
        <v>377</v>
      </c>
      <c r="FJ13" s="699" t="s">
        <v>377</v>
      </c>
      <c r="FK13" s="684">
        <v>6688628</v>
      </c>
      <c r="FL13" s="684">
        <f t="shared" si="49"/>
        <v>6688.6279999999997</v>
      </c>
      <c r="FN13" s="629" t="s">
        <v>374</v>
      </c>
      <c r="FO13" s="629" t="s">
        <v>732</v>
      </c>
      <c r="FP13" s="629" t="s">
        <v>375</v>
      </c>
      <c r="FQ13" s="629" t="s">
        <v>237</v>
      </c>
      <c r="FR13" s="698">
        <v>26075017</v>
      </c>
      <c r="FS13" s="698">
        <v>0</v>
      </c>
      <c r="FT13" s="698">
        <v>0</v>
      </c>
      <c r="FU13" s="700">
        <f t="shared" si="50"/>
        <v>26075.017</v>
      </c>
      <c r="FV13" s="700">
        <f t="shared" si="51"/>
        <v>0</v>
      </c>
      <c r="FW13" s="700">
        <f t="shared" si="52"/>
        <v>0</v>
      </c>
      <c r="FY13" s="629" t="s">
        <v>728</v>
      </c>
      <c r="FZ13" s="697">
        <v>1</v>
      </c>
      <c r="GA13" s="697">
        <v>0</v>
      </c>
      <c r="GB13" s="697">
        <v>0</v>
      </c>
      <c r="GC13" s="697">
        <v>1</v>
      </c>
      <c r="GD13" s="697">
        <v>0</v>
      </c>
      <c r="GE13" s="697">
        <v>0</v>
      </c>
      <c r="GF13" s="697">
        <f t="shared" si="53"/>
        <v>1E-3</v>
      </c>
      <c r="GG13" s="697">
        <f t="shared" si="54"/>
        <v>0</v>
      </c>
      <c r="GH13" s="697">
        <f t="shared" si="55"/>
        <v>0</v>
      </c>
      <c r="GI13" s="697">
        <f t="shared" si="56"/>
        <v>1E-3</v>
      </c>
      <c r="GJ13" s="697">
        <f t="shared" si="57"/>
        <v>0</v>
      </c>
      <c r="GK13" s="697">
        <f t="shared" si="58"/>
        <v>0</v>
      </c>
      <c r="GN13" s="629" t="s">
        <v>676</v>
      </c>
      <c r="GO13" s="629" t="s">
        <v>677</v>
      </c>
      <c r="GP13" s="668" t="s">
        <v>377</v>
      </c>
      <c r="GQ13" s="629" t="s">
        <v>377</v>
      </c>
      <c r="GR13" s="629">
        <v>517598261</v>
      </c>
      <c r="GS13" s="697">
        <f t="shared" si="59"/>
        <v>517598.261</v>
      </c>
      <c r="GU13" s="668" t="s">
        <v>374</v>
      </c>
      <c r="GV13" s="629" t="s">
        <v>732</v>
      </c>
      <c r="GW13" s="668" t="s">
        <v>375</v>
      </c>
      <c r="GX13" s="625" t="s">
        <v>237</v>
      </c>
      <c r="GY13" s="626">
        <v>26075017</v>
      </c>
      <c r="GZ13" s="626">
        <v>0</v>
      </c>
      <c r="HA13" s="626">
        <v>0</v>
      </c>
      <c r="HB13" s="626">
        <f t="shared" si="60"/>
        <v>26075.017</v>
      </c>
      <c r="HC13" s="626">
        <f t="shared" si="61"/>
        <v>0</v>
      </c>
      <c r="HD13" s="626">
        <f t="shared" si="62"/>
        <v>0</v>
      </c>
      <c r="HF13" s="625" t="s">
        <v>728</v>
      </c>
      <c r="HG13" s="626">
        <v>1</v>
      </c>
      <c r="HH13" s="626">
        <v>0</v>
      </c>
      <c r="HI13" s="626">
        <v>0</v>
      </c>
      <c r="HJ13" s="626">
        <v>1</v>
      </c>
      <c r="HK13" s="626">
        <v>0</v>
      </c>
      <c r="HL13" s="626">
        <v>0</v>
      </c>
      <c r="HM13" s="626">
        <f t="shared" si="63"/>
        <v>1E-3</v>
      </c>
      <c r="HN13" s="626">
        <f t="shared" si="64"/>
        <v>0</v>
      </c>
      <c r="HO13" s="626">
        <f t="shared" si="65"/>
        <v>0</v>
      </c>
      <c r="HP13" s="626">
        <f t="shared" si="66"/>
        <v>1E-3</v>
      </c>
      <c r="HQ13" s="626">
        <f t="shared" si="67"/>
        <v>0</v>
      </c>
      <c r="HR13" s="626">
        <f t="shared" si="68"/>
        <v>0</v>
      </c>
      <c r="HU13" s="629" t="s">
        <v>731</v>
      </c>
      <c r="HV13" s="629" t="s">
        <v>49</v>
      </c>
      <c r="HW13" s="629" t="s">
        <v>377</v>
      </c>
      <c r="HX13" s="629" t="s">
        <v>377</v>
      </c>
      <c r="HY13" s="697">
        <v>5597972116</v>
      </c>
      <c r="HZ13" s="697">
        <f t="shared" si="69"/>
        <v>5597972.1160000004</v>
      </c>
      <c r="IB13" s="629" t="s">
        <v>374</v>
      </c>
      <c r="IC13" s="629" t="s">
        <v>732</v>
      </c>
      <c r="ID13" s="629" t="s">
        <v>397</v>
      </c>
      <c r="IE13" s="629" t="s">
        <v>239</v>
      </c>
      <c r="IF13" s="697">
        <v>20271904</v>
      </c>
      <c r="IG13" s="697">
        <v>0</v>
      </c>
      <c r="IH13" s="697">
        <v>0</v>
      </c>
      <c r="II13" s="697">
        <f t="shared" si="70"/>
        <v>20271.903999999999</v>
      </c>
      <c r="IJ13" s="697">
        <f t="shared" si="71"/>
        <v>0</v>
      </c>
      <c r="IK13" s="697">
        <f t="shared" si="72"/>
        <v>0</v>
      </c>
      <c r="IM13" s="629" t="s">
        <v>728</v>
      </c>
      <c r="IN13" s="697">
        <v>3628001</v>
      </c>
      <c r="IO13" s="697">
        <v>0</v>
      </c>
      <c r="IP13" s="697">
        <v>0</v>
      </c>
      <c r="IQ13" s="697">
        <v>3628001</v>
      </c>
      <c r="IR13" s="697">
        <v>0</v>
      </c>
      <c r="IS13" s="697">
        <v>0</v>
      </c>
      <c r="IT13" s="697">
        <f t="shared" si="73"/>
        <v>3628.0010000000002</v>
      </c>
      <c r="IU13" s="697">
        <f t="shared" si="74"/>
        <v>0</v>
      </c>
      <c r="IV13" s="697">
        <f t="shared" si="75"/>
        <v>0</v>
      </c>
      <c r="IW13" s="697">
        <f t="shared" si="76"/>
        <v>3628.0010000000002</v>
      </c>
      <c r="IX13" s="697">
        <f t="shared" si="77"/>
        <v>0</v>
      </c>
      <c r="IY13" s="697">
        <f t="shared" si="78"/>
        <v>0</v>
      </c>
    </row>
    <row r="14" spans="1:259" x14ac:dyDescent="0.25">
      <c r="A14" s="668" t="s">
        <v>374</v>
      </c>
      <c r="B14" s="668" t="s">
        <v>732</v>
      </c>
      <c r="C14" s="668" t="s">
        <v>377</v>
      </c>
      <c r="D14" s="668" t="s">
        <v>377</v>
      </c>
      <c r="E14" s="626">
        <v>0</v>
      </c>
      <c r="F14" s="626">
        <v>0</v>
      </c>
      <c r="G14" s="626">
        <v>0</v>
      </c>
      <c r="H14" s="696">
        <f t="shared" si="14"/>
        <v>0</v>
      </c>
      <c r="I14" s="696">
        <f t="shared" si="15"/>
        <v>0</v>
      </c>
      <c r="J14" s="696">
        <f t="shared" si="16"/>
        <v>0</v>
      </c>
      <c r="S14" s="629" t="s">
        <v>374</v>
      </c>
      <c r="T14" s="629" t="s">
        <v>732</v>
      </c>
      <c r="U14" s="629" t="s">
        <v>398</v>
      </c>
      <c r="V14" s="629" t="s">
        <v>399</v>
      </c>
      <c r="W14" s="696">
        <v>0</v>
      </c>
      <c r="X14" s="696">
        <v>3223453</v>
      </c>
      <c r="Y14" s="696">
        <v>14859161</v>
      </c>
      <c r="Z14" s="696">
        <f t="shared" si="18"/>
        <v>0</v>
      </c>
      <c r="AA14" s="696">
        <f t="shared" si="19"/>
        <v>3323.3800429999997</v>
      </c>
      <c r="AB14" s="696">
        <f t="shared" si="20"/>
        <v>15319.794990999999</v>
      </c>
      <c r="AC14" s="696"/>
      <c r="AL14" s="629" t="s">
        <v>374</v>
      </c>
      <c r="AM14" s="629" t="s">
        <v>732</v>
      </c>
      <c r="AN14" s="629" t="s">
        <v>375</v>
      </c>
      <c r="AO14" s="629" t="s">
        <v>237</v>
      </c>
      <c r="AP14" s="696">
        <v>0</v>
      </c>
      <c r="AQ14" s="696">
        <v>45886307</v>
      </c>
      <c r="AR14" s="696">
        <v>191088428</v>
      </c>
      <c r="AS14" s="696">
        <f t="shared" si="22"/>
        <v>0</v>
      </c>
      <c r="AT14" s="696">
        <f t="shared" si="23"/>
        <v>45886.307000000001</v>
      </c>
      <c r="AU14" s="696">
        <f t="shared" si="24"/>
        <v>191088.42800000001</v>
      </c>
      <c r="AX14" s="668" t="s">
        <v>676</v>
      </c>
      <c r="AY14" s="625" t="s">
        <v>677</v>
      </c>
      <c r="AZ14" s="668" t="s">
        <v>377</v>
      </c>
      <c r="BA14" s="668" t="s">
        <v>377</v>
      </c>
      <c r="BB14" s="626">
        <v>695844000</v>
      </c>
      <c r="BC14" s="626">
        <f t="shared" si="25"/>
        <v>695844</v>
      </c>
      <c r="BE14" s="668" t="s">
        <v>374</v>
      </c>
      <c r="BF14" s="625" t="s">
        <v>732</v>
      </c>
      <c r="BG14" s="668" t="s">
        <v>376</v>
      </c>
      <c r="BH14" s="625" t="s">
        <v>269</v>
      </c>
      <c r="BI14" s="626">
        <v>2700000</v>
      </c>
      <c r="BJ14" s="626">
        <v>0</v>
      </c>
      <c r="BK14" s="626">
        <v>0</v>
      </c>
      <c r="BL14" s="626">
        <f t="shared" si="26"/>
        <v>2700</v>
      </c>
      <c r="BM14" s="626">
        <f t="shared" si="27"/>
        <v>0</v>
      </c>
      <c r="BN14" s="626">
        <f t="shared" si="28"/>
        <v>0</v>
      </c>
      <c r="BP14" s="668" t="s">
        <v>682</v>
      </c>
      <c r="BQ14" s="625" t="s">
        <v>683</v>
      </c>
      <c r="BR14" s="668" t="s">
        <v>377</v>
      </c>
      <c r="BS14" s="625" t="s">
        <v>377</v>
      </c>
      <c r="BT14" s="696">
        <v>100809358</v>
      </c>
      <c r="BU14" s="696">
        <f t="shared" si="29"/>
        <v>100809.35799999999</v>
      </c>
      <c r="BW14" s="668" t="s">
        <v>374</v>
      </c>
      <c r="BX14" s="625" t="s">
        <v>732</v>
      </c>
      <c r="BY14" s="668" t="s">
        <v>376</v>
      </c>
      <c r="BZ14" s="625" t="s">
        <v>269</v>
      </c>
      <c r="CA14" s="696">
        <v>2700000</v>
      </c>
      <c r="CB14" s="696">
        <v>0</v>
      </c>
      <c r="CC14" s="696">
        <v>0</v>
      </c>
      <c r="CD14" s="696">
        <f t="shared" si="30"/>
        <v>2700</v>
      </c>
      <c r="CE14" s="696">
        <f t="shared" si="31"/>
        <v>0</v>
      </c>
      <c r="CF14" s="696">
        <f t="shared" si="32"/>
        <v>0</v>
      </c>
      <c r="CH14" s="668" t="s">
        <v>380</v>
      </c>
      <c r="CI14" s="625" t="s">
        <v>825</v>
      </c>
      <c r="CJ14" s="668" t="s">
        <v>377</v>
      </c>
      <c r="CK14" s="625" t="s">
        <v>377</v>
      </c>
      <c r="CL14" s="626">
        <v>155788055</v>
      </c>
      <c r="CM14" s="696">
        <f t="shared" si="33"/>
        <v>155788.05499999999</v>
      </c>
      <c r="CO14" s="629" t="s">
        <v>374</v>
      </c>
      <c r="CP14" s="629" t="s">
        <v>732</v>
      </c>
      <c r="CQ14" s="668" t="s">
        <v>376</v>
      </c>
      <c r="CR14" s="629" t="s">
        <v>269</v>
      </c>
      <c r="CS14" s="629">
        <v>2700000</v>
      </c>
      <c r="CT14" s="629">
        <v>0</v>
      </c>
      <c r="CU14" s="629">
        <v>0</v>
      </c>
      <c r="CV14" s="696">
        <f t="shared" si="34"/>
        <v>2700</v>
      </c>
      <c r="CW14" s="696">
        <f t="shared" si="35"/>
        <v>0</v>
      </c>
      <c r="CX14" s="696">
        <f t="shared" si="36"/>
        <v>0</v>
      </c>
      <c r="CZ14" s="668" t="s">
        <v>676</v>
      </c>
      <c r="DA14" s="625" t="s">
        <v>677</v>
      </c>
      <c r="DB14" s="668" t="s">
        <v>377</v>
      </c>
      <c r="DC14" s="625" t="s">
        <v>377</v>
      </c>
      <c r="DD14" s="626">
        <v>588766254</v>
      </c>
      <c r="DE14" s="697">
        <f t="shared" si="37"/>
        <v>588766.25399999996</v>
      </c>
      <c r="DH14" s="629" t="s">
        <v>374</v>
      </c>
      <c r="DI14" s="629" t="s">
        <v>732</v>
      </c>
      <c r="DJ14" s="629" t="s">
        <v>376</v>
      </c>
      <c r="DK14" s="629" t="s">
        <v>269</v>
      </c>
      <c r="DL14" s="698">
        <v>2700000</v>
      </c>
      <c r="DM14" s="698">
        <v>0</v>
      </c>
      <c r="DN14" s="698">
        <v>0</v>
      </c>
      <c r="DO14" s="698">
        <f t="shared" si="38"/>
        <v>2700</v>
      </c>
      <c r="DP14" s="698">
        <f t="shared" si="39"/>
        <v>0</v>
      </c>
      <c r="DQ14" s="698">
        <f t="shared" si="40"/>
        <v>0</v>
      </c>
      <c r="DU14" s="629" t="s">
        <v>380</v>
      </c>
      <c r="DV14" s="629" t="s">
        <v>825</v>
      </c>
      <c r="DW14" s="668" t="s">
        <v>377</v>
      </c>
      <c r="DX14" s="629" t="s">
        <v>377</v>
      </c>
      <c r="DY14" s="697">
        <v>354617624</v>
      </c>
      <c r="DZ14" s="697">
        <f t="shared" si="41"/>
        <v>354617.62400000001</v>
      </c>
      <c r="EC14" s="629" t="s">
        <v>374</v>
      </c>
      <c r="ED14" s="629" t="s">
        <v>732</v>
      </c>
      <c r="EE14" s="668" t="s">
        <v>376</v>
      </c>
      <c r="EF14" s="629" t="s">
        <v>269</v>
      </c>
      <c r="EG14" s="697">
        <v>2700000</v>
      </c>
      <c r="EH14" s="697">
        <v>0</v>
      </c>
      <c r="EI14" s="697">
        <v>0</v>
      </c>
      <c r="EJ14" s="697">
        <f t="shared" si="42"/>
        <v>2700</v>
      </c>
      <c r="EK14" s="697">
        <f t="shared" si="43"/>
        <v>0</v>
      </c>
      <c r="EL14" s="697">
        <f t="shared" si="44"/>
        <v>0</v>
      </c>
      <c r="EO14" s="629" t="s">
        <v>680</v>
      </c>
      <c r="EP14" s="629" t="s">
        <v>681</v>
      </c>
      <c r="EQ14" s="629" t="s">
        <v>377</v>
      </c>
      <c r="ER14" s="629" t="s">
        <v>377</v>
      </c>
      <c r="ES14" s="697">
        <v>51348500</v>
      </c>
      <c r="ET14" s="697">
        <f t="shared" si="45"/>
        <v>51348.5</v>
      </c>
      <c r="EV14" s="629" t="s">
        <v>374</v>
      </c>
      <c r="EW14" s="629" t="s">
        <v>732</v>
      </c>
      <c r="EX14" s="629" t="s">
        <v>376</v>
      </c>
      <c r="EY14" s="629" t="s">
        <v>269</v>
      </c>
      <c r="EZ14" s="697">
        <v>2700000</v>
      </c>
      <c r="FA14" s="697">
        <v>0</v>
      </c>
      <c r="FB14" s="697">
        <v>0</v>
      </c>
      <c r="FC14" s="697">
        <f t="shared" si="46"/>
        <v>2700</v>
      </c>
      <c r="FD14" s="697">
        <f t="shared" si="47"/>
        <v>0</v>
      </c>
      <c r="FE14" s="697">
        <f t="shared" si="48"/>
        <v>0</v>
      </c>
      <c r="FG14" s="684" t="s">
        <v>668</v>
      </c>
      <c r="FH14" s="699" t="s">
        <v>669</v>
      </c>
      <c r="FI14" s="684" t="s">
        <v>377</v>
      </c>
      <c r="FJ14" s="699" t="s">
        <v>377</v>
      </c>
      <c r="FK14" s="684">
        <v>6942863000</v>
      </c>
      <c r="FL14" s="684">
        <f t="shared" si="49"/>
        <v>6942863</v>
      </c>
      <c r="FN14" s="629" t="s">
        <v>374</v>
      </c>
      <c r="FO14" s="629" t="s">
        <v>732</v>
      </c>
      <c r="FP14" s="629" t="s">
        <v>376</v>
      </c>
      <c r="FQ14" s="629" t="s">
        <v>269</v>
      </c>
      <c r="FR14" s="698">
        <v>3700000</v>
      </c>
      <c r="FS14" s="698">
        <v>0</v>
      </c>
      <c r="FT14" s="698">
        <v>0</v>
      </c>
      <c r="FU14" s="700">
        <f t="shared" si="50"/>
        <v>3700</v>
      </c>
      <c r="FV14" s="700">
        <f t="shared" si="51"/>
        <v>0</v>
      </c>
      <c r="FW14" s="700">
        <f t="shared" si="52"/>
        <v>0</v>
      </c>
      <c r="FY14" s="629" t="s">
        <v>729</v>
      </c>
      <c r="FZ14" s="697">
        <v>1</v>
      </c>
      <c r="GA14" s="697">
        <v>0</v>
      </c>
      <c r="GB14" s="697">
        <v>0</v>
      </c>
      <c r="GC14" s="697">
        <v>1</v>
      </c>
      <c r="GD14" s="697">
        <v>0</v>
      </c>
      <c r="GE14" s="697">
        <v>0</v>
      </c>
      <c r="GF14" s="697">
        <f t="shared" si="53"/>
        <v>1E-3</v>
      </c>
      <c r="GG14" s="697">
        <f t="shared" si="54"/>
        <v>0</v>
      </c>
      <c r="GH14" s="697">
        <f t="shared" si="55"/>
        <v>0</v>
      </c>
      <c r="GI14" s="697">
        <f t="shared" si="56"/>
        <v>1E-3</v>
      </c>
      <c r="GJ14" s="697">
        <f t="shared" si="57"/>
        <v>0</v>
      </c>
      <c r="GK14" s="697">
        <f t="shared" si="58"/>
        <v>0</v>
      </c>
      <c r="GN14" s="629" t="s">
        <v>680</v>
      </c>
      <c r="GO14" s="629" t="s">
        <v>681</v>
      </c>
      <c r="GP14" s="668" t="s">
        <v>377</v>
      </c>
      <c r="GQ14" s="629" t="s">
        <v>377</v>
      </c>
      <c r="GR14" s="629">
        <v>419057734</v>
      </c>
      <c r="GS14" s="697">
        <f t="shared" si="59"/>
        <v>419057.734</v>
      </c>
      <c r="GU14" s="668" t="s">
        <v>374</v>
      </c>
      <c r="GV14" s="629" t="s">
        <v>732</v>
      </c>
      <c r="GW14" s="668" t="s">
        <v>376</v>
      </c>
      <c r="GX14" s="625" t="s">
        <v>269</v>
      </c>
      <c r="GY14" s="626">
        <v>3700000</v>
      </c>
      <c r="GZ14" s="626">
        <v>0</v>
      </c>
      <c r="HA14" s="626">
        <v>0</v>
      </c>
      <c r="HB14" s="626">
        <f t="shared" si="60"/>
        <v>3700</v>
      </c>
      <c r="HC14" s="626">
        <f t="shared" si="61"/>
        <v>0</v>
      </c>
      <c r="HD14" s="626">
        <f t="shared" si="62"/>
        <v>0</v>
      </c>
      <c r="HF14" s="625" t="s">
        <v>729</v>
      </c>
      <c r="HG14" s="626">
        <v>1</v>
      </c>
      <c r="HH14" s="626">
        <v>0</v>
      </c>
      <c r="HI14" s="626">
        <v>0</v>
      </c>
      <c r="HJ14" s="626">
        <v>1</v>
      </c>
      <c r="HK14" s="626">
        <v>0</v>
      </c>
      <c r="HL14" s="626">
        <v>0</v>
      </c>
      <c r="HM14" s="626">
        <f t="shared" si="63"/>
        <v>1E-3</v>
      </c>
      <c r="HN14" s="626">
        <f t="shared" si="64"/>
        <v>0</v>
      </c>
      <c r="HO14" s="626">
        <f t="shared" si="65"/>
        <v>0</v>
      </c>
      <c r="HP14" s="626">
        <f t="shared" si="66"/>
        <v>1E-3</v>
      </c>
      <c r="HQ14" s="626">
        <f t="shared" si="67"/>
        <v>0</v>
      </c>
      <c r="HR14" s="626">
        <f t="shared" si="68"/>
        <v>0</v>
      </c>
      <c r="HU14" s="629" t="s">
        <v>668</v>
      </c>
      <c r="HV14" s="629" t="s">
        <v>669</v>
      </c>
      <c r="HW14" s="629" t="s">
        <v>377</v>
      </c>
      <c r="HX14" s="629" t="s">
        <v>377</v>
      </c>
      <c r="HY14" s="697">
        <v>354932504</v>
      </c>
      <c r="HZ14" s="697">
        <f t="shared" si="69"/>
        <v>354932.50400000002</v>
      </c>
      <c r="IB14" s="629" t="s">
        <v>374</v>
      </c>
      <c r="IC14" s="629" t="s">
        <v>732</v>
      </c>
      <c r="ID14" s="629" t="s">
        <v>376</v>
      </c>
      <c r="IE14" s="629" t="s">
        <v>269</v>
      </c>
      <c r="IF14" s="697">
        <v>2229412</v>
      </c>
      <c r="IG14" s="697">
        <v>0</v>
      </c>
      <c r="IH14" s="697">
        <v>0</v>
      </c>
      <c r="II14" s="697">
        <f t="shared" si="70"/>
        <v>2229.4119999999998</v>
      </c>
      <c r="IJ14" s="697">
        <f t="shared" si="71"/>
        <v>0</v>
      </c>
      <c r="IK14" s="697">
        <f t="shared" si="72"/>
        <v>0</v>
      </c>
      <c r="IM14" s="629" t="s">
        <v>729</v>
      </c>
      <c r="IN14" s="697">
        <v>1</v>
      </c>
      <c r="IO14" s="697">
        <v>0</v>
      </c>
      <c r="IP14" s="697">
        <v>0</v>
      </c>
      <c r="IQ14" s="697">
        <v>1</v>
      </c>
      <c r="IR14" s="697">
        <v>0</v>
      </c>
      <c r="IS14" s="697">
        <v>0</v>
      </c>
      <c r="IT14" s="697">
        <f t="shared" si="73"/>
        <v>1E-3</v>
      </c>
      <c r="IU14" s="697">
        <f t="shared" si="74"/>
        <v>0</v>
      </c>
      <c r="IV14" s="697">
        <f t="shared" si="75"/>
        <v>0</v>
      </c>
      <c r="IW14" s="697">
        <f t="shared" si="76"/>
        <v>1E-3</v>
      </c>
      <c r="IX14" s="697">
        <f t="shared" si="77"/>
        <v>0</v>
      </c>
      <c r="IY14" s="697">
        <f t="shared" si="78"/>
        <v>0</v>
      </c>
    </row>
    <row r="15" spans="1:259" x14ac:dyDescent="0.25">
      <c r="A15" s="668" t="s">
        <v>374</v>
      </c>
      <c r="B15" s="668" t="s">
        <v>732</v>
      </c>
      <c r="C15" s="668" t="s">
        <v>375</v>
      </c>
      <c r="D15" s="668" t="s">
        <v>237</v>
      </c>
      <c r="E15" s="626">
        <v>0</v>
      </c>
      <c r="F15" s="626">
        <v>25978032</v>
      </c>
      <c r="G15" s="626">
        <v>2164836</v>
      </c>
      <c r="H15" s="696">
        <f t="shared" si="14"/>
        <v>0</v>
      </c>
      <c r="I15" s="696">
        <f t="shared" si="15"/>
        <v>26783.350991999996</v>
      </c>
      <c r="J15" s="696">
        <f t="shared" si="16"/>
        <v>2231.9459159999997</v>
      </c>
      <c r="S15" s="629" t="s">
        <v>374</v>
      </c>
      <c r="T15" s="629" t="s">
        <v>732</v>
      </c>
      <c r="U15" s="629" t="s">
        <v>375</v>
      </c>
      <c r="V15" s="629" t="s">
        <v>237</v>
      </c>
      <c r="W15" s="696">
        <v>0</v>
      </c>
      <c r="X15" s="696">
        <v>4329672</v>
      </c>
      <c r="Y15" s="696">
        <v>25978032</v>
      </c>
      <c r="Z15" s="696">
        <f t="shared" si="18"/>
        <v>0</v>
      </c>
      <c r="AA15" s="696">
        <f t="shared" si="19"/>
        <v>4463.8918319999993</v>
      </c>
      <c r="AB15" s="696">
        <f t="shared" si="20"/>
        <v>26783.350991999996</v>
      </c>
      <c r="AC15" s="696"/>
      <c r="AL15" s="629" t="s">
        <v>374</v>
      </c>
      <c r="AM15" s="629" t="s">
        <v>732</v>
      </c>
      <c r="AN15" s="629" t="s">
        <v>377</v>
      </c>
      <c r="AO15" s="629" t="s">
        <v>377</v>
      </c>
      <c r="AP15" s="696">
        <v>0</v>
      </c>
      <c r="AQ15" s="696">
        <v>0</v>
      </c>
      <c r="AR15" s="696">
        <v>0</v>
      </c>
      <c r="AS15" s="696">
        <f t="shared" si="22"/>
        <v>0</v>
      </c>
      <c r="AT15" s="696">
        <f t="shared" si="23"/>
        <v>0</v>
      </c>
      <c r="AU15" s="696">
        <f t="shared" si="24"/>
        <v>0</v>
      </c>
      <c r="AX15" s="668" t="s">
        <v>682</v>
      </c>
      <c r="AY15" s="625" t="s">
        <v>683</v>
      </c>
      <c r="AZ15" s="668" t="s">
        <v>377</v>
      </c>
      <c r="BA15" s="668" t="s">
        <v>377</v>
      </c>
      <c r="BB15" s="626">
        <v>284930000</v>
      </c>
      <c r="BC15" s="626">
        <f t="shared" si="25"/>
        <v>284930</v>
      </c>
      <c r="BE15" s="668" t="s">
        <v>374</v>
      </c>
      <c r="BF15" s="625" t="s">
        <v>732</v>
      </c>
      <c r="BG15" s="668" t="s">
        <v>376</v>
      </c>
      <c r="BH15" s="625" t="s">
        <v>269</v>
      </c>
      <c r="BI15" s="626">
        <v>300000</v>
      </c>
      <c r="BJ15" s="626">
        <v>0</v>
      </c>
      <c r="BK15" s="626">
        <v>0</v>
      </c>
      <c r="BL15" s="626">
        <f t="shared" si="26"/>
        <v>300</v>
      </c>
      <c r="BM15" s="626">
        <f t="shared" si="27"/>
        <v>0</v>
      </c>
      <c r="BN15" s="626">
        <f t="shared" si="28"/>
        <v>0</v>
      </c>
      <c r="BP15" s="668" t="s">
        <v>686</v>
      </c>
      <c r="BQ15" s="625" t="s">
        <v>687</v>
      </c>
      <c r="BR15" s="668" t="s">
        <v>377</v>
      </c>
      <c r="BS15" s="625" t="s">
        <v>377</v>
      </c>
      <c r="BT15" s="696">
        <v>288150671</v>
      </c>
      <c r="BU15" s="696">
        <f t="shared" si="29"/>
        <v>288150.67099999997</v>
      </c>
      <c r="BW15" s="668" t="s">
        <v>374</v>
      </c>
      <c r="BX15" s="625" t="s">
        <v>732</v>
      </c>
      <c r="BY15" s="668" t="s">
        <v>376</v>
      </c>
      <c r="BZ15" s="625" t="s">
        <v>269</v>
      </c>
      <c r="CA15" s="696">
        <v>300000</v>
      </c>
      <c r="CB15" s="696">
        <v>0</v>
      </c>
      <c r="CC15" s="696">
        <v>0</v>
      </c>
      <c r="CD15" s="696">
        <f t="shared" si="30"/>
        <v>300</v>
      </c>
      <c r="CE15" s="696">
        <f t="shared" si="31"/>
        <v>0</v>
      </c>
      <c r="CF15" s="696">
        <f t="shared" si="32"/>
        <v>0</v>
      </c>
      <c r="CM15" s="704">
        <f>SUM(CM3:CM14)</f>
        <v>6599474.5089999996</v>
      </c>
      <c r="CO15" s="629" t="s">
        <v>374</v>
      </c>
      <c r="CP15" s="629" t="s">
        <v>732</v>
      </c>
      <c r="CQ15" s="668" t="s">
        <v>376</v>
      </c>
      <c r="CR15" s="629" t="s">
        <v>269</v>
      </c>
      <c r="CS15" s="629">
        <v>300000</v>
      </c>
      <c r="CT15" s="629">
        <v>0</v>
      </c>
      <c r="CU15" s="629">
        <v>0</v>
      </c>
      <c r="CV15" s="696">
        <f t="shared" si="34"/>
        <v>300</v>
      </c>
      <c r="CW15" s="696">
        <f t="shared" si="35"/>
        <v>0</v>
      </c>
      <c r="CX15" s="696">
        <f t="shared" si="36"/>
        <v>0</v>
      </c>
      <c r="CZ15" s="668" t="s">
        <v>680</v>
      </c>
      <c r="DA15" s="625" t="s">
        <v>681</v>
      </c>
      <c r="DB15" s="668" t="s">
        <v>377</v>
      </c>
      <c r="DC15" s="625" t="s">
        <v>377</v>
      </c>
      <c r="DD15" s="626">
        <v>157543860</v>
      </c>
      <c r="DE15" s="697">
        <f t="shared" si="37"/>
        <v>157543.85999999999</v>
      </c>
      <c r="DH15" s="629" t="s">
        <v>374</v>
      </c>
      <c r="DI15" s="629" t="s">
        <v>732</v>
      </c>
      <c r="DJ15" s="629" t="s">
        <v>376</v>
      </c>
      <c r="DK15" s="629" t="s">
        <v>269</v>
      </c>
      <c r="DL15" s="698">
        <v>300000</v>
      </c>
      <c r="DM15" s="698">
        <v>0</v>
      </c>
      <c r="DN15" s="698">
        <v>0</v>
      </c>
      <c r="DO15" s="698">
        <f t="shared" si="38"/>
        <v>300</v>
      </c>
      <c r="DP15" s="698">
        <f t="shared" si="39"/>
        <v>0</v>
      </c>
      <c r="DQ15" s="698">
        <f t="shared" si="40"/>
        <v>0</v>
      </c>
      <c r="EC15" s="629" t="s">
        <v>374</v>
      </c>
      <c r="ED15" s="629" t="s">
        <v>732</v>
      </c>
      <c r="EE15" s="668" t="s">
        <v>376</v>
      </c>
      <c r="EF15" s="629" t="s">
        <v>269</v>
      </c>
      <c r="EG15" s="697">
        <v>300000</v>
      </c>
      <c r="EH15" s="697">
        <v>0</v>
      </c>
      <c r="EI15" s="697">
        <v>0</v>
      </c>
      <c r="EJ15" s="697">
        <f t="shared" si="42"/>
        <v>300</v>
      </c>
      <c r="EK15" s="697">
        <f t="shared" si="43"/>
        <v>0</v>
      </c>
      <c r="EL15" s="697">
        <f t="shared" si="44"/>
        <v>0</v>
      </c>
      <c r="EO15" s="629" t="s">
        <v>682</v>
      </c>
      <c r="EP15" s="629" t="s">
        <v>683</v>
      </c>
      <c r="EQ15" s="629" t="s">
        <v>377</v>
      </c>
      <c r="ER15" s="629" t="s">
        <v>377</v>
      </c>
      <c r="ES15" s="697">
        <v>263055501</v>
      </c>
      <c r="ET15" s="697">
        <f t="shared" si="45"/>
        <v>263055.50099999999</v>
      </c>
      <c r="EV15" s="629" t="s">
        <v>374</v>
      </c>
      <c r="EW15" s="629" t="s">
        <v>732</v>
      </c>
      <c r="EX15" s="629" t="s">
        <v>376</v>
      </c>
      <c r="EY15" s="629" t="s">
        <v>269</v>
      </c>
      <c r="EZ15" s="697">
        <v>300000</v>
      </c>
      <c r="FA15" s="697">
        <v>0</v>
      </c>
      <c r="FB15" s="697">
        <v>0</v>
      </c>
      <c r="FC15" s="697">
        <f t="shared" si="46"/>
        <v>300</v>
      </c>
      <c r="FD15" s="697">
        <f t="shared" si="47"/>
        <v>0</v>
      </c>
      <c r="FE15" s="697">
        <f t="shared" si="48"/>
        <v>0</v>
      </c>
      <c r="FG15" s="684" t="s">
        <v>670</v>
      </c>
      <c r="FH15" s="699" t="s">
        <v>671</v>
      </c>
      <c r="FI15" s="684" t="s">
        <v>377</v>
      </c>
      <c r="FJ15" s="699" t="s">
        <v>377</v>
      </c>
      <c r="FK15" s="684">
        <v>4034740065</v>
      </c>
      <c r="FL15" s="684">
        <f t="shared" si="49"/>
        <v>4034740.0649999999</v>
      </c>
      <c r="FN15" s="629" t="s">
        <v>374</v>
      </c>
      <c r="FO15" s="629" t="s">
        <v>732</v>
      </c>
      <c r="FP15" s="629" t="s">
        <v>376</v>
      </c>
      <c r="FQ15" s="629" t="s">
        <v>269</v>
      </c>
      <c r="FR15" s="698">
        <v>300000</v>
      </c>
      <c r="FS15" s="698">
        <v>0</v>
      </c>
      <c r="FT15" s="698">
        <v>0</v>
      </c>
      <c r="FU15" s="700">
        <f t="shared" si="50"/>
        <v>300</v>
      </c>
      <c r="FV15" s="700">
        <f t="shared" si="51"/>
        <v>0</v>
      </c>
      <c r="FW15" s="700">
        <f t="shared" si="52"/>
        <v>0</v>
      </c>
      <c r="FY15" s="629" t="s">
        <v>730</v>
      </c>
      <c r="FZ15" s="697">
        <v>9996</v>
      </c>
      <c r="GA15" s="697">
        <v>0</v>
      </c>
      <c r="GB15" s="697">
        <v>0</v>
      </c>
      <c r="GC15" s="697">
        <v>9996</v>
      </c>
      <c r="GD15" s="697">
        <v>0</v>
      </c>
      <c r="GE15" s="697">
        <v>0</v>
      </c>
      <c r="GF15" s="697">
        <f t="shared" si="53"/>
        <v>9.9960000000000004</v>
      </c>
      <c r="GG15" s="697">
        <f t="shared" si="54"/>
        <v>0</v>
      </c>
      <c r="GH15" s="697">
        <f t="shared" si="55"/>
        <v>0</v>
      </c>
      <c r="GI15" s="697">
        <f t="shared" si="56"/>
        <v>9.9960000000000004</v>
      </c>
      <c r="GJ15" s="697">
        <f t="shared" si="57"/>
        <v>0</v>
      </c>
      <c r="GK15" s="697">
        <f t="shared" si="58"/>
        <v>0</v>
      </c>
      <c r="GN15" s="629" t="s">
        <v>682</v>
      </c>
      <c r="GO15" s="629" t="s">
        <v>683</v>
      </c>
      <c r="GP15" s="668" t="s">
        <v>377</v>
      </c>
      <c r="GQ15" s="629" t="s">
        <v>377</v>
      </c>
      <c r="GR15" s="629">
        <v>123361000</v>
      </c>
      <c r="GS15" s="697">
        <f t="shared" si="59"/>
        <v>123361</v>
      </c>
      <c r="GU15" s="668" t="s">
        <v>374</v>
      </c>
      <c r="GV15" s="629" t="s">
        <v>732</v>
      </c>
      <c r="GW15" s="668" t="s">
        <v>376</v>
      </c>
      <c r="GX15" s="625" t="s">
        <v>269</v>
      </c>
      <c r="GY15" s="626">
        <v>300000</v>
      </c>
      <c r="GZ15" s="626">
        <v>0</v>
      </c>
      <c r="HA15" s="626">
        <v>0</v>
      </c>
      <c r="HB15" s="626">
        <f t="shared" si="60"/>
        <v>300</v>
      </c>
      <c r="HC15" s="626">
        <f t="shared" si="61"/>
        <v>0</v>
      </c>
      <c r="HD15" s="626">
        <f t="shared" si="62"/>
        <v>0</v>
      </c>
      <c r="HF15" s="625" t="s">
        <v>730</v>
      </c>
      <c r="HG15" s="626">
        <v>9996</v>
      </c>
      <c r="HH15" s="626">
        <v>0</v>
      </c>
      <c r="HI15" s="626">
        <v>0</v>
      </c>
      <c r="HJ15" s="626">
        <v>9996</v>
      </c>
      <c r="HK15" s="626">
        <v>0</v>
      </c>
      <c r="HL15" s="626">
        <v>0</v>
      </c>
      <c r="HM15" s="626">
        <f t="shared" si="63"/>
        <v>9.9960000000000004</v>
      </c>
      <c r="HN15" s="626">
        <f t="shared" si="64"/>
        <v>0</v>
      </c>
      <c r="HO15" s="626">
        <f t="shared" si="65"/>
        <v>0</v>
      </c>
      <c r="HP15" s="626">
        <f t="shared" si="66"/>
        <v>9.9960000000000004</v>
      </c>
      <c r="HQ15" s="626">
        <f t="shared" si="67"/>
        <v>0</v>
      </c>
      <c r="HR15" s="626">
        <f t="shared" si="68"/>
        <v>0</v>
      </c>
      <c r="HU15" s="629" t="s">
        <v>670</v>
      </c>
      <c r="HV15" s="629" t="s">
        <v>671</v>
      </c>
      <c r="HW15" s="629" t="s">
        <v>377</v>
      </c>
      <c r="HX15" s="629" t="s">
        <v>377</v>
      </c>
      <c r="HY15" s="697">
        <v>3666551000</v>
      </c>
      <c r="HZ15" s="697">
        <f t="shared" si="69"/>
        <v>3666551</v>
      </c>
      <c r="IB15" s="629" t="s">
        <v>374</v>
      </c>
      <c r="IC15" s="629" t="s">
        <v>732</v>
      </c>
      <c r="ID15" s="629" t="s">
        <v>376</v>
      </c>
      <c r="IE15" s="629" t="s">
        <v>269</v>
      </c>
      <c r="IF15" s="697">
        <v>121078</v>
      </c>
      <c r="IG15" s="697">
        <v>0</v>
      </c>
      <c r="IH15" s="697">
        <v>0</v>
      </c>
      <c r="II15" s="697">
        <f t="shared" si="70"/>
        <v>121.078</v>
      </c>
      <c r="IJ15" s="697">
        <f t="shared" si="71"/>
        <v>0</v>
      </c>
      <c r="IK15" s="697">
        <f t="shared" si="72"/>
        <v>0</v>
      </c>
      <c r="IM15" s="629" t="s">
        <v>730</v>
      </c>
      <c r="IN15" s="697">
        <v>5608429996</v>
      </c>
      <c r="IO15" s="697">
        <v>5597972116</v>
      </c>
      <c r="IP15" s="697">
        <v>5597972116</v>
      </c>
      <c r="IQ15" s="697">
        <v>10457880</v>
      </c>
      <c r="IR15" s="697">
        <v>5597972116</v>
      </c>
      <c r="IS15" s="697">
        <v>0</v>
      </c>
      <c r="IT15" s="697">
        <f t="shared" si="73"/>
        <v>5608429.9960000003</v>
      </c>
      <c r="IU15" s="697">
        <f t="shared" si="74"/>
        <v>5597972.1160000004</v>
      </c>
      <c r="IV15" s="697">
        <f t="shared" si="75"/>
        <v>5597972.1160000004</v>
      </c>
      <c r="IW15" s="697">
        <f t="shared" si="76"/>
        <v>10457.879999999999</v>
      </c>
      <c r="IX15" s="697">
        <f t="shared" si="77"/>
        <v>5597972.1160000004</v>
      </c>
      <c r="IY15" s="697">
        <f t="shared" si="78"/>
        <v>0</v>
      </c>
    </row>
    <row r="16" spans="1:259" x14ac:dyDescent="0.25">
      <c r="A16" s="668" t="s">
        <v>374</v>
      </c>
      <c r="B16" s="668" t="s">
        <v>732</v>
      </c>
      <c r="C16" s="668" t="s">
        <v>377</v>
      </c>
      <c r="D16" s="668" t="s">
        <v>377</v>
      </c>
      <c r="E16" s="626">
        <v>0</v>
      </c>
      <c r="F16" s="626">
        <v>0</v>
      </c>
      <c r="G16" s="626">
        <v>0</v>
      </c>
      <c r="H16" s="696">
        <f t="shared" si="14"/>
        <v>0</v>
      </c>
      <c r="I16" s="696">
        <f t="shared" si="15"/>
        <v>0</v>
      </c>
      <c r="J16" s="696">
        <f t="shared" si="16"/>
        <v>0</v>
      </c>
      <c r="S16" s="629" t="s">
        <v>374</v>
      </c>
      <c r="T16" s="629" t="s">
        <v>732</v>
      </c>
      <c r="U16" s="629" t="s">
        <v>377</v>
      </c>
      <c r="V16" s="629" t="s">
        <v>377</v>
      </c>
      <c r="W16" s="696">
        <v>0</v>
      </c>
      <c r="X16" s="696">
        <v>0</v>
      </c>
      <c r="Y16" s="696">
        <v>0</v>
      </c>
      <c r="Z16" s="696">
        <f t="shared" si="18"/>
        <v>0</v>
      </c>
      <c r="AA16" s="696">
        <f t="shared" si="19"/>
        <v>0</v>
      </c>
      <c r="AB16" s="696">
        <f t="shared" si="20"/>
        <v>0</v>
      </c>
      <c r="AC16" s="696"/>
      <c r="AL16" s="629" t="s">
        <v>374</v>
      </c>
      <c r="AM16" s="629" t="s">
        <v>732</v>
      </c>
      <c r="AN16" s="629" t="s">
        <v>375</v>
      </c>
      <c r="AO16" s="629" t="s">
        <v>237</v>
      </c>
      <c r="AP16" s="696">
        <v>0</v>
      </c>
      <c r="AQ16" s="696">
        <v>6494508</v>
      </c>
      <c r="AR16" s="696">
        <v>25978032</v>
      </c>
      <c r="AS16" s="696">
        <f t="shared" si="22"/>
        <v>0</v>
      </c>
      <c r="AT16" s="696">
        <f t="shared" si="23"/>
        <v>6494.5079999999998</v>
      </c>
      <c r="AU16" s="696">
        <f t="shared" si="24"/>
        <v>25978.031999999999</v>
      </c>
      <c r="AX16" s="668" t="s">
        <v>686</v>
      </c>
      <c r="AY16" s="625" t="s">
        <v>687</v>
      </c>
      <c r="AZ16" s="668" t="s">
        <v>377</v>
      </c>
      <c r="BA16" s="668" t="s">
        <v>377</v>
      </c>
      <c r="BB16" s="626">
        <v>180856856</v>
      </c>
      <c r="BC16" s="626">
        <f t="shared" si="25"/>
        <v>180856.856</v>
      </c>
      <c r="BE16" s="668" t="s">
        <v>374</v>
      </c>
      <c r="BF16" s="625" t="s">
        <v>732</v>
      </c>
      <c r="BG16" s="668" t="s">
        <v>398</v>
      </c>
      <c r="BH16" s="625" t="s">
        <v>399</v>
      </c>
      <c r="BI16" s="626">
        <v>0</v>
      </c>
      <c r="BJ16" s="626">
        <v>9802535</v>
      </c>
      <c r="BK16" s="626">
        <v>14859161</v>
      </c>
      <c r="BL16" s="626">
        <f t="shared" si="26"/>
        <v>0</v>
      </c>
      <c r="BM16" s="626">
        <f t="shared" si="27"/>
        <v>9802.5349999999999</v>
      </c>
      <c r="BN16" s="626">
        <f t="shared" si="28"/>
        <v>14859.161</v>
      </c>
      <c r="BP16" s="668" t="s">
        <v>380</v>
      </c>
      <c r="BQ16" s="625" t="s">
        <v>825</v>
      </c>
      <c r="BR16" s="668" t="s">
        <v>377</v>
      </c>
      <c r="BS16" s="625" t="s">
        <v>377</v>
      </c>
      <c r="BT16" s="696">
        <v>50000000</v>
      </c>
      <c r="BU16" s="696">
        <f t="shared" si="29"/>
        <v>50000</v>
      </c>
      <c r="BW16" s="668" t="s">
        <v>374</v>
      </c>
      <c r="BX16" s="625" t="s">
        <v>732</v>
      </c>
      <c r="BY16" s="668" t="s">
        <v>398</v>
      </c>
      <c r="BZ16" s="625" t="s">
        <v>399</v>
      </c>
      <c r="CA16" s="696">
        <v>0</v>
      </c>
      <c r="CB16" s="696">
        <v>69802535</v>
      </c>
      <c r="CC16" s="696">
        <v>69802535</v>
      </c>
      <c r="CD16" s="696">
        <f t="shared" si="30"/>
        <v>0</v>
      </c>
      <c r="CE16" s="696">
        <f t="shared" si="31"/>
        <v>69802.535000000003</v>
      </c>
      <c r="CF16" s="696">
        <f t="shared" si="32"/>
        <v>69802.535000000003</v>
      </c>
      <c r="CM16" s="697">
        <f>+CM15-'Prog 03'!AD10</f>
        <v>0</v>
      </c>
      <c r="CO16" s="629" t="s">
        <v>374</v>
      </c>
      <c r="CP16" s="629" t="s">
        <v>732</v>
      </c>
      <c r="CQ16" s="668" t="s">
        <v>377</v>
      </c>
      <c r="CR16" s="629" t="s">
        <v>377</v>
      </c>
      <c r="CS16" s="629">
        <v>0</v>
      </c>
      <c r="CT16" s="629">
        <v>0</v>
      </c>
      <c r="CU16" s="629">
        <v>0</v>
      </c>
      <c r="CV16" s="696">
        <f t="shared" si="34"/>
        <v>0</v>
      </c>
      <c r="CW16" s="696">
        <f t="shared" si="35"/>
        <v>0</v>
      </c>
      <c r="CX16" s="696">
        <f t="shared" si="36"/>
        <v>0</v>
      </c>
      <c r="CZ16" s="668" t="s">
        <v>682</v>
      </c>
      <c r="DA16" s="625" t="s">
        <v>683</v>
      </c>
      <c r="DB16" s="668" t="s">
        <v>377</v>
      </c>
      <c r="DC16" s="625" t="s">
        <v>377</v>
      </c>
      <c r="DD16" s="626">
        <v>123300624</v>
      </c>
      <c r="DE16" s="697">
        <f t="shared" si="37"/>
        <v>123300.624</v>
      </c>
      <c r="DH16" s="629" t="s">
        <v>374</v>
      </c>
      <c r="DI16" s="629" t="s">
        <v>732</v>
      </c>
      <c r="DJ16" s="629" t="s">
        <v>376</v>
      </c>
      <c r="DK16" s="629" t="s">
        <v>269</v>
      </c>
      <c r="DL16" s="698">
        <v>0</v>
      </c>
      <c r="DM16" s="698">
        <v>57460</v>
      </c>
      <c r="DN16" s="698">
        <v>300000</v>
      </c>
      <c r="DO16" s="698">
        <f t="shared" si="38"/>
        <v>0</v>
      </c>
      <c r="DP16" s="698">
        <f t="shared" si="39"/>
        <v>57.46</v>
      </c>
      <c r="DQ16" s="698">
        <f t="shared" si="40"/>
        <v>300</v>
      </c>
      <c r="EC16" s="629" t="s">
        <v>374</v>
      </c>
      <c r="ED16" s="629" t="s">
        <v>732</v>
      </c>
      <c r="EE16" s="668" t="s">
        <v>377</v>
      </c>
      <c r="EF16" s="629" t="s">
        <v>377</v>
      </c>
      <c r="EG16" s="697">
        <v>0</v>
      </c>
      <c r="EH16" s="697">
        <v>0</v>
      </c>
      <c r="EI16" s="697">
        <v>0</v>
      </c>
      <c r="EJ16" s="697">
        <f t="shared" si="42"/>
        <v>0</v>
      </c>
      <c r="EK16" s="697">
        <f t="shared" si="43"/>
        <v>0</v>
      </c>
      <c r="EL16" s="697">
        <f t="shared" si="44"/>
        <v>0</v>
      </c>
      <c r="EO16" s="629" t="s">
        <v>684</v>
      </c>
      <c r="EP16" s="629" t="s">
        <v>685</v>
      </c>
      <c r="EQ16" s="629" t="s">
        <v>377</v>
      </c>
      <c r="ER16" s="629" t="s">
        <v>377</v>
      </c>
      <c r="ES16" s="697">
        <v>3144602082</v>
      </c>
      <c r="ET16" s="697">
        <f t="shared" si="45"/>
        <v>3144602.0819999999</v>
      </c>
      <c r="EV16" s="629" t="s">
        <v>374</v>
      </c>
      <c r="EW16" s="629" t="s">
        <v>732</v>
      </c>
      <c r="EX16" s="629" t="s">
        <v>376</v>
      </c>
      <c r="EY16" s="629" t="s">
        <v>269</v>
      </c>
      <c r="EZ16" s="697">
        <v>0</v>
      </c>
      <c r="FA16" s="697">
        <v>57460</v>
      </c>
      <c r="FB16" s="697">
        <v>300000</v>
      </c>
      <c r="FC16" s="697">
        <f t="shared" si="46"/>
        <v>0</v>
      </c>
      <c r="FD16" s="697">
        <f t="shared" si="47"/>
        <v>57.46</v>
      </c>
      <c r="FE16" s="697">
        <f t="shared" si="48"/>
        <v>300</v>
      </c>
      <c r="FG16" s="684" t="s">
        <v>676</v>
      </c>
      <c r="FH16" s="699" t="s">
        <v>677</v>
      </c>
      <c r="FI16" s="684" t="s">
        <v>377</v>
      </c>
      <c r="FJ16" s="699" t="s">
        <v>377</v>
      </c>
      <c r="FK16" s="684">
        <v>364920000</v>
      </c>
      <c r="FL16" s="684">
        <f t="shared" si="49"/>
        <v>364920</v>
      </c>
      <c r="FN16" s="629" t="s">
        <v>374</v>
      </c>
      <c r="FO16" s="629" t="s">
        <v>732</v>
      </c>
      <c r="FP16" s="629" t="s">
        <v>397</v>
      </c>
      <c r="FQ16" s="629" t="s">
        <v>239</v>
      </c>
      <c r="FR16" s="698">
        <v>0</v>
      </c>
      <c r="FS16" s="698">
        <v>13314231</v>
      </c>
      <c r="FT16" s="698">
        <v>16186301</v>
      </c>
      <c r="FU16" s="700">
        <f t="shared" si="50"/>
        <v>0</v>
      </c>
      <c r="FV16" s="700">
        <f t="shared" si="51"/>
        <v>13314.231</v>
      </c>
      <c r="FW16" s="700">
        <f t="shared" si="52"/>
        <v>16186.300999999999</v>
      </c>
      <c r="FY16" s="629" t="s">
        <v>964</v>
      </c>
      <c r="FZ16" s="697">
        <v>8610052000</v>
      </c>
      <c r="GA16" s="697">
        <v>2121979646</v>
      </c>
      <c r="GB16" s="697">
        <v>2121979646</v>
      </c>
      <c r="GC16" s="697">
        <v>6488072354</v>
      </c>
      <c r="GD16" s="697">
        <v>1755065125</v>
      </c>
      <c r="GE16" s="697">
        <v>366914521</v>
      </c>
      <c r="GF16" s="697">
        <f t="shared" si="53"/>
        <v>8610052</v>
      </c>
      <c r="GG16" s="697">
        <f t="shared" si="54"/>
        <v>2121979.6460000002</v>
      </c>
      <c r="GH16" s="697">
        <f t="shared" si="55"/>
        <v>2121979.6460000002</v>
      </c>
      <c r="GI16" s="697">
        <f t="shared" si="56"/>
        <v>6488072.3540000003</v>
      </c>
      <c r="GJ16" s="697">
        <f t="shared" si="57"/>
        <v>1755065.125</v>
      </c>
      <c r="GK16" s="697">
        <f t="shared" si="58"/>
        <v>366914.52100000001</v>
      </c>
      <c r="GN16" s="629" t="s">
        <v>684</v>
      </c>
      <c r="GO16" s="629" t="s">
        <v>685</v>
      </c>
      <c r="GP16" s="668" t="s">
        <v>377</v>
      </c>
      <c r="GQ16" s="629" t="s">
        <v>377</v>
      </c>
      <c r="GR16" s="629">
        <v>3310790839</v>
      </c>
      <c r="GS16" s="697">
        <f t="shared" si="59"/>
        <v>3310790.8390000002</v>
      </c>
      <c r="GU16" s="668" t="s">
        <v>374</v>
      </c>
      <c r="GV16" s="629" t="s">
        <v>732</v>
      </c>
      <c r="GW16" s="668" t="s">
        <v>377</v>
      </c>
      <c r="GX16" s="625" t="s">
        <v>377</v>
      </c>
      <c r="GY16" s="626">
        <v>0</v>
      </c>
      <c r="GZ16" s="626">
        <v>0</v>
      </c>
      <c r="HA16" s="626">
        <v>0</v>
      </c>
      <c r="HB16" s="626">
        <f t="shared" si="60"/>
        <v>0</v>
      </c>
      <c r="HC16" s="626">
        <f t="shared" si="61"/>
        <v>0</v>
      </c>
      <c r="HD16" s="626">
        <f t="shared" si="62"/>
        <v>0</v>
      </c>
      <c r="HF16" s="625" t="s">
        <v>964</v>
      </c>
      <c r="HG16" s="626">
        <v>8610052000</v>
      </c>
      <c r="HH16" s="626">
        <v>2121979646</v>
      </c>
      <c r="HI16" s="626">
        <v>2121979646</v>
      </c>
      <c r="HJ16" s="626">
        <v>6488072354</v>
      </c>
      <c r="HK16" s="626">
        <v>2121979646</v>
      </c>
      <c r="HL16" s="626">
        <v>0</v>
      </c>
      <c r="HM16" s="626">
        <f t="shared" si="63"/>
        <v>8610052</v>
      </c>
      <c r="HN16" s="626">
        <f t="shared" si="64"/>
        <v>2121979.6460000002</v>
      </c>
      <c r="HO16" s="626">
        <f t="shared" si="65"/>
        <v>2121979.6460000002</v>
      </c>
      <c r="HP16" s="626">
        <f t="shared" si="66"/>
        <v>6488072.3540000003</v>
      </c>
      <c r="HQ16" s="626">
        <f t="shared" si="67"/>
        <v>2121979.6460000002</v>
      </c>
      <c r="HR16" s="626">
        <f t="shared" si="68"/>
        <v>0</v>
      </c>
      <c r="HU16" s="629" t="s">
        <v>670</v>
      </c>
      <c r="HV16" s="629" t="s">
        <v>671</v>
      </c>
      <c r="HW16" s="629" t="s">
        <v>377</v>
      </c>
      <c r="HX16" s="629" t="s">
        <v>377</v>
      </c>
      <c r="HY16" s="697">
        <v>315439844</v>
      </c>
      <c r="HZ16" s="697">
        <f t="shared" si="69"/>
        <v>315439.84399999998</v>
      </c>
      <c r="IB16" s="629" t="s">
        <v>374</v>
      </c>
      <c r="IC16" s="629" t="s">
        <v>732</v>
      </c>
      <c r="ID16" s="629" t="s">
        <v>397</v>
      </c>
      <c r="IE16" s="629" t="s">
        <v>239</v>
      </c>
      <c r="IF16" s="697">
        <v>45600</v>
      </c>
      <c r="IG16" s="697">
        <v>0</v>
      </c>
      <c r="IH16" s="697">
        <v>0</v>
      </c>
      <c r="II16" s="697">
        <f t="shared" si="70"/>
        <v>45.6</v>
      </c>
      <c r="IJ16" s="697">
        <f t="shared" si="71"/>
        <v>0</v>
      </c>
      <c r="IK16" s="697">
        <f t="shared" si="72"/>
        <v>0</v>
      </c>
      <c r="IM16" s="629" t="s">
        <v>964</v>
      </c>
      <c r="IN16" s="697">
        <v>2121980000</v>
      </c>
      <c r="IO16" s="697">
        <v>2121979646</v>
      </c>
      <c r="IP16" s="697">
        <v>2121979646</v>
      </c>
      <c r="IQ16" s="697">
        <v>354</v>
      </c>
      <c r="IR16" s="697">
        <v>2121979646</v>
      </c>
      <c r="IS16" s="697">
        <v>0</v>
      </c>
      <c r="IT16" s="697">
        <f t="shared" si="73"/>
        <v>2121980</v>
      </c>
      <c r="IU16" s="697">
        <f t="shared" si="74"/>
        <v>2121979.6460000002</v>
      </c>
      <c r="IV16" s="697">
        <f t="shared" si="75"/>
        <v>2121979.6460000002</v>
      </c>
      <c r="IW16" s="697">
        <f t="shared" si="76"/>
        <v>0.35399999999999998</v>
      </c>
      <c r="IX16" s="697">
        <f t="shared" si="77"/>
        <v>2121979.6460000002</v>
      </c>
      <c r="IY16" s="697">
        <f t="shared" si="78"/>
        <v>0</v>
      </c>
    </row>
    <row r="17" spans="1:259" x14ac:dyDescent="0.25">
      <c r="A17" s="668" t="s">
        <v>821</v>
      </c>
      <c r="B17" s="668" t="s">
        <v>822</v>
      </c>
      <c r="C17" s="668" t="s">
        <v>823</v>
      </c>
      <c r="D17" s="668" t="s">
        <v>824</v>
      </c>
      <c r="E17" s="626">
        <v>471602000</v>
      </c>
      <c r="F17" s="626">
        <v>0</v>
      </c>
      <c r="G17" s="626">
        <v>0</v>
      </c>
      <c r="H17" s="696">
        <f t="shared" si="14"/>
        <v>486221.66199999995</v>
      </c>
      <c r="I17" s="696">
        <f t="shared" si="15"/>
        <v>0</v>
      </c>
      <c r="J17" s="696">
        <f t="shared" si="16"/>
        <v>0</v>
      </c>
      <c r="S17" s="629" t="s">
        <v>374</v>
      </c>
      <c r="T17" s="629" t="s">
        <v>732</v>
      </c>
      <c r="U17" s="629" t="s">
        <v>397</v>
      </c>
      <c r="V17" s="629" t="s">
        <v>239</v>
      </c>
      <c r="W17" s="696">
        <v>0</v>
      </c>
      <c r="X17" s="696">
        <v>560074</v>
      </c>
      <c r="Y17" s="696">
        <v>560074</v>
      </c>
      <c r="Z17" s="696">
        <f t="shared" si="18"/>
        <v>0</v>
      </c>
      <c r="AA17" s="696">
        <f t="shared" si="19"/>
        <v>577.43629399999986</v>
      </c>
      <c r="AB17" s="696">
        <f t="shared" si="20"/>
        <v>577.43629399999986</v>
      </c>
      <c r="AC17" s="696"/>
      <c r="AL17" s="629" t="s">
        <v>374</v>
      </c>
      <c r="AM17" s="629" t="s">
        <v>732</v>
      </c>
      <c r="AN17" s="629" t="s">
        <v>398</v>
      </c>
      <c r="AO17" s="629" t="s">
        <v>399</v>
      </c>
      <c r="AP17" s="696">
        <v>0</v>
      </c>
      <c r="AQ17" s="696">
        <v>6009508</v>
      </c>
      <c r="AR17" s="696">
        <v>14859161</v>
      </c>
      <c r="AS17" s="696">
        <f t="shared" si="22"/>
        <v>0</v>
      </c>
      <c r="AT17" s="696">
        <f t="shared" si="23"/>
        <v>6009.5079999999998</v>
      </c>
      <c r="AU17" s="696">
        <f t="shared" si="24"/>
        <v>14859.161</v>
      </c>
      <c r="BC17" s="705">
        <f>SUM(BC3:BC16)</f>
        <v>84155159.372000009</v>
      </c>
      <c r="BE17" s="668" t="s">
        <v>374</v>
      </c>
      <c r="BF17" s="625" t="s">
        <v>732</v>
      </c>
      <c r="BG17" s="668" t="s">
        <v>397</v>
      </c>
      <c r="BH17" s="625" t="s">
        <v>239</v>
      </c>
      <c r="BI17" s="626">
        <v>0</v>
      </c>
      <c r="BJ17" s="626">
        <v>560074</v>
      </c>
      <c r="BK17" s="626">
        <v>560074</v>
      </c>
      <c r="BL17" s="626">
        <f t="shared" si="26"/>
        <v>0</v>
      </c>
      <c r="BM17" s="626">
        <f t="shared" si="27"/>
        <v>560.07399999999996</v>
      </c>
      <c r="BN17" s="626">
        <f t="shared" si="28"/>
        <v>560.07399999999996</v>
      </c>
      <c r="BT17" s="704">
        <f>SUM(BT3:BT16)</f>
        <v>5867032209</v>
      </c>
      <c r="BU17" s="704">
        <f>SUM(BU3:BU16)</f>
        <v>5867032.2089999998</v>
      </c>
      <c r="BW17" s="668" t="s">
        <v>374</v>
      </c>
      <c r="BX17" s="625" t="s">
        <v>732</v>
      </c>
      <c r="BY17" s="668" t="s">
        <v>375</v>
      </c>
      <c r="BZ17" s="625" t="s">
        <v>237</v>
      </c>
      <c r="CA17" s="696">
        <v>0</v>
      </c>
      <c r="CB17" s="696">
        <v>191430112</v>
      </c>
      <c r="CC17" s="696">
        <v>78153445</v>
      </c>
      <c r="CD17" s="696">
        <f t="shared" si="30"/>
        <v>0</v>
      </c>
      <c r="CE17" s="696">
        <f t="shared" si="31"/>
        <v>191430.11199999999</v>
      </c>
      <c r="CF17" s="696">
        <f t="shared" si="32"/>
        <v>78153.445000000007</v>
      </c>
      <c r="CO17" s="629" t="s">
        <v>374</v>
      </c>
      <c r="CP17" s="629" t="s">
        <v>732</v>
      </c>
      <c r="CQ17" s="668" t="s">
        <v>397</v>
      </c>
      <c r="CR17" s="629" t="s">
        <v>239</v>
      </c>
      <c r="CS17" s="629">
        <v>0</v>
      </c>
      <c r="CT17" s="629">
        <v>3530314</v>
      </c>
      <c r="CU17" s="629">
        <v>560074</v>
      </c>
      <c r="CV17" s="696">
        <f t="shared" si="34"/>
        <v>0</v>
      </c>
      <c r="CW17" s="696">
        <f t="shared" si="35"/>
        <v>3530.3139999999999</v>
      </c>
      <c r="CX17" s="696">
        <f t="shared" si="36"/>
        <v>560.07399999999996</v>
      </c>
      <c r="CZ17" s="668" t="s">
        <v>684</v>
      </c>
      <c r="DA17" s="625" t="s">
        <v>685</v>
      </c>
      <c r="DB17" s="668" t="s">
        <v>377</v>
      </c>
      <c r="DC17" s="625" t="s">
        <v>377</v>
      </c>
      <c r="DD17" s="626">
        <v>241000000</v>
      </c>
      <c r="DE17" s="697">
        <f t="shared" si="37"/>
        <v>241000</v>
      </c>
      <c r="DH17" s="629" t="s">
        <v>374</v>
      </c>
      <c r="DI17" s="629" t="s">
        <v>732</v>
      </c>
      <c r="DJ17" s="629" t="s">
        <v>397</v>
      </c>
      <c r="DK17" s="629" t="s">
        <v>239</v>
      </c>
      <c r="DL17" s="698">
        <v>0</v>
      </c>
      <c r="DM17" s="698">
        <v>3463048</v>
      </c>
      <c r="DN17" s="698">
        <v>10330003</v>
      </c>
      <c r="DO17" s="698">
        <f t="shared" si="38"/>
        <v>0</v>
      </c>
      <c r="DP17" s="698">
        <f t="shared" si="39"/>
        <v>3463.0479999999998</v>
      </c>
      <c r="DQ17" s="698">
        <f t="shared" si="40"/>
        <v>10330.003000000001</v>
      </c>
      <c r="EC17" s="629" t="s">
        <v>374</v>
      </c>
      <c r="ED17" s="629" t="s">
        <v>732</v>
      </c>
      <c r="EE17" s="668" t="s">
        <v>376</v>
      </c>
      <c r="EF17" s="629" t="s">
        <v>269</v>
      </c>
      <c r="EG17" s="697">
        <v>0</v>
      </c>
      <c r="EH17" s="697">
        <v>300000</v>
      </c>
      <c r="EI17" s="697">
        <v>57460</v>
      </c>
      <c r="EJ17" s="697">
        <f t="shared" si="42"/>
        <v>0</v>
      </c>
      <c r="EK17" s="697">
        <f t="shared" si="43"/>
        <v>300</v>
      </c>
      <c r="EL17" s="697">
        <f t="shared" si="44"/>
        <v>57.46</v>
      </c>
      <c r="EO17" s="629" t="s">
        <v>686</v>
      </c>
      <c r="EP17" s="629" t="s">
        <v>687</v>
      </c>
      <c r="EQ17" s="629" t="s">
        <v>377</v>
      </c>
      <c r="ER17" s="629" t="s">
        <v>377</v>
      </c>
      <c r="ES17" s="697">
        <v>1245386874</v>
      </c>
      <c r="ET17" s="697">
        <f t="shared" si="45"/>
        <v>1245386.8740000001</v>
      </c>
      <c r="EV17" s="629" t="s">
        <v>374</v>
      </c>
      <c r="EW17" s="629" t="s">
        <v>732</v>
      </c>
      <c r="EX17" s="629" t="s">
        <v>397</v>
      </c>
      <c r="EY17" s="629" t="s">
        <v>239</v>
      </c>
      <c r="EZ17" s="697">
        <v>0</v>
      </c>
      <c r="FA17" s="697">
        <v>11099196</v>
      </c>
      <c r="FB17" s="697">
        <v>13511671</v>
      </c>
      <c r="FC17" s="697">
        <f t="shared" si="46"/>
        <v>0</v>
      </c>
      <c r="FD17" s="697">
        <f t="shared" si="47"/>
        <v>11099.196</v>
      </c>
      <c r="FE17" s="697">
        <f t="shared" si="48"/>
        <v>13511.671</v>
      </c>
      <c r="FG17" s="684" t="s">
        <v>680</v>
      </c>
      <c r="FH17" s="699" t="s">
        <v>681</v>
      </c>
      <c r="FI17" s="684" t="s">
        <v>377</v>
      </c>
      <c r="FJ17" s="699" t="s">
        <v>377</v>
      </c>
      <c r="FK17" s="684">
        <v>114390000</v>
      </c>
      <c r="FL17" s="684">
        <f t="shared" si="49"/>
        <v>114390</v>
      </c>
      <c r="FN17" s="629" t="s">
        <v>374</v>
      </c>
      <c r="FO17" s="629" t="s">
        <v>732</v>
      </c>
      <c r="FP17" s="629" t="s">
        <v>376</v>
      </c>
      <c r="FQ17" s="629" t="s">
        <v>269</v>
      </c>
      <c r="FR17" s="698">
        <v>0</v>
      </c>
      <c r="FS17" s="698">
        <v>1799988</v>
      </c>
      <c r="FT17" s="698">
        <v>2413664</v>
      </c>
      <c r="FU17" s="700">
        <f t="shared" si="50"/>
        <v>0</v>
      </c>
      <c r="FV17" s="700">
        <f t="shared" si="51"/>
        <v>1799.9880000000001</v>
      </c>
      <c r="FW17" s="700">
        <f t="shared" si="52"/>
        <v>2413.6640000000002</v>
      </c>
      <c r="FY17" s="629" t="s">
        <v>965</v>
      </c>
      <c r="FZ17" s="697">
        <v>8610052000</v>
      </c>
      <c r="GA17" s="697">
        <v>2121979646</v>
      </c>
      <c r="GB17" s="697">
        <v>2121979646</v>
      </c>
      <c r="GC17" s="697">
        <v>6488072354</v>
      </c>
      <c r="GD17" s="697">
        <v>1755065125</v>
      </c>
      <c r="GE17" s="697">
        <v>366914521</v>
      </c>
      <c r="GF17" s="697">
        <f t="shared" si="53"/>
        <v>8610052</v>
      </c>
      <c r="GG17" s="697">
        <f t="shared" si="54"/>
        <v>2121979.6460000002</v>
      </c>
      <c r="GH17" s="697">
        <f t="shared" si="55"/>
        <v>2121979.6460000002</v>
      </c>
      <c r="GI17" s="697">
        <f t="shared" si="56"/>
        <v>6488072.3540000003</v>
      </c>
      <c r="GJ17" s="697">
        <f t="shared" si="57"/>
        <v>1755065.125</v>
      </c>
      <c r="GK17" s="697">
        <f t="shared" si="58"/>
        <v>366914.52100000001</v>
      </c>
      <c r="GN17" s="629" t="s">
        <v>686</v>
      </c>
      <c r="GO17" s="629" t="s">
        <v>687</v>
      </c>
      <c r="GP17" s="668" t="s">
        <v>377</v>
      </c>
      <c r="GQ17" s="629" t="s">
        <v>377</v>
      </c>
      <c r="GR17" s="629">
        <v>3306925298</v>
      </c>
      <c r="GS17" s="697">
        <f t="shared" si="59"/>
        <v>3306925.298</v>
      </c>
      <c r="GU17" s="668" t="s">
        <v>374</v>
      </c>
      <c r="GV17" s="629" t="s">
        <v>732</v>
      </c>
      <c r="GW17" s="668" t="s">
        <v>375</v>
      </c>
      <c r="GX17" s="625" t="s">
        <v>237</v>
      </c>
      <c r="GY17" s="626">
        <v>0</v>
      </c>
      <c r="GZ17" s="626">
        <v>173069071</v>
      </c>
      <c r="HA17" s="626">
        <v>191467112</v>
      </c>
      <c r="HB17" s="626">
        <f t="shared" si="60"/>
        <v>0</v>
      </c>
      <c r="HC17" s="626">
        <f t="shared" si="61"/>
        <v>173069.071</v>
      </c>
      <c r="HD17" s="626">
        <f t="shared" si="62"/>
        <v>191467.11199999999</v>
      </c>
      <c r="HF17" s="625" t="s">
        <v>965</v>
      </c>
      <c r="HG17" s="626">
        <v>8610052000</v>
      </c>
      <c r="HH17" s="626">
        <v>2121979646</v>
      </c>
      <c r="HI17" s="626">
        <v>2121979646</v>
      </c>
      <c r="HJ17" s="626">
        <v>6488072354</v>
      </c>
      <c r="HK17" s="626">
        <v>2121979646</v>
      </c>
      <c r="HL17" s="626">
        <v>0</v>
      </c>
      <c r="HM17" s="626">
        <f t="shared" si="63"/>
        <v>8610052</v>
      </c>
      <c r="HN17" s="626">
        <f t="shared" si="64"/>
        <v>2121979.6460000002</v>
      </c>
      <c r="HO17" s="626">
        <f t="shared" si="65"/>
        <v>2121979.6460000002</v>
      </c>
      <c r="HP17" s="626">
        <f t="shared" si="66"/>
        <v>6488072.3540000003</v>
      </c>
      <c r="HQ17" s="626">
        <f t="shared" si="67"/>
        <v>2121979.6460000002</v>
      </c>
      <c r="HR17" s="626">
        <f t="shared" si="68"/>
        <v>0</v>
      </c>
      <c r="HU17" s="629" t="s">
        <v>670</v>
      </c>
      <c r="HV17" s="629" t="s">
        <v>671</v>
      </c>
      <c r="HW17" s="629" t="s">
        <v>377</v>
      </c>
      <c r="HX17" s="629" t="s">
        <v>377</v>
      </c>
      <c r="HY17" s="697">
        <v>1566488094</v>
      </c>
      <c r="HZ17" s="697">
        <f t="shared" si="69"/>
        <v>1566488.094</v>
      </c>
      <c r="IB17" s="629" t="s">
        <v>374</v>
      </c>
      <c r="IC17" s="629" t="s">
        <v>732</v>
      </c>
      <c r="ID17" s="629" t="s">
        <v>375</v>
      </c>
      <c r="IE17" s="629" t="s">
        <v>237</v>
      </c>
      <c r="IF17" s="697">
        <v>0</v>
      </c>
      <c r="IG17" s="697">
        <v>26172996</v>
      </c>
      <c r="IH17" s="697">
        <v>26172996</v>
      </c>
      <c r="II17" s="697">
        <f t="shared" si="70"/>
        <v>0</v>
      </c>
      <c r="IJ17" s="697">
        <f t="shared" si="71"/>
        <v>26172.995999999999</v>
      </c>
      <c r="IK17" s="697">
        <f t="shared" si="72"/>
        <v>26172.995999999999</v>
      </c>
      <c r="IM17" s="629" t="s">
        <v>965</v>
      </c>
      <c r="IN17" s="697">
        <v>2121980000</v>
      </c>
      <c r="IO17" s="697">
        <v>2121979646</v>
      </c>
      <c r="IP17" s="697">
        <v>2121979646</v>
      </c>
      <c r="IQ17" s="697">
        <v>354</v>
      </c>
      <c r="IR17" s="697">
        <v>2121979646</v>
      </c>
      <c r="IS17" s="697">
        <v>0</v>
      </c>
      <c r="IT17" s="697">
        <f t="shared" si="73"/>
        <v>2121980</v>
      </c>
      <c r="IU17" s="697">
        <f t="shared" si="74"/>
        <v>2121979.6460000002</v>
      </c>
      <c r="IV17" s="697">
        <f t="shared" si="75"/>
        <v>2121979.6460000002</v>
      </c>
      <c r="IW17" s="697">
        <f t="shared" si="76"/>
        <v>0.35399999999999998</v>
      </c>
      <c r="IX17" s="697">
        <f t="shared" si="77"/>
        <v>2121979.6460000002</v>
      </c>
      <c r="IY17" s="697">
        <f t="shared" si="78"/>
        <v>0</v>
      </c>
    </row>
    <row r="18" spans="1:259" x14ac:dyDescent="0.25">
      <c r="A18" s="668" t="s">
        <v>821</v>
      </c>
      <c r="B18" s="668" t="s">
        <v>822</v>
      </c>
      <c r="C18" s="668" t="s">
        <v>377</v>
      </c>
      <c r="D18" s="668" t="s">
        <v>377</v>
      </c>
      <c r="E18" s="626">
        <v>0</v>
      </c>
      <c r="F18" s="626">
        <v>0</v>
      </c>
      <c r="G18" s="626">
        <v>0</v>
      </c>
      <c r="H18" s="696">
        <f t="shared" si="14"/>
        <v>0</v>
      </c>
      <c r="I18" s="696">
        <f t="shared" si="15"/>
        <v>0</v>
      </c>
      <c r="J18" s="696">
        <f t="shared" si="16"/>
        <v>0</v>
      </c>
      <c r="S18" s="629" t="s">
        <v>374</v>
      </c>
      <c r="T18" s="629" t="s">
        <v>732</v>
      </c>
      <c r="U18" s="629" t="s">
        <v>377</v>
      </c>
      <c r="V18" s="629" t="s">
        <v>377</v>
      </c>
      <c r="W18" s="696">
        <v>0</v>
      </c>
      <c r="X18" s="696">
        <v>0</v>
      </c>
      <c r="Y18" s="696">
        <v>0</v>
      </c>
      <c r="Z18" s="696">
        <f t="shared" si="18"/>
        <v>0</v>
      </c>
      <c r="AA18" s="696">
        <f t="shared" si="19"/>
        <v>0</v>
      </c>
      <c r="AB18" s="696">
        <f t="shared" si="20"/>
        <v>0</v>
      </c>
      <c r="AC18" s="696"/>
      <c r="AL18" s="629" t="s">
        <v>374</v>
      </c>
      <c r="AM18" s="629" t="s">
        <v>732</v>
      </c>
      <c r="AN18" s="629" t="s">
        <v>397</v>
      </c>
      <c r="AO18" s="629" t="s">
        <v>239</v>
      </c>
      <c r="AP18" s="696">
        <v>0</v>
      </c>
      <c r="AQ18" s="696">
        <v>560074</v>
      </c>
      <c r="AR18" s="696">
        <v>560074</v>
      </c>
      <c r="AS18" s="696">
        <f t="shared" si="22"/>
        <v>0</v>
      </c>
      <c r="AT18" s="696">
        <f t="shared" si="23"/>
        <v>560.07399999999996</v>
      </c>
      <c r="AU18" s="696">
        <f t="shared" si="24"/>
        <v>560.07399999999996</v>
      </c>
      <c r="BE18" s="668" t="s">
        <v>374</v>
      </c>
      <c r="BF18" s="625" t="s">
        <v>732</v>
      </c>
      <c r="BG18" s="668" t="s">
        <v>376</v>
      </c>
      <c r="BH18" s="625" t="s">
        <v>269</v>
      </c>
      <c r="BI18" s="626">
        <v>0</v>
      </c>
      <c r="BJ18" s="626">
        <v>25651</v>
      </c>
      <c r="BK18" s="626">
        <v>300000</v>
      </c>
      <c r="BL18" s="626">
        <f t="shared" si="26"/>
        <v>0</v>
      </c>
      <c r="BM18" s="626">
        <f t="shared" si="27"/>
        <v>25.651</v>
      </c>
      <c r="BN18" s="626">
        <f t="shared" si="28"/>
        <v>300</v>
      </c>
      <c r="BW18" s="668" t="s">
        <v>374</v>
      </c>
      <c r="BX18" s="625" t="s">
        <v>732</v>
      </c>
      <c r="BY18" s="668" t="s">
        <v>375</v>
      </c>
      <c r="BZ18" s="625" t="s">
        <v>237</v>
      </c>
      <c r="CA18" s="696">
        <v>0</v>
      </c>
      <c r="CB18" s="696">
        <v>26075017</v>
      </c>
      <c r="CC18" s="696">
        <v>10824180</v>
      </c>
      <c r="CD18" s="696">
        <f t="shared" si="30"/>
        <v>0</v>
      </c>
      <c r="CE18" s="696">
        <f t="shared" si="31"/>
        <v>26075.017</v>
      </c>
      <c r="CF18" s="696">
        <f t="shared" si="32"/>
        <v>10824.18</v>
      </c>
      <c r="CO18" s="629" t="s">
        <v>374</v>
      </c>
      <c r="CP18" s="629" t="s">
        <v>732</v>
      </c>
      <c r="CQ18" s="668" t="s">
        <v>377</v>
      </c>
      <c r="CR18" s="629" t="s">
        <v>377</v>
      </c>
      <c r="CS18" s="629">
        <v>0</v>
      </c>
      <c r="CT18" s="629">
        <v>0</v>
      </c>
      <c r="CU18" s="629">
        <v>0</v>
      </c>
      <c r="CV18" s="696">
        <f t="shared" si="34"/>
        <v>0</v>
      </c>
      <c r="CW18" s="696">
        <f t="shared" si="35"/>
        <v>0</v>
      </c>
      <c r="CX18" s="696">
        <f t="shared" si="36"/>
        <v>0</v>
      </c>
      <c r="CZ18" s="668" t="s">
        <v>686</v>
      </c>
      <c r="DA18" s="625" t="s">
        <v>687</v>
      </c>
      <c r="DB18" s="668" t="s">
        <v>377</v>
      </c>
      <c r="DC18" s="625" t="s">
        <v>377</v>
      </c>
      <c r="DD18" s="626">
        <v>377302638</v>
      </c>
      <c r="DE18" s="697">
        <f t="shared" si="37"/>
        <v>377302.63799999998</v>
      </c>
      <c r="DH18" s="629" t="s">
        <v>374</v>
      </c>
      <c r="DI18" s="629" t="s">
        <v>732</v>
      </c>
      <c r="DJ18" s="629" t="s">
        <v>377</v>
      </c>
      <c r="DK18" s="629" t="s">
        <v>377</v>
      </c>
      <c r="DL18" s="698">
        <v>0</v>
      </c>
      <c r="DM18" s="698">
        <v>0</v>
      </c>
      <c r="DN18" s="698">
        <v>0</v>
      </c>
      <c r="DO18" s="698">
        <f t="shared" si="38"/>
        <v>0</v>
      </c>
      <c r="DP18" s="698">
        <f t="shared" si="39"/>
        <v>0</v>
      </c>
      <c r="DQ18" s="698">
        <f t="shared" si="40"/>
        <v>0</v>
      </c>
      <c r="EC18" s="629" t="s">
        <v>374</v>
      </c>
      <c r="ED18" s="629" t="s">
        <v>732</v>
      </c>
      <c r="EE18" s="668" t="s">
        <v>397</v>
      </c>
      <c r="EF18" s="629" t="s">
        <v>239</v>
      </c>
      <c r="EG18" s="697">
        <v>0</v>
      </c>
      <c r="EH18" s="697">
        <v>13463371</v>
      </c>
      <c r="EI18" s="697">
        <v>7958062</v>
      </c>
      <c r="EJ18" s="697">
        <f t="shared" si="42"/>
        <v>0</v>
      </c>
      <c r="EK18" s="697">
        <f t="shared" si="43"/>
        <v>13463.370999999999</v>
      </c>
      <c r="EL18" s="697">
        <f t="shared" si="44"/>
        <v>7958.0619999999999</v>
      </c>
      <c r="EO18" s="629" t="s">
        <v>688</v>
      </c>
      <c r="EP18" s="629" t="s">
        <v>689</v>
      </c>
      <c r="EQ18" s="629" t="s">
        <v>377</v>
      </c>
      <c r="ER18" s="629" t="s">
        <v>377</v>
      </c>
      <c r="ES18" s="697">
        <v>182079000</v>
      </c>
      <c r="ET18" s="697">
        <f t="shared" si="45"/>
        <v>182079</v>
      </c>
      <c r="EV18" s="629" t="s">
        <v>374</v>
      </c>
      <c r="EW18" s="629" t="s">
        <v>732</v>
      </c>
      <c r="EX18" s="629" t="s">
        <v>375</v>
      </c>
      <c r="EY18" s="629" t="s">
        <v>237</v>
      </c>
      <c r="EZ18" s="697">
        <v>0</v>
      </c>
      <c r="FA18" s="697">
        <v>19600496</v>
      </c>
      <c r="FB18" s="697">
        <v>26075017</v>
      </c>
      <c r="FC18" s="697">
        <f t="shared" si="46"/>
        <v>0</v>
      </c>
      <c r="FD18" s="697">
        <f t="shared" si="47"/>
        <v>19600.495999999999</v>
      </c>
      <c r="FE18" s="697">
        <f t="shared" si="48"/>
        <v>26075.017</v>
      </c>
      <c r="FG18" s="684" t="s">
        <v>682</v>
      </c>
      <c r="FH18" s="699" t="s">
        <v>683</v>
      </c>
      <c r="FI18" s="684" t="s">
        <v>377</v>
      </c>
      <c r="FJ18" s="699" t="s">
        <v>377</v>
      </c>
      <c r="FK18" s="684">
        <v>78837500</v>
      </c>
      <c r="FL18" s="684">
        <f t="shared" si="49"/>
        <v>78837.5</v>
      </c>
      <c r="FN18" s="629" t="s">
        <v>374</v>
      </c>
      <c r="FO18" s="629" t="s">
        <v>732</v>
      </c>
      <c r="FP18" s="629" t="s">
        <v>377</v>
      </c>
      <c r="FQ18" s="629" t="s">
        <v>377</v>
      </c>
      <c r="FR18" s="698">
        <v>0</v>
      </c>
      <c r="FS18" s="698">
        <v>0</v>
      </c>
      <c r="FT18" s="698">
        <v>0</v>
      </c>
      <c r="FU18" s="700">
        <f t="shared" si="50"/>
        <v>0</v>
      </c>
      <c r="FV18" s="700">
        <f t="shared" si="51"/>
        <v>0</v>
      </c>
      <c r="FW18" s="700">
        <f t="shared" si="52"/>
        <v>0</v>
      </c>
      <c r="FY18" s="629" t="s">
        <v>966</v>
      </c>
      <c r="FZ18" s="697">
        <v>8610052000</v>
      </c>
      <c r="GA18" s="697">
        <v>2121979646</v>
      </c>
      <c r="GB18" s="697">
        <v>2121979646</v>
      </c>
      <c r="GC18" s="697">
        <v>6488072354</v>
      </c>
      <c r="GD18" s="697">
        <v>1755065125</v>
      </c>
      <c r="GE18" s="697">
        <v>366914521</v>
      </c>
      <c r="GF18" s="697">
        <f t="shared" si="53"/>
        <v>8610052</v>
      </c>
      <c r="GG18" s="697">
        <f t="shared" si="54"/>
        <v>2121979.6460000002</v>
      </c>
      <c r="GH18" s="697">
        <f t="shared" si="55"/>
        <v>2121979.6460000002</v>
      </c>
      <c r="GI18" s="697">
        <f t="shared" si="56"/>
        <v>6488072.3540000003</v>
      </c>
      <c r="GJ18" s="697">
        <f t="shared" si="57"/>
        <v>1755065.125</v>
      </c>
      <c r="GK18" s="697">
        <f t="shared" si="58"/>
        <v>366914.52100000001</v>
      </c>
      <c r="GN18" s="629" t="s">
        <v>688</v>
      </c>
      <c r="GO18" s="629" t="s">
        <v>689</v>
      </c>
      <c r="GP18" s="668" t="s">
        <v>377</v>
      </c>
      <c r="GQ18" s="629" t="s">
        <v>377</v>
      </c>
      <c r="GR18" s="629">
        <v>168579500</v>
      </c>
      <c r="GS18" s="697">
        <f t="shared" si="59"/>
        <v>168579.5</v>
      </c>
      <c r="GU18" s="668" t="s">
        <v>374</v>
      </c>
      <c r="GV18" s="629" t="s">
        <v>732</v>
      </c>
      <c r="GW18" s="668" t="s">
        <v>376</v>
      </c>
      <c r="GX18" s="625" t="s">
        <v>269</v>
      </c>
      <c r="GY18" s="626">
        <v>0</v>
      </c>
      <c r="GZ18" s="626">
        <v>1799988</v>
      </c>
      <c r="HA18" s="626">
        <v>2413664</v>
      </c>
      <c r="HB18" s="626">
        <f t="shared" si="60"/>
        <v>0</v>
      </c>
      <c r="HC18" s="626">
        <f t="shared" si="61"/>
        <v>1799.9880000000001</v>
      </c>
      <c r="HD18" s="626">
        <f t="shared" si="62"/>
        <v>2413.6640000000002</v>
      </c>
      <c r="HF18" s="625" t="s">
        <v>966</v>
      </c>
      <c r="HG18" s="626">
        <v>8610052000</v>
      </c>
      <c r="HH18" s="626">
        <v>2121979646</v>
      </c>
      <c r="HI18" s="626">
        <v>2121979646</v>
      </c>
      <c r="HJ18" s="626">
        <v>6488072354</v>
      </c>
      <c r="HK18" s="626">
        <v>2121979646</v>
      </c>
      <c r="HL18" s="626">
        <v>0</v>
      </c>
      <c r="HM18" s="626">
        <f t="shared" si="63"/>
        <v>8610052</v>
      </c>
      <c r="HN18" s="626">
        <f t="shared" si="64"/>
        <v>2121979.6460000002</v>
      </c>
      <c r="HO18" s="626">
        <f t="shared" si="65"/>
        <v>2121979.6460000002</v>
      </c>
      <c r="HP18" s="626">
        <f t="shared" si="66"/>
        <v>6488072.3540000003</v>
      </c>
      <c r="HQ18" s="626">
        <f t="shared" si="67"/>
        <v>2121979.6460000002</v>
      </c>
      <c r="HR18" s="626">
        <f t="shared" si="68"/>
        <v>0</v>
      </c>
      <c r="HU18" s="629" t="s">
        <v>670</v>
      </c>
      <c r="HV18" s="629" t="s">
        <v>671</v>
      </c>
      <c r="HW18" s="629" t="s">
        <v>377</v>
      </c>
      <c r="HX18" s="629" t="s">
        <v>377</v>
      </c>
      <c r="HY18" s="697">
        <v>18222827298</v>
      </c>
      <c r="HZ18" s="697">
        <f t="shared" si="69"/>
        <v>18222827.298</v>
      </c>
      <c r="IB18" s="629" t="s">
        <v>374</v>
      </c>
      <c r="IC18" s="629" t="s">
        <v>732</v>
      </c>
      <c r="ID18" s="629" t="s">
        <v>377</v>
      </c>
      <c r="IE18" s="629" t="s">
        <v>377</v>
      </c>
      <c r="IF18" s="697">
        <v>0</v>
      </c>
      <c r="IG18" s="697">
        <v>0</v>
      </c>
      <c r="IH18" s="697">
        <v>0</v>
      </c>
      <c r="II18" s="697">
        <f t="shared" si="70"/>
        <v>0</v>
      </c>
      <c r="IJ18" s="697">
        <f t="shared" si="71"/>
        <v>0</v>
      </c>
      <c r="IK18" s="697">
        <f t="shared" si="72"/>
        <v>0</v>
      </c>
      <c r="IM18" s="629" t="s">
        <v>966</v>
      </c>
      <c r="IN18" s="697">
        <v>2121980000</v>
      </c>
      <c r="IO18" s="697">
        <v>2121979646</v>
      </c>
      <c r="IP18" s="697">
        <v>2121979646</v>
      </c>
      <c r="IQ18" s="697">
        <v>354</v>
      </c>
      <c r="IR18" s="697">
        <v>2121979646</v>
      </c>
      <c r="IS18" s="697">
        <v>0</v>
      </c>
      <c r="IT18" s="697">
        <f t="shared" si="73"/>
        <v>2121980</v>
      </c>
      <c r="IU18" s="697">
        <f t="shared" si="74"/>
        <v>2121979.6460000002</v>
      </c>
      <c r="IV18" s="697">
        <f t="shared" si="75"/>
        <v>2121979.6460000002</v>
      </c>
      <c r="IW18" s="697">
        <f t="shared" si="76"/>
        <v>0.35399999999999998</v>
      </c>
      <c r="IX18" s="697">
        <f t="shared" si="77"/>
        <v>2121979.6460000002</v>
      </c>
      <c r="IY18" s="697">
        <f t="shared" si="78"/>
        <v>0</v>
      </c>
    </row>
    <row r="19" spans="1:259" x14ac:dyDescent="0.25">
      <c r="A19" s="668" t="s">
        <v>821</v>
      </c>
      <c r="B19" s="668" t="s">
        <v>822</v>
      </c>
      <c r="C19" s="668" t="s">
        <v>377</v>
      </c>
      <c r="D19" s="668" t="s">
        <v>377</v>
      </c>
      <c r="E19" s="626">
        <v>0</v>
      </c>
      <c r="F19" s="626">
        <v>0</v>
      </c>
      <c r="G19" s="626">
        <v>0</v>
      </c>
      <c r="H19" s="696">
        <f t="shared" si="14"/>
        <v>0</v>
      </c>
      <c r="I19" s="696">
        <f t="shared" si="15"/>
        <v>0</v>
      </c>
      <c r="J19" s="696">
        <f t="shared" si="16"/>
        <v>0</v>
      </c>
      <c r="S19" s="629" t="s">
        <v>821</v>
      </c>
      <c r="T19" s="629" t="s">
        <v>822</v>
      </c>
      <c r="U19" s="629" t="s">
        <v>823</v>
      </c>
      <c r="V19" s="629" t="s">
        <v>824</v>
      </c>
      <c r="W19" s="696">
        <v>468000000</v>
      </c>
      <c r="X19" s="696">
        <v>0</v>
      </c>
      <c r="Y19" s="696">
        <v>0</v>
      </c>
      <c r="Z19" s="696">
        <f t="shared" si="18"/>
        <v>482507.99999999994</v>
      </c>
      <c r="AA19" s="696">
        <f t="shared" si="19"/>
        <v>0</v>
      </c>
      <c r="AB19" s="696">
        <f t="shared" si="20"/>
        <v>0</v>
      </c>
      <c r="AC19" s="696"/>
      <c r="AL19" s="629" t="s">
        <v>374</v>
      </c>
      <c r="AM19" s="629" t="s">
        <v>732</v>
      </c>
      <c r="AN19" s="629" t="s">
        <v>376</v>
      </c>
      <c r="AO19" s="629" t="s">
        <v>269</v>
      </c>
      <c r="AP19" s="696">
        <v>0</v>
      </c>
      <c r="AQ19" s="696">
        <v>25651</v>
      </c>
      <c r="AR19" s="696">
        <v>300000</v>
      </c>
      <c r="AS19" s="696">
        <f t="shared" si="22"/>
        <v>0</v>
      </c>
      <c r="AT19" s="696">
        <f t="shared" si="23"/>
        <v>25.651</v>
      </c>
      <c r="AU19" s="696">
        <f t="shared" si="24"/>
        <v>300</v>
      </c>
      <c r="BE19" s="668" t="s">
        <v>374</v>
      </c>
      <c r="BF19" s="625" t="s">
        <v>732</v>
      </c>
      <c r="BG19" s="668" t="s">
        <v>377</v>
      </c>
      <c r="BH19" s="625" t="s">
        <v>377</v>
      </c>
      <c r="BI19" s="626">
        <v>0</v>
      </c>
      <c r="BJ19" s="626">
        <v>0</v>
      </c>
      <c r="BK19" s="626">
        <v>0</v>
      </c>
      <c r="BL19" s="626">
        <f t="shared" si="26"/>
        <v>0</v>
      </c>
      <c r="BM19" s="626">
        <f t="shared" si="27"/>
        <v>0</v>
      </c>
      <c r="BN19" s="626">
        <f t="shared" si="28"/>
        <v>0</v>
      </c>
      <c r="BW19" s="668" t="s">
        <v>374</v>
      </c>
      <c r="BX19" s="625" t="s">
        <v>732</v>
      </c>
      <c r="BY19" s="668" t="s">
        <v>400</v>
      </c>
      <c r="BZ19" s="625" t="s">
        <v>236</v>
      </c>
      <c r="CA19" s="696">
        <v>0</v>
      </c>
      <c r="CB19" s="696">
        <v>157900000</v>
      </c>
      <c r="CC19" s="696">
        <v>157900000</v>
      </c>
      <c r="CD19" s="696">
        <f t="shared" si="30"/>
        <v>0</v>
      </c>
      <c r="CE19" s="696">
        <f t="shared" si="31"/>
        <v>157900</v>
      </c>
      <c r="CF19" s="696">
        <f t="shared" si="32"/>
        <v>157900</v>
      </c>
      <c r="CO19" s="629" t="s">
        <v>374</v>
      </c>
      <c r="CP19" s="629" t="s">
        <v>732</v>
      </c>
      <c r="CQ19" s="668" t="s">
        <v>375</v>
      </c>
      <c r="CR19" s="629" t="s">
        <v>237</v>
      </c>
      <c r="CS19" s="629">
        <v>0</v>
      </c>
      <c r="CT19" s="629">
        <v>191430112</v>
      </c>
      <c r="CU19" s="629">
        <v>94335826</v>
      </c>
      <c r="CV19" s="696">
        <f t="shared" si="34"/>
        <v>0</v>
      </c>
      <c r="CW19" s="696">
        <f t="shared" si="35"/>
        <v>191430.11199999999</v>
      </c>
      <c r="CX19" s="696">
        <f t="shared" si="36"/>
        <v>94335.826000000001</v>
      </c>
      <c r="CZ19" s="668" t="s">
        <v>688</v>
      </c>
      <c r="DA19" s="625" t="s">
        <v>689</v>
      </c>
      <c r="DB19" s="668" t="s">
        <v>377</v>
      </c>
      <c r="DC19" s="625" t="s">
        <v>377</v>
      </c>
      <c r="DD19" s="626">
        <v>12566433281</v>
      </c>
      <c r="DE19" s="697">
        <f t="shared" si="37"/>
        <v>12566433.280999999</v>
      </c>
      <c r="DH19" s="629" t="s">
        <v>374</v>
      </c>
      <c r="DI19" s="629" t="s">
        <v>732</v>
      </c>
      <c r="DJ19" s="629" t="s">
        <v>375</v>
      </c>
      <c r="DK19" s="629" t="s">
        <v>237</v>
      </c>
      <c r="DL19" s="698">
        <v>0</v>
      </c>
      <c r="DM19" s="698">
        <v>15181562</v>
      </c>
      <c r="DN19" s="698">
        <v>26075017</v>
      </c>
      <c r="DO19" s="698">
        <f t="shared" si="38"/>
        <v>0</v>
      </c>
      <c r="DP19" s="698">
        <f t="shared" si="39"/>
        <v>15181.562</v>
      </c>
      <c r="DQ19" s="698">
        <f t="shared" si="40"/>
        <v>26075.017</v>
      </c>
      <c r="EC19" s="629" t="s">
        <v>374</v>
      </c>
      <c r="ED19" s="629" t="s">
        <v>732</v>
      </c>
      <c r="EE19" s="668" t="s">
        <v>398</v>
      </c>
      <c r="EF19" s="629" t="s">
        <v>399</v>
      </c>
      <c r="EG19" s="697">
        <v>0</v>
      </c>
      <c r="EH19" s="697">
        <v>219666367</v>
      </c>
      <c r="EI19" s="697">
        <v>69802535</v>
      </c>
      <c r="EJ19" s="697">
        <f t="shared" si="42"/>
        <v>0</v>
      </c>
      <c r="EK19" s="697">
        <f t="shared" si="43"/>
        <v>219666.367</v>
      </c>
      <c r="EL19" s="697">
        <f t="shared" si="44"/>
        <v>69802.535000000003</v>
      </c>
      <c r="EO19" s="629" t="s">
        <v>380</v>
      </c>
      <c r="EP19" s="629" t="s">
        <v>825</v>
      </c>
      <c r="EQ19" s="629" t="s">
        <v>377</v>
      </c>
      <c r="ER19" s="629" t="s">
        <v>377</v>
      </c>
      <c r="ES19" s="697">
        <v>717979847</v>
      </c>
      <c r="ET19" s="697">
        <f t="shared" si="45"/>
        <v>717979.84699999995</v>
      </c>
      <c r="EV19" s="629" t="s">
        <v>374</v>
      </c>
      <c r="EW19" s="629" t="s">
        <v>732</v>
      </c>
      <c r="EX19" s="629" t="s">
        <v>398</v>
      </c>
      <c r="EY19" s="629" t="s">
        <v>399</v>
      </c>
      <c r="EZ19" s="697">
        <v>0</v>
      </c>
      <c r="FA19" s="697">
        <v>131502535</v>
      </c>
      <c r="FB19" s="697">
        <v>219666367</v>
      </c>
      <c r="FC19" s="697">
        <f t="shared" si="46"/>
        <v>0</v>
      </c>
      <c r="FD19" s="697">
        <f t="shared" si="47"/>
        <v>131502.535</v>
      </c>
      <c r="FE19" s="697">
        <f t="shared" si="48"/>
        <v>219666.367</v>
      </c>
      <c r="FG19" s="684" t="s">
        <v>684</v>
      </c>
      <c r="FH19" s="699" t="s">
        <v>685</v>
      </c>
      <c r="FI19" s="684" t="s">
        <v>377</v>
      </c>
      <c r="FJ19" s="699" t="s">
        <v>377</v>
      </c>
      <c r="FK19" s="684">
        <v>6328428703</v>
      </c>
      <c r="FL19" s="684">
        <f t="shared" si="49"/>
        <v>6328428.7029999997</v>
      </c>
      <c r="FN19" s="629" t="s">
        <v>374</v>
      </c>
      <c r="FO19" s="629" t="s">
        <v>732</v>
      </c>
      <c r="FP19" s="629" t="s">
        <v>400</v>
      </c>
      <c r="FQ19" s="629" t="s">
        <v>236</v>
      </c>
      <c r="FR19" s="698">
        <v>0</v>
      </c>
      <c r="FS19" s="698">
        <v>1482985156</v>
      </c>
      <c r="FT19" s="698">
        <v>1654585156</v>
      </c>
      <c r="FU19" s="700">
        <f t="shared" si="50"/>
        <v>0</v>
      </c>
      <c r="FV19" s="700">
        <f t="shared" si="51"/>
        <v>1482985.156</v>
      </c>
      <c r="FW19" s="700">
        <f t="shared" si="52"/>
        <v>1654585.156</v>
      </c>
      <c r="FY19" s="629" t="s">
        <v>742</v>
      </c>
      <c r="FZ19" s="697">
        <v>207489004000</v>
      </c>
      <c r="GA19" s="697">
        <v>133776908928</v>
      </c>
      <c r="GB19" s="697">
        <v>136462842712</v>
      </c>
      <c r="GC19" s="697">
        <v>71026161288</v>
      </c>
      <c r="GD19" s="697">
        <v>93823524870</v>
      </c>
      <c r="GE19" s="697">
        <v>39953384058</v>
      </c>
      <c r="GF19" s="697">
        <f t="shared" si="53"/>
        <v>207489004</v>
      </c>
      <c r="GG19" s="697">
        <f t="shared" si="54"/>
        <v>133776908.928</v>
      </c>
      <c r="GH19" s="697">
        <f t="shared" si="55"/>
        <v>136462842.71200001</v>
      </c>
      <c r="GI19" s="697">
        <f t="shared" si="56"/>
        <v>71026161.288000003</v>
      </c>
      <c r="GJ19" s="697">
        <f t="shared" si="57"/>
        <v>93823524.870000005</v>
      </c>
      <c r="GK19" s="697">
        <f t="shared" si="58"/>
        <v>39953384.057999998</v>
      </c>
      <c r="GN19" s="629" t="s">
        <v>380</v>
      </c>
      <c r="GO19" s="629" t="s">
        <v>825</v>
      </c>
      <c r="GP19" s="668" t="s">
        <v>377</v>
      </c>
      <c r="GQ19" s="629" t="s">
        <v>377</v>
      </c>
      <c r="GR19" s="629">
        <v>966559514</v>
      </c>
      <c r="GS19" s="697">
        <f t="shared" si="59"/>
        <v>966559.51399999997</v>
      </c>
      <c r="GU19" s="668" t="s">
        <v>374</v>
      </c>
      <c r="GV19" s="629" t="s">
        <v>732</v>
      </c>
      <c r="GW19" s="668" t="s">
        <v>377</v>
      </c>
      <c r="GX19" s="625" t="s">
        <v>377</v>
      </c>
      <c r="GY19" s="626">
        <v>0</v>
      </c>
      <c r="GZ19" s="626">
        <v>0</v>
      </c>
      <c r="HA19" s="626">
        <v>0</v>
      </c>
      <c r="HB19" s="626">
        <f t="shared" si="60"/>
        <v>0</v>
      </c>
      <c r="HC19" s="626">
        <f t="shared" si="61"/>
        <v>0</v>
      </c>
      <c r="HD19" s="626">
        <f t="shared" si="62"/>
        <v>0</v>
      </c>
      <c r="HF19" s="625" t="s">
        <v>742</v>
      </c>
      <c r="HG19" s="626">
        <v>207489004000</v>
      </c>
      <c r="HH19" s="626">
        <v>150653302788</v>
      </c>
      <c r="HI19" s="626">
        <v>158257821676</v>
      </c>
      <c r="HJ19" s="626">
        <v>49231182324</v>
      </c>
      <c r="HK19" s="626">
        <v>111154269249</v>
      </c>
      <c r="HL19" s="626">
        <v>39499033539</v>
      </c>
      <c r="HM19" s="626">
        <f t="shared" si="63"/>
        <v>207489004</v>
      </c>
      <c r="HN19" s="626">
        <f t="shared" si="64"/>
        <v>150653302.78799999</v>
      </c>
      <c r="HO19" s="626">
        <f t="shared" si="65"/>
        <v>158257821.676</v>
      </c>
      <c r="HP19" s="626">
        <f t="shared" si="66"/>
        <v>49231182.324000001</v>
      </c>
      <c r="HQ19" s="626">
        <f t="shared" si="67"/>
        <v>111154269.249</v>
      </c>
      <c r="HR19" s="626">
        <f t="shared" si="68"/>
        <v>39499033.538999997</v>
      </c>
      <c r="HU19" s="629" t="s">
        <v>670</v>
      </c>
      <c r="HV19" s="629" t="s">
        <v>671</v>
      </c>
      <c r="HW19" s="629" t="s">
        <v>377</v>
      </c>
      <c r="HX19" s="629" t="s">
        <v>377</v>
      </c>
      <c r="HY19" s="697">
        <v>1770019012</v>
      </c>
      <c r="HZ19" s="697">
        <f t="shared" si="69"/>
        <v>1770019.0120000001</v>
      </c>
      <c r="IB19" s="629" t="s">
        <v>374</v>
      </c>
      <c r="IC19" s="629" t="s">
        <v>732</v>
      </c>
      <c r="ID19" s="629" t="s">
        <v>375</v>
      </c>
      <c r="IE19" s="629" t="s">
        <v>237</v>
      </c>
      <c r="IF19" s="697">
        <v>0</v>
      </c>
      <c r="IG19" s="697">
        <v>191565091</v>
      </c>
      <c r="IH19" s="697">
        <v>191565091</v>
      </c>
      <c r="II19" s="697">
        <f t="shared" si="70"/>
        <v>0</v>
      </c>
      <c r="IJ19" s="697">
        <f t="shared" si="71"/>
        <v>191565.09099999999</v>
      </c>
      <c r="IK19" s="697">
        <f t="shared" si="72"/>
        <v>191565.09099999999</v>
      </c>
      <c r="IM19" s="629" t="s">
        <v>742</v>
      </c>
      <c r="IN19" s="697">
        <v>206796613000</v>
      </c>
      <c r="IO19" s="697">
        <v>203968845117</v>
      </c>
      <c r="IP19" s="697">
        <v>203970633952</v>
      </c>
      <c r="IQ19" s="697">
        <v>2825979048</v>
      </c>
      <c r="IR19" s="697">
        <v>134978853330</v>
      </c>
      <c r="IS19" s="697">
        <v>68989991787</v>
      </c>
      <c r="IT19" s="697">
        <f t="shared" si="73"/>
        <v>206796613</v>
      </c>
      <c r="IU19" s="697">
        <f t="shared" si="74"/>
        <v>203968845.11700001</v>
      </c>
      <c r="IV19" s="697">
        <f t="shared" si="75"/>
        <v>203970633.95199999</v>
      </c>
      <c r="IW19" s="697">
        <f t="shared" si="76"/>
        <v>2825979.048</v>
      </c>
      <c r="IX19" s="697">
        <f t="shared" si="77"/>
        <v>134978853.33000001</v>
      </c>
      <c r="IY19" s="697">
        <f t="shared" si="78"/>
        <v>68989991.787</v>
      </c>
    </row>
    <row r="20" spans="1:259" x14ac:dyDescent="0.25">
      <c r="A20" s="668" t="s">
        <v>821</v>
      </c>
      <c r="B20" s="668" t="s">
        <v>822</v>
      </c>
      <c r="C20" s="668" t="s">
        <v>823</v>
      </c>
      <c r="D20" s="668" t="s">
        <v>824</v>
      </c>
      <c r="E20" s="626">
        <v>0</v>
      </c>
      <c r="F20" s="626">
        <v>238000000</v>
      </c>
      <c r="G20" s="626">
        <v>36000000</v>
      </c>
      <c r="H20" s="696">
        <f t="shared" si="14"/>
        <v>0</v>
      </c>
      <c r="I20" s="696">
        <f t="shared" si="15"/>
        <v>245377.99999999997</v>
      </c>
      <c r="J20" s="696">
        <f t="shared" si="16"/>
        <v>37116</v>
      </c>
      <c r="S20" s="629" t="s">
        <v>821</v>
      </c>
      <c r="T20" s="629" t="s">
        <v>822</v>
      </c>
      <c r="U20" s="629" t="s">
        <v>838</v>
      </c>
      <c r="V20" s="629" t="s">
        <v>839</v>
      </c>
      <c r="W20" s="696">
        <v>3602000</v>
      </c>
      <c r="X20" s="696">
        <v>0</v>
      </c>
      <c r="Y20" s="696">
        <v>0</v>
      </c>
      <c r="Z20" s="696">
        <f t="shared" si="18"/>
        <v>3713.6619999999998</v>
      </c>
      <c r="AA20" s="696">
        <f t="shared" si="19"/>
        <v>0</v>
      </c>
      <c r="AB20" s="696">
        <f t="shared" si="20"/>
        <v>0</v>
      </c>
      <c r="AC20" s="696"/>
      <c r="AL20" s="629" t="s">
        <v>821</v>
      </c>
      <c r="AM20" s="629" t="s">
        <v>822</v>
      </c>
      <c r="AN20" s="629" t="s">
        <v>823</v>
      </c>
      <c r="AO20" s="629" t="s">
        <v>824</v>
      </c>
      <c r="AP20" s="696">
        <v>468000000</v>
      </c>
      <c r="AQ20" s="696">
        <v>0</v>
      </c>
      <c r="AR20" s="696">
        <v>0</v>
      </c>
      <c r="AS20" s="696">
        <f t="shared" si="22"/>
        <v>468000</v>
      </c>
      <c r="AT20" s="696">
        <f t="shared" si="23"/>
        <v>0</v>
      </c>
      <c r="AU20" s="696">
        <f t="shared" si="24"/>
        <v>0</v>
      </c>
      <c r="BE20" s="668" t="s">
        <v>374</v>
      </c>
      <c r="BF20" s="625" t="s">
        <v>732</v>
      </c>
      <c r="BG20" s="668" t="s">
        <v>375</v>
      </c>
      <c r="BH20" s="625" t="s">
        <v>237</v>
      </c>
      <c r="BI20" s="626">
        <v>0</v>
      </c>
      <c r="BJ20" s="626">
        <v>8659344</v>
      </c>
      <c r="BK20" s="626">
        <v>25978032</v>
      </c>
      <c r="BL20" s="626">
        <f t="shared" si="26"/>
        <v>0</v>
      </c>
      <c r="BM20" s="626">
        <f t="shared" si="27"/>
        <v>8659.3439999999991</v>
      </c>
      <c r="BN20" s="626">
        <f t="shared" si="28"/>
        <v>25978.031999999999</v>
      </c>
      <c r="BW20" s="668" t="s">
        <v>374</v>
      </c>
      <c r="BX20" s="625" t="s">
        <v>732</v>
      </c>
      <c r="BY20" s="668" t="s">
        <v>377</v>
      </c>
      <c r="BZ20" s="625" t="s">
        <v>377</v>
      </c>
      <c r="CA20" s="696">
        <v>0</v>
      </c>
      <c r="CB20" s="696">
        <v>0</v>
      </c>
      <c r="CC20" s="696">
        <v>0</v>
      </c>
      <c r="CD20" s="696">
        <f t="shared" si="30"/>
        <v>0</v>
      </c>
      <c r="CE20" s="696">
        <f t="shared" si="31"/>
        <v>0</v>
      </c>
      <c r="CF20" s="696">
        <f t="shared" si="32"/>
        <v>0</v>
      </c>
      <c r="CO20" s="629" t="s">
        <v>374</v>
      </c>
      <c r="CP20" s="629" t="s">
        <v>732</v>
      </c>
      <c r="CQ20" s="668" t="s">
        <v>400</v>
      </c>
      <c r="CR20" s="629" t="s">
        <v>236</v>
      </c>
      <c r="CS20" s="629">
        <v>0</v>
      </c>
      <c r="CT20" s="629">
        <v>890504150</v>
      </c>
      <c r="CU20" s="629">
        <v>862504150</v>
      </c>
      <c r="CV20" s="696">
        <f t="shared" si="34"/>
        <v>0</v>
      </c>
      <c r="CW20" s="696">
        <f t="shared" si="35"/>
        <v>890504.15</v>
      </c>
      <c r="CX20" s="696">
        <f t="shared" si="36"/>
        <v>862504.15</v>
      </c>
      <c r="CZ20" s="668" t="s">
        <v>378</v>
      </c>
      <c r="DA20" s="625" t="s">
        <v>395</v>
      </c>
      <c r="DB20" s="668" t="s">
        <v>377</v>
      </c>
      <c r="DC20" s="625" t="s">
        <v>377</v>
      </c>
      <c r="DD20" s="626">
        <v>17361590000</v>
      </c>
      <c r="DE20" s="697">
        <f t="shared" si="37"/>
        <v>17361590</v>
      </c>
      <c r="DH20" s="629" t="s">
        <v>374</v>
      </c>
      <c r="DI20" s="629" t="s">
        <v>732</v>
      </c>
      <c r="DJ20" s="629" t="s">
        <v>400</v>
      </c>
      <c r="DK20" s="629" t="s">
        <v>236</v>
      </c>
      <c r="DL20" s="698">
        <v>0</v>
      </c>
      <c r="DM20" s="698">
        <v>940504150</v>
      </c>
      <c r="DN20" s="698">
        <v>968504150</v>
      </c>
      <c r="DO20" s="698">
        <f t="shared" si="38"/>
        <v>0</v>
      </c>
      <c r="DP20" s="698">
        <f t="shared" si="39"/>
        <v>940504.15</v>
      </c>
      <c r="DQ20" s="698">
        <f t="shared" si="40"/>
        <v>968504.15</v>
      </c>
      <c r="EC20" s="629" t="s">
        <v>374</v>
      </c>
      <c r="ED20" s="629" t="s">
        <v>732</v>
      </c>
      <c r="EE20" s="668" t="s">
        <v>377</v>
      </c>
      <c r="EF20" s="629" t="s">
        <v>377</v>
      </c>
      <c r="EG20" s="697">
        <v>0</v>
      </c>
      <c r="EH20" s="697">
        <v>0</v>
      </c>
      <c r="EI20" s="697">
        <v>0</v>
      </c>
      <c r="EJ20" s="697">
        <f t="shared" si="42"/>
        <v>0</v>
      </c>
      <c r="EK20" s="697">
        <f t="shared" si="43"/>
        <v>0</v>
      </c>
      <c r="EL20" s="697">
        <f t="shared" si="44"/>
        <v>0</v>
      </c>
      <c r="ES20" s="697"/>
      <c r="EV20" s="629" t="s">
        <v>374</v>
      </c>
      <c r="EW20" s="629" t="s">
        <v>732</v>
      </c>
      <c r="EX20" s="629" t="s">
        <v>376</v>
      </c>
      <c r="EY20" s="629" t="s">
        <v>269</v>
      </c>
      <c r="EZ20" s="697">
        <v>0</v>
      </c>
      <c r="FA20" s="697">
        <v>1736370</v>
      </c>
      <c r="FB20" s="697">
        <v>2413664</v>
      </c>
      <c r="FC20" s="697">
        <f t="shared" si="46"/>
        <v>0</v>
      </c>
      <c r="FD20" s="697">
        <f t="shared" si="47"/>
        <v>1736.37</v>
      </c>
      <c r="FE20" s="697">
        <f t="shared" si="48"/>
        <v>2413.6640000000002</v>
      </c>
      <c r="FG20" s="684" t="s">
        <v>686</v>
      </c>
      <c r="FH20" s="699" t="s">
        <v>687</v>
      </c>
      <c r="FI20" s="684" t="s">
        <v>377</v>
      </c>
      <c r="FJ20" s="699" t="s">
        <v>377</v>
      </c>
      <c r="FK20" s="684">
        <v>2207621566</v>
      </c>
      <c r="FL20" s="684">
        <f t="shared" si="49"/>
        <v>2207621.5660000001</v>
      </c>
      <c r="FN20" s="629" t="s">
        <v>374</v>
      </c>
      <c r="FO20" s="629" t="s">
        <v>732</v>
      </c>
      <c r="FP20" s="629" t="s">
        <v>375</v>
      </c>
      <c r="FQ20" s="629" t="s">
        <v>237</v>
      </c>
      <c r="FR20" s="698">
        <v>0</v>
      </c>
      <c r="FS20" s="698">
        <v>159163902</v>
      </c>
      <c r="FT20" s="698">
        <v>191467112</v>
      </c>
      <c r="FU20" s="700">
        <f t="shared" si="50"/>
        <v>0</v>
      </c>
      <c r="FV20" s="700">
        <f t="shared" si="51"/>
        <v>159163.902</v>
      </c>
      <c r="FW20" s="700">
        <f t="shared" si="52"/>
        <v>191467.11199999999</v>
      </c>
      <c r="FY20" s="629" t="s">
        <v>952</v>
      </c>
      <c r="FZ20" s="697">
        <v>207489004000</v>
      </c>
      <c r="GA20" s="697">
        <v>133776908928</v>
      </c>
      <c r="GB20" s="697">
        <v>136462842712</v>
      </c>
      <c r="GC20" s="697">
        <v>71026161288</v>
      </c>
      <c r="GD20" s="697">
        <v>93823524870</v>
      </c>
      <c r="GE20" s="697">
        <v>39953384058</v>
      </c>
      <c r="GF20" s="697">
        <f t="shared" si="53"/>
        <v>207489004</v>
      </c>
      <c r="GG20" s="697">
        <f t="shared" si="54"/>
        <v>133776908.928</v>
      </c>
      <c r="GH20" s="697">
        <f t="shared" si="55"/>
        <v>136462842.71200001</v>
      </c>
      <c r="GI20" s="697">
        <f t="shared" si="56"/>
        <v>71026161.288000003</v>
      </c>
      <c r="GJ20" s="697">
        <f t="shared" si="57"/>
        <v>93823524.870000005</v>
      </c>
      <c r="GK20" s="697">
        <f t="shared" si="58"/>
        <v>39953384.057999998</v>
      </c>
      <c r="GN20" s="629" t="s">
        <v>719</v>
      </c>
      <c r="GO20" s="629" t="s">
        <v>720</v>
      </c>
      <c r="GP20" s="668" t="s">
        <v>377</v>
      </c>
      <c r="GQ20" s="629" t="s">
        <v>377</v>
      </c>
      <c r="GR20" s="629">
        <v>1045740000</v>
      </c>
      <c r="GS20" s="697">
        <f t="shared" si="59"/>
        <v>1045740</v>
      </c>
      <c r="GU20" s="668" t="s">
        <v>374</v>
      </c>
      <c r="GV20" s="629" t="s">
        <v>732</v>
      </c>
      <c r="GW20" s="668" t="s">
        <v>400</v>
      </c>
      <c r="GX20" s="625" t="s">
        <v>236</v>
      </c>
      <c r="GY20" s="626">
        <v>0</v>
      </c>
      <c r="GZ20" s="626">
        <v>2507552144</v>
      </c>
      <c r="HA20" s="626">
        <v>2507552144</v>
      </c>
      <c r="HB20" s="626">
        <f t="shared" si="60"/>
        <v>0</v>
      </c>
      <c r="HC20" s="626">
        <f t="shared" si="61"/>
        <v>2507552.1439999999</v>
      </c>
      <c r="HD20" s="626">
        <f t="shared" si="62"/>
        <v>2507552.1439999999</v>
      </c>
      <c r="HF20" s="625" t="s">
        <v>952</v>
      </c>
      <c r="HG20" s="626">
        <v>207489004000</v>
      </c>
      <c r="HH20" s="626">
        <v>150653302788</v>
      </c>
      <c r="HI20" s="626">
        <v>158257821676</v>
      </c>
      <c r="HJ20" s="626">
        <v>49231182324</v>
      </c>
      <c r="HK20" s="626">
        <v>111154269249</v>
      </c>
      <c r="HL20" s="626">
        <v>39499033539</v>
      </c>
      <c r="HM20" s="626">
        <f t="shared" si="63"/>
        <v>207489004</v>
      </c>
      <c r="HN20" s="626">
        <f t="shared" si="64"/>
        <v>150653302.78799999</v>
      </c>
      <c r="HO20" s="626">
        <f t="shared" si="65"/>
        <v>158257821.676</v>
      </c>
      <c r="HP20" s="626">
        <f t="shared" si="66"/>
        <v>49231182.324000001</v>
      </c>
      <c r="HQ20" s="626">
        <f t="shared" si="67"/>
        <v>111154269.249</v>
      </c>
      <c r="HR20" s="626">
        <f t="shared" si="68"/>
        <v>39499033.538999997</v>
      </c>
      <c r="HU20" s="629" t="s">
        <v>674</v>
      </c>
      <c r="HV20" s="629" t="s">
        <v>675</v>
      </c>
      <c r="HW20" s="629" t="s">
        <v>377</v>
      </c>
      <c r="HX20" s="629" t="s">
        <v>377</v>
      </c>
      <c r="HY20" s="697">
        <v>7098460</v>
      </c>
      <c r="HZ20" s="697">
        <f t="shared" si="69"/>
        <v>7098.46</v>
      </c>
      <c r="IB20" s="629" t="s">
        <v>374</v>
      </c>
      <c r="IC20" s="629" t="s">
        <v>732</v>
      </c>
      <c r="ID20" s="629" t="s">
        <v>422</v>
      </c>
      <c r="IE20" s="629" t="s">
        <v>286</v>
      </c>
      <c r="IF20" s="697">
        <v>0</v>
      </c>
      <c r="IG20" s="697">
        <v>610721546</v>
      </c>
      <c r="IH20" s="697">
        <v>610721546</v>
      </c>
      <c r="II20" s="697">
        <f t="shared" si="70"/>
        <v>0</v>
      </c>
      <c r="IJ20" s="697">
        <f t="shared" si="71"/>
        <v>610721.54599999997</v>
      </c>
      <c r="IK20" s="697">
        <f t="shared" si="72"/>
        <v>610721.54599999997</v>
      </c>
      <c r="IM20" s="629" t="s">
        <v>952</v>
      </c>
      <c r="IN20" s="697">
        <v>206796613000</v>
      </c>
      <c r="IO20" s="697">
        <v>203968845117</v>
      </c>
      <c r="IP20" s="697">
        <v>203970633952</v>
      </c>
      <c r="IQ20" s="697">
        <v>2825979048</v>
      </c>
      <c r="IR20" s="697">
        <v>134978853330</v>
      </c>
      <c r="IS20" s="697">
        <v>68989991787</v>
      </c>
      <c r="IT20" s="697">
        <f t="shared" si="73"/>
        <v>206796613</v>
      </c>
      <c r="IU20" s="697">
        <f t="shared" si="74"/>
        <v>203968845.11700001</v>
      </c>
      <c r="IV20" s="697">
        <f t="shared" si="75"/>
        <v>203970633.95199999</v>
      </c>
      <c r="IW20" s="697">
        <f t="shared" si="76"/>
        <v>2825979.048</v>
      </c>
      <c r="IX20" s="697">
        <f t="shared" si="77"/>
        <v>134978853.33000001</v>
      </c>
      <c r="IY20" s="697">
        <f t="shared" si="78"/>
        <v>68989991.787</v>
      </c>
    </row>
    <row r="21" spans="1:259" x14ac:dyDescent="0.25">
      <c r="A21" s="668" t="s">
        <v>815</v>
      </c>
      <c r="B21" s="668" t="s">
        <v>725</v>
      </c>
      <c r="C21" s="668" t="s">
        <v>377</v>
      </c>
      <c r="D21" s="668" t="s">
        <v>377</v>
      </c>
      <c r="E21" s="626">
        <v>1</v>
      </c>
      <c r="F21" s="626">
        <v>0</v>
      </c>
      <c r="G21" s="626">
        <v>0</v>
      </c>
      <c r="H21" s="696">
        <f t="shared" si="14"/>
        <v>1.031E-3</v>
      </c>
      <c r="I21" s="696">
        <f t="shared" si="15"/>
        <v>0</v>
      </c>
      <c r="J21" s="696">
        <f t="shared" si="16"/>
        <v>0</v>
      </c>
      <c r="S21" s="629" t="s">
        <v>821</v>
      </c>
      <c r="T21" s="629" t="s">
        <v>822</v>
      </c>
      <c r="U21" s="629" t="s">
        <v>377</v>
      </c>
      <c r="V21" s="629" t="s">
        <v>377</v>
      </c>
      <c r="W21" s="696">
        <v>0</v>
      </c>
      <c r="X21" s="696">
        <v>0</v>
      </c>
      <c r="Y21" s="696">
        <v>0</v>
      </c>
      <c r="Z21" s="696">
        <f t="shared" si="18"/>
        <v>0</v>
      </c>
      <c r="AA21" s="696">
        <f t="shared" si="19"/>
        <v>0</v>
      </c>
      <c r="AB21" s="696">
        <f t="shared" si="20"/>
        <v>0</v>
      </c>
      <c r="AC21" s="696"/>
      <c r="AL21" s="629" t="s">
        <v>821</v>
      </c>
      <c r="AM21" s="629" t="s">
        <v>822</v>
      </c>
      <c r="AN21" s="629" t="s">
        <v>838</v>
      </c>
      <c r="AO21" s="629" t="s">
        <v>839</v>
      </c>
      <c r="AP21" s="696">
        <v>3602000</v>
      </c>
      <c r="AQ21" s="696">
        <v>0</v>
      </c>
      <c r="AR21" s="696">
        <v>0</v>
      </c>
      <c r="AS21" s="696">
        <f t="shared" si="22"/>
        <v>3602</v>
      </c>
      <c r="AT21" s="696">
        <f t="shared" si="23"/>
        <v>0</v>
      </c>
      <c r="AU21" s="696">
        <f t="shared" si="24"/>
        <v>0</v>
      </c>
      <c r="BE21" s="668" t="s">
        <v>374</v>
      </c>
      <c r="BF21" s="625" t="s">
        <v>732</v>
      </c>
      <c r="BG21" s="668" t="s">
        <v>375</v>
      </c>
      <c r="BH21" s="625" t="s">
        <v>237</v>
      </c>
      <c r="BI21" s="626">
        <v>0</v>
      </c>
      <c r="BJ21" s="626">
        <v>62019876</v>
      </c>
      <c r="BK21" s="626">
        <v>191088428</v>
      </c>
      <c r="BL21" s="626">
        <f t="shared" si="26"/>
        <v>0</v>
      </c>
      <c r="BM21" s="626">
        <f t="shared" si="27"/>
        <v>62019.875999999997</v>
      </c>
      <c r="BN21" s="626">
        <f t="shared" si="28"/>
        <v>191088.42800000001</v>
      </c>
      <c r="BW21" s="668" t="s">
        <v>374</v>
      </c>
      <c r="BX21" s="625" t="s">
        <v>732</v>
      </c>
      <c r="BY21" s="668" t="s">
        <v>377</v>
      </c>
      <c r="BZ21" s="625" t="s">
        <v>377</v>
      </c>
      <c r="CA21" s="696">
        <v>0</v>
      </c>
      <c r="CB21" s="696">
        <v>0</v>
      </c>
      <c r="CC21" s="696">
        <v>0</v>
      </c>
      <c r="CD21" s="696">
        <f t="shared" si="30"/>
        <v>0</v>
      </c>
      <c r="CE21" s="696">
        <f t="shared" si="31"/>
        <v>0</v>
      </c>
      <c r="CF21" s="696">
        <f t="shared" si="32"/>
        <v>0</v>
      </c>
      <c r="CO21" s="629" t="s">
        <v>374</v>
      </c>
      <c r="CP21" s="629" t="s">
        <v>732</v>
      </c>
      <c r="CQ21" s="668" t="s">
        <v>375</v>
      </c>
      <c r="CR21" s="629" t="s">
        <v>237</v>
      </c>
      <c r="CS21" s="629">
        <v>0</v>
      </c>
      <c r="CT21" s="629">
        <v>26075017</v>
      </c>
      <c r="CU21" s="629">
        <v>13002871</v>
      </c>
      <c r="CV21" s="696">
        <f t="shared" si="34"/>
        <v>0</v>
      </c>
      <c r="CW21" s="696">
        <f t="shared" si="35"/>
        <v>26075.017</v>
      </c>
      <c r="CX21" s="696">
        <f t="shared" si="36"/>
        <v>13002.870999999999</v>
      </c>
      <c r="CZ21" s="668" t="s">
        <v>380</v>
      </c>
      <c r="DA21" s="625" t="s">
        <v>825</v>
      </c>
      <c r="DB21" s="668" t="s">
        <v>377</v>
      </c>
      <c r="DC21" s="625" t="s">
        <v>377</v>
      </c>
      <c r="DD21" s="626">
        <v>517726596</v>
      </c>
      <c r="DE21" s="697">
        <f t="shared" si="37"/>
        <v>517726.59600000002</v>
      </c>
      <c r="DH21" s="629" t="s">
        <v>374</v>
      </c>
      <c r="DI21" s="629" t="s">
        <v>732</v>
      </c>
      <c r="DJ21" s="629" t="s">
        <v>377</v>
      </c>
      <c r="DK21" s="629" t="s">
        <v>377</v>
      </c>
      <c r="DL21" s="698">
        <v>0</v>
      </c>
      <c r="DM21" s="698">
        <v>0</v>
      </c>
      <c r="DN21" s="698">
        <v>0</v>
      </c>
      <c r="DO21" s="698">
        <f t="shared" si="38"/>
        <v>0</v>
      </c>
      <c r="DP21" s="698">
        <f t="shared" si="39"/>
        <v>0</v>
      </c>
      <c r="DQ21" s="698">
        <f t="shared" si="40"/>
        <v>0</v>
      </c>
      <c r="EC21" s="629" t="s">
        <v>374</v>
      </c>
      <c r="ED21" s="629" t="s">
        <v>732</v>
      </c>
      <c r="EE21" s="668" t="s">
        <v>376</v>
      </c>
      <c r="EF21" s="629" t="s">
        <v>269</v>
      </c>
      <c r="EG21" s="697">
        <v>0</v>
      </c>
      <c r="EH21" s="697">
        <v>2413664</v>
      </c>
      <c r="EI21" s="697">
        <v>1561420</v>
      </c>
      <c r="EJ21" s="697">
        <f t="shared" si="42"/>
        <v>0</v>
      </c>
      <c r="EK21" s="697">
        <f t="shared" si="43"/>
        <v>2413.6640000000002</v>
      </c>
      <c r="EL21" s="697">
        <f t="shared" si="44"/>
        <v>1561.42</v>
      </c>
      <c r="EV21" s="629" t="s">
        <v>374</v>
      </c>
      <c r="EW21" s="629" t="s">
        <v>732</v>
      </c>
      <c r="EX21" s="629" t="s">
        <v>377</v>
      </c>
      <c r="EY21" s="629" t="s">
        <v>377</v>
      </c>
      <c r="EZ21" s="697">
        <v>0</v>
      </c>
      <c r="FA21" s="697">
        <v>0</v>
      </c>
      <c r="FB21" s="697">
        <v>0</v>
      </c>
      <c r="FC21" s="697">
        <f t="shared" si="46"/>
        <v>0</v>
      </c>
      <c r="FD21" s="697">
        <f t="shared" si="47"/>
        <v>0</v>
      </c>
      <c r="FE21" s="697">
        <f t="shared" si="48"/>
        <v>0</v>
      </c>
      <c r="FG21" s="684" t="s">
        <v>380</v>
      </c>
      <c r="FH21" s="699" t="s">
        <v>825</v>
      </c>
      <c r="FI21" s="684" t="s">
        <v>377</v>
      </c>
      <c r="FJ21" s="699" t="s">
        <v>377</v>
      </c>
      <c r="FK21" s="684">
        <v>1097940697</v>
      </c>
      <c r="FL21" s="684">
        <f t="shared" si="49"/>
        <v>1097940.6969999999</v>
      </c>
      <c r="FN21" s="629" t="s">
        <v>374</v>
      </c>
      <c r="FO21" s="629" t="s">
        <v>732</v>
      </c>
      <c r="FP21" s="629" t="s">
        <v>375</v>
      </c>
      <c r="FQ21" s="629" t="s">
        <v>237</v>
      </c>
      <c r="FR21" s="698">
        <v>0</v>
      </c>
      <c r="FS21" s="698">
        <v>21779187</v>
      </c>
      <c r="FT21" s="698">
        <v>26075017</v>
      </c>
      <c r="FU21" s="700">
        <f t="shared" si="50"/>
        <v>0</v>
      </c>
      <c r="FV21" s="700">
        <f t="shared" si="51"/>
        <v>21779.187000000002</v>
      </c>
      <c r="FW21" s="700">
        <f t="shared" si="52"/>
        <v>26075.017</v>
      </c>
      <c r="FY21" s="629" t="s">
        <v>967</v>
      </c>
      <c r="FZ21" s="697">
        <v>110612861000</v>
      </c>
      <c r="GA21" s="697">
        <v>77314454260</v>
      </c>
      <c r="GB21" s="697">
        <v>78007004154</v>
      </c>
      <c r="GC21" s="697">
        <v>32605856846</v>
      </c>
      <c r="GD21" s="697">
        <v>62817879651</v>
      </c>
      <c r="GE21" s="697">
        <v>14496574609</v>
      </c>
      <c r="GF21" s="697">
        <f t="shared" si="53"/>
        <v>110612861</v>
      </c>
      <c r="GG21" s="697">
        <f t="shared" si="54"/>
        <v>77314454.260000005</v>
      </c>
      <c r="GH21" s="697">
        <f t="shared" si="55"/>
        <v>78007004.153999999</v>
      </c>
      <c r="GI21" s="697">
        <f t="shared" si="56"/>
        <v>32605856.846000001</v>
      </c>
      <c r="GJ21" s="697">
        <f t="shared" si="57"/>
        <v>62817879.651000001</v>
      </c>
      <c r="GK21" s="697">
        <f t="shared" si="58"/>
        <v>14496574.608999999</v>
      </c>
      <c r="GN21" s="629" t="s">
        <v>381</v>
      </c>
      <c r="GO21" s="629" t="s">
        <v>121</v>
      </c>
      <c r="GP21" s="668" t="s">
        <v>377</v>
      </c>
      <c r="GQ21" s="629" t="s">
        <v>377</v>
      </c>
      <c r="GR21" s="629">
        <v>-25451</v>
      </c>
      <c r="GS21" s="697">
        <f t="shared" si="59"/>
        <v>-25.451000000000001</v>
      </c>
      <c r="GU21" s="668" t="s">
        <v>374</v>
      </c>
      <c r="GV21" s="629" t="s">
        <v>732</v>
      </c>
      <c r="GW21" s="668" t="s">
        <v>376</v>
      </c>
      <c r="GX21" s="625" t="s">
        <v>269</v>
      </c>
      <c r="GY21" s="626">
        <v>0</v>
      </c>
      <c r="GZ21" s="626">
        <v>121078</v>
      </c>
      <c r="HA21" s="626">
        <v>300000</v>
      </c>
      <c r="HB21" s="626">
        <f t="shared" si="60"/>
        <v>0</v>
      </c>
      <c r="HC21" s="626">
        <f t="shared" si="61"/>
        <v>121.078</v>
      </c>
      <c r="HD21" s="626">
        <f t="shared" si="62"/>
        <v>300</v>
      </c>
      <c r="HF21" s="625" t="s">
        <v>967</v>
      </c>
      <c r="HG21" s="626">
        <v>110612861000</v>
      </c>
      <c r="HH21" s="626">
        <v>84332235974</v>
      </c>
      <c r="HI21" s="626">
        <v>84767341248</v>
      </c>
      <c r="HJ21" s="626">
        <v>25845519752</v>
      </c>
      <c r="HK21" s="626">
        <v>69713042701</v>
      </c>
      <c r="HL21" s="626">
        <v>14619193273</v>
      </c>
      <c r="HM21" s="626">
        <f t="shared" si="63"/>
        <v>110612861</v>
      </c>
      <c r="HN21" s="626">
        <f t="shared" si="64"/>
        <v>84332235.974000007</v>
      </c>
      <c r="HO21" s="626">
        <f t="shared" si="65"/>
        <v>84767341.247999996</v>
      </c>
      <c r="HP21" s="626">
        <f t="shared" si="66"/>
        <v>25845519.752</v>
      </c>
      <c r="HQ21" s="626">
        <f t="shared" si="67"/>
        <v>69713042.701000005</v>
      </c>
      <c r="HR21" s="626">
        <f t="shared" si="68"/>
        <v>14619193.273</v>
      </c>
      <c r="HU21" s="629" t="s">
        <v>676</v>
      </c>
      <c r="HV21" s="629" t="s">
        <v>677</v>
      </c>
      <c r="HW21" s="629" t="s">
        <v>377</v>
      </c>
      <c r="HX21" s="629" t="s">
        <v>377</v>
      </c>
      <c r="HY21" s="697">
        <v>78895980</v>
      </c>
      <c r="HZ21" s="697">
        <f t="shared" si="69"/>
        <v>78895.98</v>
      </c>
      <c r="IB21" s="629" t="s">
        <v>374</v>
      </c>
      <c r="IC21" s="629" t="s">
        <v>732</v>
      </c>
      <c r="ID21" s="629" t="s">
        <v>398</v>
      </c>
      <c r="IE21" s="629" t="s">
        <v>399</v>
      </c>
      <c r="IF21" s="697">
        <v>0</v>
      </c>
      <c r="IG21" s="697">
        <v>126320834</v>
      </c>
      <c r="IH21" s="697">
        <v>126320834</v>
      </c>
      <c r="II21" s="697">
        <f t="shared" si="70"/>
        <v>0</v>
      </c>
      <c r="IJ21" s="697">
        <f t="shared" si="71"/>
        <v>126320.834</v>
      </c>
      <c r="IK21" s="697">
        <f t="shared" si="72"/>
        <v>126320.834</v>
      </c>
      <c r="IM21" s="629" t="s">
        <v>967</v>
      </c>
      <c r="IN21" s="697">
        <v>110612861000</v>
      </c>
      <c r="IO21" s="697">
        <v>110235592186</v>
      </c>
      <c r="IP21" s="697">
        <v>110235592186</v>
      </c>
      <c r="IQ21" s="697">
        <v>377268814</v>
      </c>
      <c r="IR21" s="697">
        <v>74818374617</v>
      </c>
      <c r="IS21" s="697">
        <v>35417217569</v>
      </c>
      <c r="IT21" s="697">
        <f t="shared" si="73"/>
        <v>110612861</v>
      </c>
      <c r="IU21" s="697">
        <f t="shared" si="74"/>
        <v>110235592.186</v>
      </c>
      <c r="IV21" s="697">
        <f t="shared" si="75"/>
        <v>110235592.186</v>
      </c>
      <c r="IW21" s="697">
        <f t="shared" si="76"/>
        <v>377268.81400000001</v>
      </c>
      <c r="IX21" s="697">
        <f t="shared" si="77"/>
        <v>74818374.616999999</v>
      </c>
      <c r="IY21" s="697">
        <f t="shared" si="78"/>
        <v>35417217.568999998</v>
      </c>
    </row>
    <row r="22" spans="1:259" x14ac:dyDescent="0.25">
      <c r="A22" s="668" t="s">
        <v>746</v>
      </c>
      <c r="B22" s="668" t="s">
        <v>747</v>
      </c>
      <c r="C22" s="668" t="s">
        <v>377</v>
      </c>
      <c r="D22" s="668" t="s">
        <v>377</v>
      </c>
      <c r="E22" s="626">
        <v>1</v>
      </c>
      <c r="F22" s="626">
        <v>0</v>
      </c>
      <c r="G22" s="626">
        <v>0</v>
      </c>
      <c r="H22" s="696">
        <f t="shared" si="14"/>
        <v>1.031E-3</v>
      </c>
      <c r="I22" s="696">
        <f t="shared" si="15"/>
        <v>0</v>
      </c>
      <c r="J22" s="696">
        <f t="shared" si="16"/>
        <v>0</v>
      </c>
      <c r="S22" s="629" t="s">
        <v>821</v>
      </c>
      <c r="T22" s="629" t="s">
        <v>822</v>
      </c>
      <c r="U22" s="629" t="s">
        <v>377</v>
      </c>
      <c r="V22" s="629" t="s">
        <v>377</v>
      </c>
      <c r="W22" s="696">
        <v>0</v>
      </c>
      <c r="X22" s="696">
        <v>0</v>
      </c>
      <c r="Y22" s="696">
        <v>0</v>
      </c>
      <c r="Z22" s="696">
        <f t="shared" si="18"/>
        <v>0</v>
      </c>
      <c r="AA22" s="696">
        <f t="shared" si="19"/>
        <v>0</v>
      </c>
      <c r="AB22" s="696">
        <f t="shared" si="20"/>
        <v>0</v>
      </c>
      <c r="AC22" s="696"/>
      <c r="AL22" s="629" t="s">
        <v>821</v>
      </c>
      <c r="AM22" s="629" t="s">
        <v>822</v>
      </c>
      <c r="AN22" s="629" t="s">
        <v>838</v>
      </c>
      <c r="AO22" s="629" t="s">
        <v>839</v>
      </c>
      <c r="AP22" s="696">
        <v>0</v>
      </c>
      <c r="AQ22" s="696">
        <v>31607</v>
      </c>
      <c r="AR22" s="696">
        <v>300000</v>
      </c>
      <c r="AS22" s="696">
        <f t="shared" si="22"/>
        <v>0</v>
      </c>
      <c r="AT22" s="696">
        <f t="shared" si="23"/>
        <v>31.606999999999999</v>
      </c>
      <c r="AU22" s="696">
        <f t="shared" si="24"/>
        <v>300</v>
      </c>
      <c r="BC22" s="697"/>
      <c r="BE22" s="668" t="s">
        <v>374</v>
      </c>
      <c r="BF22" s="625" t="s">
        <v>732</v>
      </c>
      <c r="BG22" s="668" t="s">
        <v>400</v>
      </c>
      <c r="BH22" s="625" t="s">
        <v>236</v>
      </c>
      <c r="BI22" s="626">
        <v>0</v>
      </c>
      <c r="BJ22" s="626">
        <v>27100000</v>
      </c>
      <c r="BK22" s="626">
        <v>113200000</v>
      </c>
      <c r="BL22" s="626">
        <f t="shared" si="26"/>
        <v>0</v>
      </c>
      <c r="BM22" s="626">
        <f t="shared" si="27"/>
        <v>27100</v>
      </c>
      <c r="BN22" s="626">
        <f t="shared" si="28"/>
        <v>113200</v>
      </c>
      <c r="BW22" s="668" t="s">
        <v>374</v>
      </c>
      <c r="BX22" s="625" t="s">
        <v>732</v>
      </c>
      <c r="BY22" s="668" t="s">
        <v>376</v>
      </c>
      <c r="BZ22" s="625" t="s">
        <v>269</v>
      </c>
      <c r="CA22" s="696">
        <v>0</v>
      </c>
      <c r="CB22" s="696">
        <v>300000</v>
      </c>
      <c r="CC22" s="696">
        <v>25651</v>
      </c>
      <c r="CD22" s="696">
        <f t="shared" si="30"/>
        <v>0</v>
      </c>
      <c r="CE22" s="696">
        <f t="shared" si="31"/>
        <v>300</v>
      </c>
      <c r="CF22" s="696">
        <f t="shared" si="32"/>
        <v>25.651</v>
      </c>
      <c r="CO22" s="629" t="s">
        <v>374</v>
      </c>
      <c r="CP22" s="629" t="s">
        <v>732</v>
      </c>
      <c r="CQ22" s="668" t="s">
        <v>398</v>
      </c>
      <c r="CR22" s="629" t="s">
        <v>399</v>
      </c>
      <c r="CS22" s="629">
        <v>0</v>
      </c>
      <c r="CT22" s="629">
        <v>69802535</v>
      </c>
      <c r="CU22" s="629">
        <v>69802535</v>
      </c>
      <c r="CV22" s="696">
        <f t="shared" si="34"/>
        <v>0</v>
      </c>
      <c r="CW22" s="696">
        <f t="shared" si="35"/>
        <v>69802.535000000003</v>
      </c>
      <c r="CX22" s="696">
        <f t="shared" si="36"/>
        <v>69802.535000000003</v>
      </c>
      <c r="DE22" s="697"/>
      <c r="DH22" s="629" t="s">
        <v>374</v>
      </c>
      <c r="DI22" s="629" t="s">
        <v>732</v>
      </c>
      <c r="DJ22" s="629" t="s">
        <v>398</v>
      </c>
      <c r="DK22" s="629" t="s">
        <v>399</v>
      </c>
      <c r="DL22" s="698">
        <v>0</v>
      </c>
      <c r="DM22" s="698">
        <v>69802535</v>
      </c>
      <c r="DN22" s="698">
        <v>139302535</v>
      </c>
      <c r="DO22" s="698">
        <f t="shared" si="38"/>
        <v>0</v>
      </c>
      <c r="DP22" s="698">
        <f t="shared" si="39"/>
        <v>69802.535000000003</v>
      </c>
      <c r="DQ22" s="698">
        <f t="shared" si="40"/>
        <v>139302.535</v>
      </c>
      <c r="EC22" s="629" t="s">
        <v>374</v>
      </c>
      <c r="ED22" s="629" t="s">
        <v>732</v>
      </c>
      <c r="EE22" s="668" t="s">
        <v>400</v>
      </c>
      <c r="EF22" s="629" t="s">
        <v>236</v>
      </c>
      <c r="EG22" s="697">
        <v>0</v>
      </c>
      <c r="EH22" s="697">
        <v>968504150</v>
      </c>
      <c r="EI22" s="697">
        <v>940504150</v>
      </c>
      <c r="EJ22" s="697">
        <f t="shared" si="42"/>
        <v>0</v>
      </c>
      <c r="EK22" s="697">
        <f t="shared" si="43"/>
        <v>968504.15</v>
      </c>
      <c r="EL22" s="697">
        <f t="shared" si="44"/>
        <v>940504.15</v>
      </c>
      <c r="EV22" s="629" t="s">
        <v>374</v>
      </c>
      <c r="EW22" s="629" t="s">
        <v>732</v>
      </c>
      <c r="EX22" s="629" t="s">
        <v>375</v>
      </c>
      <c r="EY22" s="629" t="s">
        <v>237</v>
      </c>
      <c r="EZ22" s="697">
        <v>0</v>
      </c>
      <c r="FA22" s="697">
        <v>142981521</v>
      </c>
      <c r="FB22" s="697">
        <v>191467112</v>
      </c>
      <c r="FC22" s="697">
        <f t="shared" si="46"/>
        <v>0</v>
      </c>
      <c r="FD22" s="697">
        <f t="shared" si="47"/>
        <v>142981.52100000001</v>
      </c>
      <c r="FE22" s="697">
        <f t="shared" si="48"/>
        <v>191467.11199999999</v>
      </c>
      <c r="FL22" s="706">
        <f>SUM(FL3:FL21)</f>
        <v>21717855.377</v>
      </c>
      <c r="FN22" s="629" t="s">
        <v>374</v>
      </c>
      <c r="FO22" s="629" t="s">
        <v>732</v>
      </c>
      <c r="FP22" s="629" t="s">
        <v>398</v>
      </c>
      <c r="FQ22" s="629" t="s">
        <v>399</v>
      </c>
      <c r="FR22" s="698">
        <v>0</v>
      </c>
      <c r="FS22" s="698">
        <v>166399645</v>
      </c>
      <c r="FT22" s="698">
        <v>226266367</v>
      </c>
      <c r="FU22" s="700">
        <f t="shared" si="50"/>
        <v>0</v>
      </c>
      <c r="FV22" s="700">
        <f t="shared" si="51"/>
        <v>166399.64499999999</v>
      </c>
      <c r="FW22" s="700">
        <f t="shared" si="52"/>
        <v>226266.367</v>
      </c>
      <c r="FY22" s="629" t="s">
        <v>968</v>
      </c>
      <c r="FZ22" s="697">
        <v>37426748000</v>
      </c>
      <c r="GA22" s="697">
        <v>35622600914</v>
      </c>
      <c r="GB22" s="697">
        <v>36160818862</v>
      </c>
      <c r="GC22" s="697">
        <v>1265929138</v>
      </c>
      <c r="GD22" s="697">
        <v>32119019965</v>
      </c>
      <c r="GE22" s="697">
        <v>3503580949</v>
      </c>
      <c r="GF22" s="697">
        <f t="shared" si="53"/>
        <v>37426748</v>
      </c>
      <c r="GG22" s="697">
        <f t="shared" si="54"/>
        <v>35622600.913999997</v>
      </c>
      <c r="GH22" s="697">
        <f t="shared" si="55"/>
        <v>36160818.862000003</v>
      </c>
      <c r="GI22" s="697">
        <f t="shared" si="56"/>
        <v>1265929.138</v>
      </c>
      <c r="GJ22" s="697">
        <f t="shared" si="57"/>
        <v>32119019.965</v>
      </c>
      <c r="GK22" s="697">
        <f t="shared" si="58"/>
        <v>3503580.949</v>
      </c>
      <c r="GS22" s="697"/>
      <c r="GU22" s="668" t="s">
        <v>374</v>
      </c>
      <c r="GV22" s="629" t="s">
        <v>732</v>
      </c>
      <c r="GW22" s="668" t="s">
        <v>397</v>
      </c>
      <c r="GX22" s="625" t="s">
        <v>239</v>
      </c>
      <c r="GY22" s="626">
        <v>0</v>
      </c>
      <c r="GZ22" s="626">
        <v>13590311</v>
      </c>
      <c r="HA22" s="626">
        <v>19143565</v>
      </c>
      <c r="HB22" s="626">
        <f t="shared" si="60"/>
        <v>0</v>
      </c>
      <c r="HC22" s="626">
        <f t="shared" si="61"/>
        <v>13590.311</v>
      </c>
      <c r="HD22" s="626">
        <f t="shared" si="62"/>
        <v>19143.564999999999</v>
      </c>
      <c r="HF22" s="625" t="s">
        <v>968</v>
      </c>
      <c r="HG22" s="626">
        <v>39126748000</v>
      </c>
      <c r="HH22" s="626">
        <v>37398136317</v>
      </c>
      <c r="HI22" s="626">
        <v>37398136317</v>
      </c>
      <c r="HJ22" s="626">
        <v>1728611683</v>
      </c>
      <c r="HK22" s="626">
        <v>35255179556</v>
      </c>
      <c r="HL22" s="626">
        <v>2142956761</v>
      </c>
      <c r="HM22" s="626">
        <f t="shared" si="63"/>
        <v>39126748</v>
      </c>
      <c r="HN22" s="626">
        <f t="shared" si="64"/>
        <v>37398136.317000002</v>
      </c>
      <c r="HO22" s="626">
        <f t="shared" si="65"/>
        <v>37398136.317000002</v>
      </c>
      <c r="HP22" s="626">
        <f t="shared" si="66"/>
        <v>1728611.683</v>
      </c>
      <c r="HQ22" s="626">
        <f t="shared" si="67"/>
        <v>35255179.556000002</v>
      </c>
      <c r="HR22" s="626">
        <f t="shared" si="68"/>
        <v>2142956.7609999999</v>
      </c>
      <c r="HU22" s="629" t="s">
        <v>676</v>
      </c>
      <c r="HV22" s="629" t="s">
        <v>677</v>
      </c>
      <c r="HW22" s="629" t="s">
        <v>377</v>
      </c>
      <c r="HX22" s="629" t="s">
        <v>377</v>
      </c>
      <c r="HY22" s="697">
        <v>138240989</v>
      </c>
      <c r="HZ22" s="697">
        <f t="shared" si="69"/>
        <v>138240.989</v>
      </c>
      <c r="IB22" s="629" t="s">
        <v>374</v>
      </c>
      <c r="IC22" s="629" t="s">
        <v>732</v>
      </c>
      <c r="ID22" s="629" t="s">
        <v>377</v>
      </c>
      <c r="IE22" s="629" t="s">
        <v>377</v>
      </c>
      <c r="IF22" s="697">
        <v>0</v>
      </c>
      <c r="IG22" s="697">
        <v>0</v>
      </c>
      <c r="IH22" s="697">
        <v>0</v>
      </c>
      <c r="II22" s="697">
        <f t="shared" si="70"/>
        <v>0</v>
      </c>
      <c r="IJ22" s="697">
        <f t="shared" si="71"/>
        <v>0</v>
      </c>
      <c r="IK22" s="697">
        <f t="shared" si="72"/>
        <v>0</v>
      </c>
      <c r="IM22" s="629" t="s">
        <v>968</v>
      </c>
      <c r="IN22" s="697">
        <v>37756748000</v>
      </c>
      <c r="IO22" s="697">
        <v>37753068821</v>
      </c>
      <c r="IP22" s="697">
        <v>37753068821</v>
      </c>
      <c r="IQ22" s="697">
        <v>3679179</v>
      </c>
      <c r="IR22" s="697">
        <v>35852230064</v>
      </c>
      <c r="IS22" s="697">
        <v>1900838757</v>
      </c>
      <c r="IT22" s="697">
        <f t="shared" si="73"/>
        <v>37756748</v>
      </c>
      <c r="IU22" s="697">
        <f t="shared" si="74"/>
        <v>37753068.821000002</v>
      </c>
      <c r="IV22" s="697">
        <f t="shared" si="75"/>
        <v>37753068.821000002</v>
      </c>
      <c r="IW22" s="697">
        <f t="shared" si="76"/>
        <v>3679.1790000000001</v>
      </c>
      <c r="IX22" s="697">
        <f t="shared" si="77"/>
        <v>35852230.064000003</v>
      </c>
      <c r="IY22" s="697">
        <f t="shared" si="78"/>
        <v>1900838.757</v>
      </c>
    </row>
    <row r="23" spans="1:259" x14ac:dyDescent="0.25">
      <c r="A23" s="668" t="s">
        <v>797</v>
      </c>
      <c r="B23" s="668" t="s">
        <v>734</v>
      </c>
      <c r="C23" s="668" t="s">
        <v>377</v>
      </c>
      <c r="D23" s="668" t="s">
        <v>377</v>
      </c>
      <c r="E23" s="626">
        <v>1</v>
      </c>
      <c r="F23" s="626">
        <v>0</v>
      </c>
      <c r="G23" s="626">
        <v>0</v>
      </c>
      <c r="H23" s="696">
        <f t="shared" si="14"/>
        <v>1.031E-3</v>
      </c>
      <c r="I23" s="696">
        <f t="shared" si="15"/>
        <v>0</v>
      </c>
      <c r="J23" s="696">
        <f t="shared" si="16"/>
        <v>0</v>
      </c>
      <c r="S23" s="629" t="s">
        <v>821</v>
      </c>
      <c r="T23" s="629" t="s">
        <v>822</v>
      </c>
      <c r="U23" s="629" t="s">
        <v>823</v>
      </c>
      <c r="V23" s="629" t="s">
        <v>824</v>
      </c>
      <c r="W23" s="696">
        <v>0</v>
      </c>
      <c r="X23" s="696">
        <v>72000000</v>
      </c>
      <c r="Y23" s="696">
        <v>238000000</v>
      </c>
      <c r="Z23" s="696">
        <f t="shared" si="18"/>
        <v>0</v>
      </c>
      <c r="AA23" s="696">
        <f t="shared" si="19"/>
        <v>74232</v>
      </c>
      <c r="AB23" s="696">
        <f t="shared" si="20"/>
        <v>245377.99999999997</v>
      </c>
      <c r="AC23" s="696"/>
      <c r="AL23" s="629" t="s">
        <v>821</v>
      </c>
      <c r="AM23" s="629" t="s">
        <v>822</v>
      </c>
      <c r="AN23" s="629" t="s">
        <v>377</v>
      </c>
      <c r="AO23" s="629" t="s">
        <v>377</v>
      </c>
      <c r="AP23" s="696">
        <v>0</v>
      </c>
      <c r="AQ23" s="696">
        <v>0</v>
      </c>
      <c r="AR23" s="696">
        <v>0</v>
      </c>
      <c r="AS23" s="696">
        <f t="shared" si="22"/>
        <v>0</v>
      </c>
      <c r="AT23" s="696">
        <f t="shared" si="23"/>
        <v>0</v>
      </c>
      <c r="AU23" s="696">
        <f t="shared" si="24"/>
        <v>0</v>
      </c>
      <c r="BE23" s="668" t="s">
        <v>374</v>
      </c>
      <c r="BF23" s="625" t="s">
        <v>732</v>
      </c>
      <c r="BG23" s="668" t="s">
        <v>377</v>
      </c>
      <c r="BH23" s="625" t="s">
        <v>377</v>
      </c>
      <c r="BI23" s="626">
        <v>0</v>
      </c>
      <c r="BJ23" s="626">
        <v>0</v>
      </c>
      <c r="BK23" s="626">
        <v>0</v>
      </c>
      <c r="BL23" s="626">
        <f t="shared" si="26"/>
        <v>0</v>
      </c>
      <c r="BM23" s="626">
        <f t="shared" si="27"/>
        <v>0</v>
      </c>
      <c r="BN23" s="626">
        <f t="shared" si="28"/>
        <v>0</v>
      </c>
      <c r="BW23" s="668" t="s">
        <v>374</v>
      </c>
      <c r="BX23" s="625" t="s">
        <v>732</v>
      </c>
      <c r="BY23" s="668" t="s">
        <v>397</v>
      </c>
      <c r="BZ23" s="625" t="s">
        <v>239</v>
      </c>
      <c r="CA23" s="696">
        <v>0</v>
      </c>
      <c r="CB23" s="696">
        <v>560074</v>
      </c>
      <c r="CC23" s="696">
        <v>560074</v>
      </c>
      <c r="CD23" s="696">
        <f t="shared" si="30"/>
        <v>0</v>
      </c>
      <c r="CE23" s="696">
        <f t="shared" si="31"/>
        <v>560.07399999999996</v>
      </c>
      <c r="CF23" s="696">
        <f t="shared" si="32"/>
        <v>560.07399999999996</v>
      </c>
      <c r="CO23" s="629" t="s">
        <v>374</v>
      </c>
      <c r="CP23" s="629" t="s">
        <v>732</v>
      </c>
      <c r="CQ23" s="668" t="s">
        <v>376</v>
      </c>
      <c r="CR23" s="629" t="s">
        <v>269</v>
      </c>
      <c r="CS23" s="629">
        <v>0</v>
      </c>
      <c r="CT23" s="629">
        <v>300000</v>
      </c>
      <c r="CU23" s="629">
        <v>25651</v>
      </c>
      <c r="CV23" s="696">
        <f t="shared" si="34"/>
        <v>0</v>
      </c>
      <c r="CW23" s="696">
        <f t="shared" si="35"/>
        <v>300</v>
      </c>
      <c r="CX23" s="696">
        <f t="shared" si="36"/>
        <v>25.651</v>
      </c>
      <c r="DH23" s="629" t="s">
        <v>374</v>
      </c>
      <c r="DI23" s="629" t="s">
        <v>732</v>
      </c>
      <c r="DJ23" s="629" t="s">
        <v>375</v>
      </c>
      <c r="DK23" s="629" t="s">
        <v>237</v>
      </c>
      <c r="DL23" s="698">
        <v>0</v>
      </c>
      <c r="DM23" s="698">
        <v>110555207</v>
      </c>
      <c r="DN23" s="698">
        <v>191467112</v>
      </c>
      <c r="DO23" s="698">
        <f t="shared" si="38"/>
        <v>0</v>
      </c>
      <c r="DP23" s="698">
        <f t="shared" si="39"/>
        <v>110555.20699999999</v>
      </c>
      <c r="DQ23" s="698">
        <f t="shared" si="40"/>
        <v>191467.11199999999</v>
      </c>
      <c r="EC23" s="629" t="s">
        <v>374</v>
      </c>
      <c r="ED23" s="629" t="s">
        <v>732</v>
      </c>
      <c r="EE23" s="668" t="s">
        <v>375</v>
      </c>
      <c r="EF23" s="629" t="s">
        <v>237</v>
      </c>
      <c r="EG23" s="697">
        <v>0</v>
      </c>
      <c r="EH23" s="697">
        <v>26075017</v>
      </c>
      <c r="EI23" s="697">
        <v>17360253</v>
      </c>
      <c r="EJ23" s="697">
        <f t="shared" si="42"/>
        <v>0</v>
      </c>
      <c r="EK23" s="697">
        <f t="shared" si="43"/>
        <v>26075.017</v>
      </c>
      <c r="EL23" s="697">
        <f t="shared" si="44"/>
        <v>17360.253000000001</v>
      </c>
      <c r="EV23" s="629" t="s">
        <v>374</v>
      </c>
      <c r="EW23" s="629" t="s">
        <v>732</v>
      </c>
      <c r="EX23" s="629" t="s">
        <v>400</v>
      </c>
      <c r="EY23" s="629" t="s">
        <v>236</v>
      </c>
      <c r="EZ23" s="697">
        <v>0</v>
      </c>
      <c r="FA23" s="697">
        <v>1035383048</v>
      </c>
      <c r="FB23" s="697">
        <v>1063383048</v>
      </c>
      <c r="FC23" s="697">
        <f t="shared" si="46"/>
        <v>0</v>
      </c>
      <c r="FD23" s="697">
        <f t="shared" si="47"/>
        <v>1035383.048</v>
      </c>
      <c r="FE23" s="697">
        <f t="shared" si="48"/>
        <v>1063383.048</v>
      </c>
      <c r="FN23" s="629" t="s">
        <v>374</v>
      </c>
      <c r="FO23" s="629" t="s">
        <v>732</v>
      </c>
      <c r="FP23" s="629" t="s">
        <v>377</v>
      </c>
      <c r="FQ23" s="629" t="s">
        <v>377</v>
      </c>
      <c r="FR23" s="698">
        <v>0</v>
      </c>
      <c r="FS23" s="698">
        <v>0</v>
      </c>
      <c r="FT23" s="698">
        <v>0</v>
      </c>
      <c r="FU23" s="700">
        <f t="shared" si="50"/>
        <v>0</v>
      </c>
      <c r="FV23" s="700">
        <f t="shared" si="51"/>
        <v>0</v>
      </c>
      <c r="FW23" s="700">
        <f t="shared" si="52"/>
        <v>0</v>
      </c>
      <c r="FY23" s="629" t="s">
        <v>969</v>
      </c>
      <c r="FZ23" s="697">
        <v>53936850000</v>
      </c>
      <c r="GA23" s="697">
        <v>22630305502</v>
      </c>
      <c r="GB23" s="697">
        <v>22784637448</v>
      </c>
      <c r="GC23" s="697">
        <v>31152212552</v>
      </c>
      <c r="GD23" s="697">
        <v>11952202472</v>
      </c>
      <c r="GE23" s="697">
        <v>10678103030</v>
      </c>
      <c r="GF23" s="697">
        <f t="shared" si="53"/>
        <v>53936850</v>
      </c>
      <c r="GG23" s="697">
        <f t="shared" si="54"/>
        <v>22630305.502</v>
      </c>
      <c r="GH23" s="697">
        <f t="shared" si="55"/>
        <v>22784637.447999999</v>
      </c>
      <c r="GI23" s="697">
        <f t="shared" si="56"/>
        <v>31152212.552000001</v>
      </c>
      <c r="GJ23" s="697">
        <f t="shared" si="57"/>
        <v>11952202.471999999</v>
      </c>
      <c r="GK23" s="697">
        <f t="shared" si="58"/>
        <v>10678103.029999999</v>
      </c>
      <c r="GU23" s="668" t="s">
        <v>374</v>
      </c>
      <c r="GV23" s="629" t="s">
        <v>732</v>
      </c>
      <c r="GW23" s="668" t="s">
        <v>398</v>
      </c>
      <c r="GX23" s="625" t="s">
        <v>399</v>
      </c>
      <c r="GY23" s="626">
        <v>0</v>
      </c>
      <c r="GZ23" s="626">
        <v>119720834</v>
      </c>
      <c r="HA23" s="626">
        <v>141320834</v>
      </c>
      <c r="HB23" s="626">
        <f t="shared" si="60"/>
        <v>0</v>
      </c>
      <c r="HC23" s="626">
        <f t="shared" si="61"/>
        <v>119720.834</v>
      </c>
      <c r="HD23" s="626">
        <f t="shared" si="62"/>
        <v>141320.834</v>
      </c>
      <c r="HF23" s="625" t="s">
        <v>969</v>
      </c>
      <c r="HG23" s="626">
        <v>52236850000</v>
      </c>
      <c r="HH23" s="626">
        <v>27872551813</v>
      </c>
      <c r="HI23" s="626">
        <v>28307657087</v>
      </c>
      <c r="HJ23" s="626">
        <v>23929192913</v>
      </c>
      <c r="HK23" s="626">
        <v>15711205931</v>
      </c>
      <c r="HL23" s="626">
        <v>12161345882</v>
      </c>
      <c r="HM23" s="626">
        <f t="shared" si="63"/>
        <v>52236850</v>
      </c>
      <c r="HN23" s="626">
        <f t="shared" si="64"/>
        <v>27872551.813000001</v>
      </c>
      <c r="HO23" s="626">
        <f t="shared" si="65"/>
        <v>28307657.087000001</v>
      </c>
      <c r="HP23" s="626">
        <f t="shared" si="66"/>
        <v>23929192.912999999</v>
      </c>
      <c r="HQ23" s="626">
        <f t="shared" si="67"/>
        <v>15711205.931</v>
      </c>
      <c r="HR23" s="626">
        <f t="shared" si="68"/>
        <v>12161345.881999999</v>
      </c>
      <c r="HU23" s="629" t="s">
        <v>676</v>
      </c>
      <c r="HV23" s="629" t="s">
        <v>677</v>
      </c>
      <c r="HW23" s="629" t="s">
        <v>377</v>
      </c>
      <c r="HX23" s="629" t="s">
        <v>377</v>
      </c>
      <c r="HY23" s="697">
        <v>123132264</v>
      </c>
      <c r="HZ23" s="697">
        <f t="shared" si="69"/>
        <v>123132.264</v>
      </c>
      <c r="IB23" s="629" t="s">
        <v>374</v>
      </c>
      <c r="IC23" s="629" t="s">
        <v>732</v>
      </c>
      <c r="ID23" s="629" t="s">
        <v>376</v>
      </c>
      <c r="IE23" s="629" t="s">
        <v>269</v>
      </c>
      <c r="IF23" s="697">
        <v>0</v>
      </c>
      <c r="IG23" s="697">
        <v>121078</v>
      </c>
      <c r="IH23" s="697">
        <v>121078</v>
      </c>
      <c r="II23" s="697">
        <f t="shared" si="70"/>
        <v>0</v>
      </c>
      <c r="IJ23" s="697">
        <f t="shared" si="71"/>
        <v>121.078</v>
      </c>
      <c r="IK23" s="697">
        <f t="shared" si="72"/>
        <v>121.078</v>
      </c>
      <c r="IM23" s="629" t="s">
        <v>969</v>
      </c>
      <c r="IN23" s="697">
        <v>53787466696</v>
      </c>
      <c r="IO23" s="697">
        <v>53413877061</v>
      </c>
      <c r="IP23" s="697">
        <v>53413877061</v>
      </c>
      <c r="IQ23" s="697">
        <v>373589635</v>
      </c>
      <c r="IR23" s="697">
        <v>19969283255</v>
      </c>
      <c r="IS23" s="697">
        <v>33444593806</v>
      </c>
      <c r="IT23" s="697">
        <f t="shared" si="73"/>
        <v>53787466.696000002</v>
      </c>
      <c r="IU23" s="697">
        <f t="shared" si="74"/>
        <v>53413877.060999997</v>
      </c>
      <c r="IV23" s="697">
        <f t="shared" si="75"/>
        <v>53413877.060999997</v>
      </c>
      <c r="IW23" s="697">
        <f t="shared" si="76"/>
        <v>373589.63500000001</v>
      </c>
      <c r="IX23" s="697">
        <f t="shared" si="77"/>
        <v>19969283.254999999</v>
      </c>
      <c r="IY23" s="697">
        <f t="shared" si="78"/>
        <v>33444593.806000002</v>
      </c>
    </row>
    <row r="24" spans="1:259" x14ac:dyDescent="0.25">
      <c r="A24" s="668" t="s">
        <v>816</v>
      </c>
      <c r="B24" s="668" t="s">
        <v>735</v>
      </c>
      <c r="C24" s="668" t="s">
        <v>377</v>
      </c>
      <c r="D24" s="668" t="s">
        <v>377</v>
      </c>
      <c r="E24" s="626">
        <v>1</v>
      </c>
      <c r="F24" s="626">
        <v>0</v>
      </c>
      <c r="G24" s="626">
        <v>0</v>
      </c>
      <c r="H24" s="696">
        <f t="shared" si="14"/>
        <v>1.031E-3</v>
      </c>
      <c r="I24" s="696">
        <f t="shared" si="15"/>
        <v>0</v>
      </c>
      <c r="J24" s="696">
        <f t="shared" si="16"/>
        <v>0</v>
      </c>
      <c r="S24" s="629" t="s">
        <v>815</v>
      </c>
      <c r="T24" s="629" t="s">
        <v>725</v>
      </c>
      <c r="U24" s="629" t="s">
        <v>377</v>
      </c>
      <c r="V24" s="629" t="s">
        <v>377</v>
      </c>
      <c r="W24" s="696">
        <v>1</v>
      </c>
      <c r="X24" s="696">
        <v>0</v>
      </c>
      <c r="Y24" s="696">
        <v>0</v>
      </c>
      <c r="Z24" s="696">
        <f t="shared" si="18"/>
        <v>1.031E-3</v>
      </c>
      <c r="AA24" s="696">
        <f t="shared" si="19"/>
        <v>0</v>
      </c>
      <c r="AB24" s="696">
        <f t="shared" si="20"/>
        <v>0</v>
      </c>
      <c r="AC24" s="696"/>
      <c r="AL24" s="629" t="s">
        <v>821</v>
      </c>
      <c r="AM24" s="629" t="s">
        <v>822</v>
      </c>
      <c r="AN24" s="629" t="s">
        <v>823</v>
      </c>
      <c r="AO24" s="629" t="s">
        <v>824</v>
      </c>
      <c r="AP24" s="696">
        <v>0</v>
      </c>
      <c r="AQ24" s="696">
        <v>108000000</v>
      </c>
      <c r="AR24" s="696">
        <v>238000000</v>
      </c>
      <c r="AS24" s="696">
        <f t="shared" si="22"/>
        <v>0</v>
      </c>
      <c r="AT24" s="696">
        <f t="shared" si="23"/>
        <v>108000</v>
      </c>
      <c r="AU24" s="696">
        <f t="shared" si="24"/>
        <v>238000</v>
      </c>
      <c r="BE24" s="668" t="s">
        <v>821</v>
      </c>
      <c r="BF24" s="625" t="s">
        <v>822</v>
      </c>
      <c r="BG24" s="668" t="s">
        <v>823</v>
      </c>
      <c r="BH24" s="625" t="s">
        <v>824</v>
      </c>
      <c r="BI24" s="626">
        <v>468000000</v>
      </c>
      <c r="BJ24" s="626">
        <v>0</v>
      </c>
      <c r="BK24" s="626">
        <v>0</v>
      </c>
      <c r="BL24" s="626">
        <f t="shared" si="26"/>
        <v>468000</v>
      </c>
      <c r="BM24" s="626">
        <f t="shared" si="27"/>
        <v>0</v>
      </c>
      <c r="BN24" s="626">
        <f t="shared" si="28"/>
        <v>0</v>
      </c>
      <c r="BW24" s="668" t="s">
        <v>821</v>
      </c>
      <c r="BX24" s="625" t="s">
        <v>822</v>
      </c>
      <c r="BY24" s="668" t="s">
        <v>823</v>
      </c>
      <c r="BZ24" s="625" t="s">
        <v>824</v>
      </c>
      <c r="CA24" s="696">
        <v>467809000</v>
      </c>
      <c r="CB24" s="696">
        <v>0</v>
      </c>
      <c r="CC24" s="696">
        <v>0</v>
      </c>
      <c r="CD24" s="696">
        <f t="shared" si="30"/>
        <v>467809</v>
      </c>
      <c r="CE24" s="696">
        <f t="shared" si="31"/>
        <v>0</v>
      </c>
      <c r="CF24" s="696">
        <f t="shared" si="32"/>
        <v>0</v>
      </c>
      <c r="CO24" s="629" t="s">
        <v>821</v>
      </c>
      <c r="CP24" s="629" t="s">
        <v>822</v>
      </c>
      <c r="CQ24" s="668" t="s">
        <v>823</v>
      </c>
      <c r="CR24" s="629" t="s">
        <v>824</v>
      </c>
      <c r="CS24" s="629">
        <v>467809000</v>
      </c>
      <c r="CT24" s="629">
        <v>0</v>
      </c>
      <c r="CU24" s="629">
        <v>0</v>
      </c>
      <c r="CV24" s="696">
        <f t="shared" si="34"/>
        <v>467809</v>
      </c>
      <c r="CW24" s="696">
        <f t="shared" si="35"/>
        <v>0</v>
      </c>
      <c r="CX24" s="696">
        <f t="shared" si="36"/>
        <v>0</v>
      </c>
      <c r="DE24" s="697"/>
      <c r="DH24" s="629" t="s">
        <v>374</v>
      </c>
      <c r="DI24" s="629" t="s">
        <v>732</v>
      </c>
      <c r="DJ24" s="629" t="s">
        <v>376</v>
      </c>
      <c r="DK24" s="629" t="s">
        <v>269</v>
      </c>
      <c r="DL24" s="698">
        <v>0</v>
      </c>
      <c r="DM24" s="698">
        <v>1116092</v>
      </c>
      <c r="DN24" s="698">
        <v>2222664</v>
      </c>
      <c r="DO24" s="698">
        <f t="shared" si="38"/>
        <v>0</v>
      </c>
      <c r="DP24" s="698">
        <f t="shared" si="39"/>
        <v>1116.0920000000001</v>
      </c>
      <c r="DQ24" s="698">
        <f t="shared" si="40"/>
        <v>2222.6640000000002</v>
      </c>
      <c r="EC24" s="629" t="s">
        <v>374</v>
      </c>
      <c r="ED24" s="629" t="s">
        <v>732</v>
      </c>
      <c r="EE24" s="668" t="s">
        <v>375</v>
      </c>
      <c r="EF24" s="629" t="s">
        <v>237</v>
      </c>
      <c r="EG24" s="697">
        <v>0</v>
      </c>
      <c r="EH24" s="697">
        <v>191467112</v>
      </c>
      <c r="EI24" s="697">
        <v>126737588</v>
      </c>
      <c r="EJ24" s="697">
        <f t="shared" si="42"/>
        <v>0</v>
      </c>
      <c r="EK24" s="697">
        <f t="shared" si="43"/>
        <v>191467.11199999999</v>
      </c>
      <c r="EL24" s="697">
        <f t="shared" si="44"/>
        <v>126737.588</v>
      </c>
      <c r="EV24" s="629" t="s">
        <v>374</v>
      </c>
      <c r="EW24" s="629" t="s">
        <v>732</v>
      </c>
      <c r="EX24" s="629" t="s">
        <v>377</v>
      </c>
      <c r="EY24" s="629" t="s">
        <v>377</v>
      </c>
      <c r="EZ24" s="697">
        <v>0</v>
      </c>
      <c r="FA24" s="697">
        <v>0</v>
      </c>
      <c r="FB24" s="697">
        <v>0</v>
      </c>
      <c r="FC24" s="697">
        <f t="shared" si="46"/>
        <v>0</v>
      </c>
      <c r="FD24" s="697">
        <f t="shared" si="47"/>
        <v>0</v>
      </c>
      <c r="FE24" s="697">
        <f t="shared" si="48"/>
        <v>0</v>
      </c>
      <c r="FN24" s="629" t="s">
        <v>374</v>
      </c>
      <c r="FO24" s="629" t="s">
        <v>732</v>
      </c>
      <c r="FP24" s="629" t="s">
        <v>376</v>
      </c>
      <c r="FQ24" s="629" t="s">
        <v>269</v>
      </c>
      <c r="FR24" s="698">
        <v>0</v>
      </c>
      <c r="FS24" s="698">
        <v>89269</v>
      </c>
      <c r="FT24" s="698">
        <v>300000</v>
      </c>
      <c r="FU24" s="700">
        <f t="shared" si="50"/>
        <v>0</v>
      </c>
      <c r="FV24" s="700">
        <f t="shared" si="51"/>
        <v>89.269000000000005</v>
      </c>
      <c r="FW24" s="700">
        <f t="shared" si="52"/>
        <v>300</v>
      </c>
      <c r="FY24" s="629" t="s">
        <v>970</v>
      </c>
      <c r="FZ24" s="697">
        <v>18949263000</v>
      </c>
      <c r="GA24" s="697">
        <v>18917977830</v>
      </c>
      <c r="GB24" s="697">
        <v>18917977830</v>
      </c>
      <c r="GC24" s="697">
        <v>31285170</v>
      </c>
      <c r="GD24" s="697">
        <v>18674872206</v>
      </c>
      <c r="GE24" s="697">
        <v>243105624</v>
      </c>
      <c r="GF24" s="697">
        <f t="shared" si="53"/>
        <v>18949263</v>
      </c>
      <c r="GG24" s="697">
        <f t="shared" si="54"/>
        <v>18917977.829999998</v>
      </c>
      <c r="GH24" s="697">
        <f t="shared" si="55"/>
        <v>18917977.829999998</v>
      </c>
      <c r="GI24" s="697">
        <f t="shared" si="56"/>
        <v>31285.17</v>
      </c>
      <c r="GJ24" s="697">
        <f t="shared" si="57"/>
        <v>18674872.206</v>
      </c>
      <c r="GK24" s="697">
        <f t="shared" si="58"/>
        <v>243105.62400000001</v>
      </c>
      <c r="GU24" s="668" t="s">
        <v>374</v>
      </c>
      <c r="GV24" s="629" t="s">
        <v>732</v>
      </c>
      <c r="GW24" s="668" t="s">
        <v>375</v>
      </c>
      <c r="GX24" s="625" t="s">
        <v>237</v>
      </c>
      <c r="GY24" s="626">
        <v>0</v>
      </c>
      <c r="GZ24" s="626">
        <v>23957878</v>
      </c>
      <c r="HA24" s="626">
        <v>26075017</v>
      </c>
      <c r="HB24" s="626">
        <f t="shared" si="60"/>
        <v>0</v>
      </c>
      <c r="HC24" s="626">
        <f t="shared" si="61"/>
        <v>23957.878000000001</v>
      </c>
      <c r="HD24" s="626">
        <f t="shared" si="62"/>
        <v>26075.017</v>
      </c>
      <c r="HF24" s="625" t="s">
        <v>970</v>
      </c>
      <c r="HG24" s="626">
        <v>18949263000</v>
      </c>
      <c r="HH24" s="626">
        <v>18917977830</v>
      </c>
      <c r="HI24" s="626">
        <v>18917977830</v>
      </c>
      <c r="HJ24" s="626">
        <v>31285170</v>
      </c>
      <c r="HK24" s="626">
        <v>18674872206</v>
      </c>
      <c r="HL24" s="626">
        <v>243105624</v>
      </c>
      <c r="HM24" s="626">
        <f t="shared" si="63"/>
        <v>18949263</v>
      </c>
      <c r="HN24" s="626">
        <f t="shared" si="64"/>
        <v>18917977.829999998</v>
      </c>
      <c r="HO24" s="626">
        <f t="shared" si="65"/>
        <v>18917977.829999998</v>
      </c>
      <c r="HP24" s="626">
        <f t="shared" si="66"/>
        <v>31285.17</v>
      </c>
      <c r="HQ24" s="626">
        <f t="shared" si="67"/>
        <v>18674872.206</v>
      </c>
      <c r="HR24" s="626">
        <f t="shared" si="68"/>
        <v>243105.62400000001</v>
      </c>
      <c r="HU24" s="629" t="s">
        <v>678</v>
      </c>
      <c r="HV24" s="629" t="s">
        <v>679</v>
      </c>
      <c r="HW24" s="629" t="s">
        <v>377</v>
      </c>
      <c r="HX24" s="629" t="s">
        <v>377</v>
      </c>
      <c r="HY24" s="697">
        <v>2645145657</v>
      </c>
      <c r="HZ24" s="697">
        <f t="shared" si="69"/>
        <v>2645145.6570000001</v>
      </c>
      <c r="IB24" s="629" t="s">
        <v>374</v>
      </c>
      <c r="IC24" s="629" t="s">
        <v>732</v>
      </c>
      <c r="ID24" s="629" t="s">
        <v>397</v>
      </c>
      <c r="IE24" s="629" t="s">
        <v>239</v>
      </c>
      <c r="IF24" s="697">
        <v>0</v>
      </c>
      <c r="IG24" s="697">
        <v>20271904</v>
      </c>
      <c r="IH24" s="697">
        <v>20271904</v>
      </c>
      <c r="II24" s="697">
        <f t="shared" si="70"/>
        <v>0</v>
      </c>
      <c r="IJ24" s="697">
        <f t="shared" si="71"/>
        <v>20271.903999999999</v>
      </c>
      <c r="IK24" s="697">
        <f t="shared" si="72"/>
        <v>20271.903999999999</v>
      </c>
      <c r="IM24" s="629" t="s">
        <v>970</v>
      </c>
      <c r="IN24" s="697">
        <v>18917977830</v>
      </c>
      <c r="IO24" s="697">
        <v>18917977830</v>
      </c>
      <c r="IP24" s="697">
        <v>18917977830</v>
      </c>
      <c r="IQ24" s="697">
        <v>0</v>
      </c>
      <c r="IR24" s="697">
        <v>18917977830</v>
      </c>
      <c r="IS24" s="697">
        <v>0</v>
      </c>
      <c r="IT24" s="697">
        <f t="shared" si="73"/>
        <v>18917977.829999998</v>
      </c>
      <c r="IU24" s="697">
        <f t="shared" si="74"/>
        <v>18917977.829999998</v>
      </c>
      <c r="IV24" s="697">
        <f t="shared" si="75"/>
        <v>18917977.829999998</v>
      </c>
      <c r="IW24" s="697">
        <f t="shared" si="76"/>
        <v>0</v>
      </c>
      <c r="IX24" s="697">
        <f t="shared" si="77"/>
        <v>18917977.829999998</v>
      </c>
      <c r="IY24" s="697">
        <f t="shared" si="78"/>
        <v>0</v>
      </c>
    </row>
    <row r="25" spans="1:259" x14ac:dyDescent="0.25">
      <c r="A25" s="668" t="s">
        <v>731</v>
      </c>
      <c r="B25" s="668" t="s">
        <v>49</v>
      </c>
      <c r="C25" s="668" t="s">
        <v>377</v>
      </c>
      <c r="D25" s="668" t="s">
        <v>377</v>
      </c>
      <c r="E25" s="626">
        <v>9996</v>
      </c>
      <c r="F25" s="626">
        <v>0</v>
      </c>
      <c r="G25" s="626">
        <v>0</v>
      </c>
      <c r="H25" s="696">
        <f t="shared" si="14"/>
        <v>10.305876</v>
      </c>
      <c r="I25" s="696">
        <f t="shared" si="15"/>
        <v>0</v>
      </c>
      <c r="J25" s="696">
        <f t="shared" si="16"/>
        <v>0</v>
      </c>
      <c r="S25" s="629" t="s">
        <v>746</v>
      </c>
      <c r="T25" s="629" t="s">
        <v>747</v>
      </c>
      <c r="U25" s="629" t="s">
        <v>377</v>
      </c>
      <c r="V25" s="629" t="s">
        <v>377</v>
      </c>
      <c r="W25" s="696">
        <v>1</v>
      </c>
      <c r="X25" s="696">
        <v>0</v>
      </c>
      <c r="Y25" s="696">
        <v>0</v>
      </c>
      <c r="Z25" s="696">
        <f t="shared" si="18"/>
        <v>1.031E-3</v>
      </c>
      <c r="AA25" s="696">
        <f t="shared" si="19"/>
        <v>0</v>
      </c>
      <c r="AB25" s="696">
        <f t="shared" si="20"/>
        <v>0</v>
      </c>
      <c r="AC25" s="696"/>
      <c r="AL25" s="629" t="s">
        <v>821</v>
      </c>
      <c r="AM25" s="629" t="s">
        <v>822</v>
      </c>
      <c r="AN25" s="629" t="s">
        <v>377</v>
      </c>
      <c r="AO25" s="629" t="s">
        <v>377</v>
      </c>
      <c r="AP25" s="696">
        <v>0</v>
      </c>
      <c r="AQ25" s="696">
        <v>0</v>
      </c>
      <c r="AR25" s="696">
        <v>0</v>
      </c>
      <c r="AS25" s="696">
        <f t="shared" si="22"/>
        <v>0</v>
      </c>
      <c r="AT25" s="696">
        <f t="shared" si="23"/>
        <v>0</v>
      </c>
      <c r="AU25" s="696">
        <f t="shared" si="24"/>
        <v>0</v>
      </c>
      <c r="BE25" s="668" t="s">
        <v>821</v>
      </c>
      <c r="BF25" s="625" t="s">
        <v>822</v>
      </c>
      <c r="BG25" s="668" t="s">
        <v>838</v>
      </c>
      <c r="BH25" s="625" t="s">
        <v>839</v>
      </c>
      <c r="BI25" s="626">
        <v>3602000</v>
      </c>
      <c r="BJ25" s="626">
        <v>0</v>
      </c>
      <c r="BK25" s="626">
        <v>0</v>
      </c>
      <c r="BL25" s="626">
        <f t="shared" si="26"/>
        <v>3602</v>
      </c>
      <c r="BM25" s="626">
        <f t="shared" si="27"/>
        <v>0</v>
      </c>
      <c r="BN25" s="626">
        <f t="shared" si="28"/>
        <v>0</v>
      </c>
      <c r="BW25" s="668" t="s">
        <v>821</v>
      </c>
      <c r="BX25" s="625" t="s">
        <v>822</v>
      </c>
      <c r="BY25" s="668" t="s">
        <v>838</v>
      </c>
      <c r="BZ25" s="625" t="s">
        <v>839</v>
      </c>
      <c r="CA25" s="696">
        <v>3602000</v>
      </c>
      <c r="CB25" s="696">
        <v>0</v>
      </c>
      <c r="CC25" s="696">
        <v>0</v>
      </c>
      <c r="CD25" s="696">
        <f t="shared" si="30"/>
        <v>3602</v>
      </c>
      <c r="CE25" s="696">
        <f t="shared" si="31"/>
        <v>0</v>
      </c>
      <c r="CF25" s="696">
        <f t="shared" si="32"/>
        <v>0</v>
      </c>
      <c r="CO25" s="629" t="s">
        <v>821</v>
      </c>
      <c r="CP25" s="629" t="s">
        <v>822</v>
      </c>
      <c r="CQ25" s="668" t="s">
        <v>838</v>
      </c>
      <c r="CR25" s="629" t="s">
        <v>839</v>
      </c>
      <c r="CS25" s="629">
        <v>3602000</v>
      </c>
      <c r="CT25" s="629">
        <v>0</v>
      </c>
      <c r="CU25" s="629">
        <v>0</v>
      </c>
      <c r="CV25" s="696">
        <f t="shared" si="34"/>
        <v>3602</v>
      </c>
      <c r="CW25" s="696">
        <f t="shared" si="35"/>
        <v>0</v>
      </c>
      <c r="CX25" s="696">
        <f t="shared" si="36"/>
        <v>0</v>
      </c>
      <c r="DH25" s="629" t="s">
        <v>821</v>
      </c>
      <c r="DI25" s="629" t="s">
        <v>822</v>
      </c>
      <c r="DJ25" s="629" t="s">
        <v>823</v>
      </c>
      <c r="DK25" s="629" t="s">
        <v>824</v>
      </c>
      <c r="DL25" s="698">
        <v>467665600</v>
      </c>
      <c r="DM25" s="698">
        <v>0</v>
      </c>
      <c r="DN25" s="698">
        <v>0</v>
      </c>
      <c r="DO25" s="698">
        <f t="shared" si="38"/>
        <v>467665.6</v>
      </c>
      <c r="DP25" s="698">
        <f t="shared" si="39"/>
        <v>0</v>
      </c>
      <c r="DQ25" s="698">
        <f t="shared" si="40"/>
        <v>0</v>
      </c>
      <c r="EC25" s="629" t="s">
        <v>821</v>
      </c>
      <c r="ED25" s="629" t="s">
        <v>822</v>
      </c>
      <c r="EE25" s="668" t="s">
        <v>823</v>
      </c>
      <c r="EF25" s="629" t="s">
        <v>824</v>
      </c>
      <c r="EG25" s="697">
        <v>467641600</v>
      </c>
      <c r="EH25" s="697">
        <v>0</v>
      </c>
      <c r="EI25" s="697">
        <v>0</v>
      </c>
      <c r="EJ25" s="697">
        <f t="shared" si="42"/>
        <v>467641.59999999998</v>
      </c>
      <c r="EK25" s="697">
        <f t="shared" si="43"/>
        <v>0</v>
      </c>
      <c r="EL25" s="697">
        <f t="shared" si="44"/>
        <v>0</v>
      </c>
      <c r="EV25" s="629" t="s">
        <v>821</v>
      </c>
      <c r="EW25" s="629" t="s">
        <v>822</v>
      </c>
      <c r="EX25" s="629" t="s">
        <v>823</v>
      </c>
      <c r="EY25" s="629" t="s">
        <v>824</v>
      </c>
      <c r="EZ25" s="697">
        <v>467588010</v>
      </c>
      <c r="FA25" s="697">
        <v>0</v>
      </c>
      <c r="FB25" s="697">
        <v>0</v>
      </c>
      <c r="FC25" s="697">
        <f t="shared" si="46"/>
        <v>467588.01</v>
      </c>
      <c r="FD25" s="697">
        <f t="shared" si="47"/>
        <v>0</v>
      </c>
      <c r="FE25" s="697">
        <f t="shared" si="48"/>
        <v>0</v>
      </c>
      <c r="FN25" s="629" t="s">
        <v>821</v>
      </c>
      <c r="FO25" s="629" t="s">
        <v>822</v>
      </c>
      <c r="FP25" s="629" t="s">
        <v>823</v>
      </c>
      <c r="FQ25" s="629" t="s">
        <v>824</v>
      </c>
      <c r="FR25" s="698">
        <v>467588010</v>
      </c>
      <c r="FS25" s="698">
        <v>0</v>
      </c>
      <c r="FT25" s="698">
        <v>0</v>
      </c>
      <c r="FU25" s="700">
        <f t="shared" si="50"/>
        <v>467588.01</v>
      </c>
      <c r="FV25" s="700">
        <f t="shared" si="51"/>
        <v>0</v>
      </c>
      <c r="FW25" s="700">
        <f t="shared" si="52"/>
        <v>0</v>
      </c>
      <c r="FY25" s="629" t="s">
        <v>971</v>
      </c>
      <c r="FZ25" s="697">
        <v>300000000</v>
      </c>
      <c r="GA25" s="697">
        <v>143570014</v>
      </c>
      <c r="GB25" s="697">
        <v>143570014</v>
      </c>
      <c r="GC25" s="697">
        <v>156429986</v>
      </c>
      <c r="GD25" s="697">
        <v>71785008</v>
      </c>
      <c r="GE25" s="697">
        <v>71785006</v>
      </c>
      <c r="GF25" s="697">
        <f t="shared" si="53"/>
        <v>300000</v>
      </c>
      <c r="GG25" s="697">
        <f t="shared" si="54"/>
        <v>143570.014</v>
      </c>
      <c r="GH25" s="697">
        <f t="shared" si="55"/>
        <v>143570.014</v>
      </c>
      <c r="GI25" s="697">
        <f t="shared" si="56"/>
        <v>156429.986</v>
      </c>
      <c r="GJ25" s="697">
        <f t="shared" si="57"/>
        <v>71785.008000000002</v>
      </c>
      <c r="GK25" s="697">
        <f t="shared" si="58"/>
        <v>71785.005999999994</v>
      </c>
      <c r="GU25" s="668" t="s">
        <v>821</v>
      </c>
      <c r="GV25" s="629" t="s">
        <v>822</v>
      </c>
      <c r="GW25" s="668" t="s">
        <v>823</v>
      </c>
      <c r="GX25" s="625" t="s">
        <v>824</v>
      </c>
      <c r="GY25" s="626">
        <v>467588010</v>
      </c>
      <c r="GZ25" s="626">
        <v>0</v>
      </c>
      <c r="HA25" s="626">
        <v>0</v>
      </c>
      <c r="HB25" s="626">
        <f t="shared" si="60"/>
        <v>467588.01</v>
      </c>
      <c r="HC25" s="626">
        <f t="shared" si="61"/>
        <v>0</v>
      </c>
      <c r="HD25" s="626">
        <f t="shared" si="62"/>
        <v>0</v>
      </c>
      <c r="HF25" s="625" t="s">
        <v>971</v>
      </c>
      <c r="HG25" s="626">
        <v>300000000</v>
      </c>
      <c r="HH25" s="626">
        <v>143570014</v>
      </c>
      <c r="HI25" s="626">
        <v>143570014</v>
      </c>
      <c r="HJ25" s="626">
        <v>156429986</v>
      </c>
      <c r="HK25" s="626">
        <v>71785008</v>
      </c>
      <c r="HL25" s="626">
        <v>71785006</v>
      </c>
      <c r="HM25" s="626">
        <f t="shared" si="63"/>
        <v>300000</v>
      </c>
      <c r="HN25" s="626">
        <f t="shared" si="64"/>
        <v>143570.014</v>
      </c>
      <c r="HO25" s="626">
        <f t="shared" si="65"/>
        <v>143570.014</v>
      </c>
      <c r="HP25" s="626">
        <f t="shared" si="66"/>
        <v>156429.986</v>
      </c>
      <c r="HQ25" s="626">
        <f t="shared" si="67"/>
        <v>71785.008000000002</v>
      </c>
      <c r="HR25" s="626">
        <f t="shared" si="68"/>
        <v>71785.005999999994</v>
      </c>
      <c r="HU25" s="629" t="s">
        <v>680</v>
      </c>
      <c r="HV25" s="629" t="s">
        <v>681</v>
      </c>
      <c r="HW25" s="629" t="s">
        <v>377</v>
      </c>
      <c r="HX25" s="629" t="s">
        <v>377</v>
      </c>
      <c r="HY25" s="697">
        <v>229517467</v>
      </c>
      <c r="HZ25" s="697">
        <f t="shared" si="69"/>
        <v>229517.467</v>
      </c>
      <c r="IB25" s="629" t="s">
        <v>374</v>
      </c>
      <c r="IC25" s="629" t="s">
        <v>732</v>
      </c>
      <c r="ID25" s="629" t="s">
        <v>397</v>
      </c>
      <c r="IE25" s="629" t="s">
        <v>239</v>
      </c>
      <c r="IF25" s="697">
        <v>0</v>
      </c>
      <c r="IG25" s="697">
        <v>45600</v>
      </c>
      <c r="IH25" s="697">
        <v>45600</v>
      </c>
      <c r="II25" s="697">
        <f t="shared" si="70"/>
        <v>0</v>
      </c>
      <c r="IJ25" s="697">
        <f t="shared" si="71"/>
        <v>45.6</v>
      </c>
      <c r="IK25" s="697">
        <f t="shared" si="72"/>
        <v>45.6</v>
      </c>
      <c r="IM25" s="629" t="s">
        <v>971</v>
      </c>
      <c r="IN25" s="697">
        <v>150668474</v>
      </c>
      <c r="IO25" s="697">
        <v>150668474</v>
      </c>
      <c r="IP25" s="697">
        <v>150668474</v>
      </c>
      <c r="IQ25" s="697">
        <v>0</v>
      </c>
      <c r="IR25" s="697">
        <v>78883468</v>
      </c>
      <c r="IS25" s="697">
        <v>71785006</v>
      </c>
      <c r="IT25" s="697">
        <f t="shared" si="73"/>
        <v>150668.47399999999</v>
      </c>
      <c r="IU25" s="697">
        <f t="shared" si="74"/>
        <v>150668.47399999999</v>
      </c>
      <c r="IV25" s="697">
        <f t="shared" si="75"/>
        <v>150668.47399999999</v>
      </c>
      <c r="IW25" s="697">
        <f t="shared" si="76"/>
        <v>0</v>
      </c>
      <c r="IX25" s="697">
        <f t="shared" si="77"/>
        <v>78883.467999999993</v>
      </c>
      <c r="IY25" s="697">
        <f t="shared" si="78"/>
        <v>71785.005999999994</v>
      </c>
    </row>
    <row r="26" spans="1:259" x14ac:dyDescent="0.25">
      <c r="A26" s="668" t="s">
        <v>379</v>
      </c>
      <c r="B26" s="668" t="s">
        <v>134</v>
      </c>
      <c r="C26" s="668" t="s">
        <v>377</v>
      </c>
      <c r="D26" s="668" t="s">
        <v>377</v>
      </c>
      <c r="E26" s="626">
        <v>8610052000</v>
      </c>
      <c r="F26" s="626">
        <v>0</v>
      </c>
      <c r="G26" s="626">
        <v>0</v>
      </c>
      <c r="H26" s="696">
        <f t="shared" si="14"/>
        <v>8876963.6119999997</v>
      </c>
      <c r="I26" s="696">
        <f t="shared" si="15"/>
        <v>0</v>
      </c>
      <c r="J26" s="696">
        <f t="shared" si="16"/>
        <v>0</v>
      </c>
      <c r="S26" s="629" t="s">
        <v>797</v>
      </c>
      <c r="T26" s="629" t="s">
        <v>734</v>
      </c>
      <c r="U26" s="629" t="s">
        <v>377</v>
      </c>
      <c r="V26" s="629" t="s">
        <v>377</v>
      </c>
      <c r="W26" s="696">
        <v>1</v>
      </c>
      <c r="X26" s="696">
        <v>0</v>
      </c>
      <c r="Y26" s="696">
        <v>0</v>
      </c>
      <c r="Z26" s="696">
        <f t="shared" si="18"/>
        <v>1.031E-3</v>
      </c>
      <c r="AA26" s="696">
        <f t="shared" si="19"/>
        <v>0</v>
      </c>
      <c r="AB26" s="696">
        <f t="shared" si="20"/>
        <v>0</v>
      </c>
      <c r="AC26" s="696"/>
      <c r="AL26" s="629" t="s">
        <v>815</v>
      </c>
      <c r="AM26" s="629" t="s">
        <v>725</v>
      </c>
      <c r="AN26" s="629" t="s">
        <v>377</v>
      </c>
      <c r="AO26" s="629" t="s">
        <v>377</v>
      </c>
      <c r="AP26" s="696">
        <v>1</v>
      </c>
      <c r="AQ26" s="696">
        <v>0</v>
      </c>
      <c r="AR26" s="696">
        <v>0</v>
      </c>
      <c r="AS26" s="696">
        <f t="shared" si="22"/>
        <v>1E-3</v>
      </c>
      <c r="AT26" s="696">
        <f t="shared" si="23"/>
        <v>0</v>
      </c>
      <c r="AU26" s="696">
        <f t="shared" si="24"/>
        <v>0</v>
      </c>
      <c r="BE26" s="668" t="s">
        <v>821</v>
      </c>
      <c r="BF26" s="625" t="s">
        <v>822</v>
      </c>
      <c r="BG26" s="668" t="s">
        <v>823</v>
      </c>
      <c r="BH26" s="625" t="s">
        <v>824</v>
      </c>
      <c r="BI26" s="626">
        <v>0</v>
      </c>
      <c r="BJ26" s="626">
        <v>150000000</v>
      </c>
      <c r="BK26" s="626">
        <v>238000000</v>
      </c>
      <c r="BL26" s="626">
        <f t="shared" si="26"/>
        <v>0</v>
      </c>
      <c r="BM26" s="626">
        <f t="shared" si="27"/>
        <v>150000</v>
      </c>
      <c r="BN26" s="626">
        <f t="shared" si="28"/>
        <v>238000</v>
      </c>
      <c r="BW26" s="668" t="s">
        <v>821</v>
      </c>
      <c r="BX26" s="625" t="s">
        <v>822</v>
      </c>
      <c r="BY26" s="668" t="s">
        <v>862</v>
      </c>
      <c r="BZ26" s="625" t="s">
        <v>863</v>
      </c>
      <c r="CA26" s="696">
        <v>191000</v>
      </c>
      <c r="CB26" s="696">
        <v>0</v>
      </c>
      <c r="CC26" s="696">
        <v>0</v>
      </c>
      <c r="CD26" s="696">
        <f t="shared" si="30"/>
        <v>191</v>
      </c>
      <c r="CE26" s="696">
        <f t="shared" si="31"/>
        <v>0</v>
      </c>
      <c r="CF26" s="696">
        <f t="shared" si="32"/>
        <v>0</v>
      </c>
      <c r="CO26" s="629" t="s">
        <v>821</v>
      </c>
      <c r="CP26" s="629" t="s">
        <v>822</v>
      </c>
      <c r="CQ26" s="668" t="s">
        <v>862</v>
      </c>
      <c r="CR26" s="629" t="s">
        <v>863</v>
      </c>
      <c r="CS26" s="629">
        <v>191000</v>
      </c>
      <c r="CT26" s="629">
        <v>0</v>
      </c>
      <c r="CU26" s="629">
        <v>0</v>
      </c>
      <c r="CV26" s="696">
        <f t="shared" si="34"/>
        <v>191</v>
      </c>
      <c r="CW26" s="696">
        <f t="shared" si="35"/>
        <v>0</v>
      </c>
      <c r="CX26" s="696">
        <f t="shared" si="36"/>
        <v>0</v>
      </c>
      <c r="DH26" s="629" t="s">
        <v>821</v>
      </c>
      <c r="DI26" s="629" t="s">
        <v>822</v>
      </c>
      <c r="DJ26" s="629" t="s">
        <v>838</v>
      </c>
      <c r="DK26" s="629" t="s">
        <v>839</v>
      </c>
      <c r="DL26" s="698">
        <v>3602000</v>
      </c>
      <c r="DM26" s="698">
        <v>0</v>
      </c>
      <c r="DN26" s="698">
        <v>0</v>
      </c>
      <c r="DO26" s="698">
        <f t="shared" si="38"/>
        <v>3602</v>
      </c>
      <c r="DP26" s="698">
        <f t="shared" si="39"/>
        <v>0</v>
      </c>
      <c r="DQ26" s="698">
        <f t="shared" si="40"/>
        <v>0</v>
      </c>
      <c r="EC26" s="629" t="s">
        <v>821</v>
      </c>
      <c r="ED26" s="629" t="s">
        <v>822</v>
      </c>
      <c r="EE26" s="668" t="s">
        <v>838</v>
      </c>
      <c r="EF26" s="629" t="s">
        <v>839</v>
      </c>
      <c r="EG26" s="697">
        <v>3602000</v>
      </c>
      <c r="EH26" s="697">
        <v>0</v>
      </c>
      <c r="EI26" s="697">
        <v>0</v>
      </c>
      <c r="EJ26" s="697">
        <f t="shared" si="42"/>
        <v>3602</v>
      </c>
      <c r="EK26" s="697">
        <f t="shared" si="43"/>
        <v>0</v>
      </c>
      <c r="EL26" s="697">
        <f t="shared" si="44"/>
        <v>0</v>
      </c>
      <c r="EV26" s="629" t="s">
        <v>821</v>
      </c>
      <c r="EW26" s="629" t="s">
        <v>822</v>
      </c>
      <c r="EX26" s="629" t="s">
        <v>838</v>
      </c>
      <c r="EY26" s="629" t="s">
        <v>839</v>
      </c>
      <c r="EZ26" s="697">
        <v>3602000</v>
      </c>
      <c r="FA26" s="697">
        <v>0</v>
      </c>
      <c r="FB26" s="697">
        <v>0</v>
      </c>
      <c r="FC26" s="697">
        <f t="shared" si="46"/>
        <v>3602</v>
      </c>
      <c r="FD26" s="697">
        <f t="shared" si="47"/>
        <v>0</v>
      </c>
      <c r="FE26" s="697">
        <f t="shared" si="48"/>
        <v>0</v>
      </c>
      <c r="FN26" s="629" t="s">
        <v>821</v>
      </c>
      <c r="FO26" s="629" t="s">
        <v>822</v>
      </c>
      <c r="FP26" s="629" t="s">
        <v>838</v>
      </c>
      <c r="FQ26" s="629" t="s">
        <v>839</v>
      </c>
      <c r="FR26" s="698">
        <v>3602000</v>
      </c>
      <c r="FS26" s="698">
        <v>0</v>
      </c>
      <c r="FT26" s="698">
        <v>0</v>
      </c>
      <c r="FU26" s="700">
        <f t="shared" si="50"/>
        <v>3602</v>
      </c>
      <c r="FV26" s="700">
        <f t="shared" si="51"/>
        <v>0</v>
      </c>
      <c r="FW26" s="700">
        <f t="shared" si="52"/>
        <v>0</v>
      </c>
      <c r="FY26" s="629" t="s">
        <v>972</v>
      </c>
      <c r="FZ26" s="697">
        <v>42882116000</v>
      </c>
      <c r="GA26" s="697">
        <v>21057369865</v>
      </c>
      <c r="GB26" s="697">
        <v>21472716698</v>
      </c>
      <c r="GC26" s="697">
        <v>21409399302</v>
      </c>
      <c r="GD26" s="697">
        <v>13394340511</v>
      </c>
      <c r="GE26" s="697">
        <v>7663029354</v>
      </c>
      <c r="GF26" s="697">
        <f t="shared" si="53"/>
        <v>42882116</v>
      </c>
      <c r="GG26" s="697">
        <f t="shared" si="54"/>
        <v>21057369.864999998</v>
      </c>
      <c r="GH26" s="697">
        <f t="shared" si="55"/>
        <v>21472716.697999999</v>
      </c>
      <c r="GI26" s="697">
        <f t="shared" si="56"/>
        <v>21409399.302000001</v>
      </c>
      <c r="GJ26" s="697">
        <f t="shared" si="57"/>
        <v>13394340.511</v>
      </c>
      <c r="GK26" s="697">
        <f t="shared" si="58"/>
        <v>7663029.3540000003</v>
      </c>
      <c r="GU26" s="668" t="s">
        <v>821</v>
      </c>
      <c r="GV26" s="629" t="s">
        <v>822</v>
      </c>
      <c r="GW26" s="668" t="s">
        <v>838</v>
      </c>
      <c r="GX26" s="625" t="s">
        <v>839</v>
      </c>
      <c r="GY26" s="626">
        <v>3602000</v>
      </c>
      <c r="GZ26" s="626">
        <v>0</v>
      </c>
      <c r="HA26" s="626">
        <v>0</v>
      </c>
      <c r="HB26" s="626">
        <f t="shared" si="60"/>
        <v>3602</v>
      </c>
      <c r="HC26" s="626">
        <f t="shared" si="61"/>
        <v>0</v>
      </c>
      <c r="HD26" s="626">
        <f t="shared" si="62"/>
        <v>0</v>
      </c>
      <c r="HF26" s="625" t="s">
        <v>972</v>
      </c>
      <c r="HG26" s="626">
        <v>42882116000</v>
      </c>
      <c r="HH26" s="626">
        <v>28735102997</v>
      </c>
      <c r="HI26" s="626">
        <v>29293905863</v>
      </c>
      <c r="HJ26" s="626">
        <v>13588210137</v>
      </c>
      <c r="HK26" s="626">
        <v>21690767472</v>
      </c>
      <c r="HL26" s="626">
        <v>7044335525</v>
      </c>
      <c r="HM26" s="626">
        <f t="shared" si="63"/>
        <v>42882116</v>
      </c>
      <c r="HN26" s="626">
        <f t="shared" si="64"/>
        <v>28735102.997000001</v>
      </c>
      <c r="HO26" s="626">
        <f t="shared" si="65"/>
        <v>29293905.863000002</v>
      </c>
      <c r="HP26" s="626">
        <f t="shared" si="66"/>
        <v>13588210.137</v>
      </c>
      <c r="HQ26" s="626">
        <f t="shared" si="67"/>
        <v>21690767.471999999</v>
      </c>
      <c r="HR26" s="626">
        <f t="shared" si="68"/>
        <v>7044335.5250000004</v>
      </c>
      <c r="HU26" s="629" t="s">
        <v>680</v>
      </c>
      <c r="HV26" s="629" t="s">
        <v>681</v>
      </c>
      <c r="HW26" s="629" t="s">
        <v>377</v>
      </c>
      <c r="HX26" s="629" t="s">
        <v>377</v>
      </c>
      <c r="HY26" s="697">
        <v>49670172</v>
      </c>
      <c r="HZ26" s="697">
        <f t="shared" si="69"/>
        <v>49670.171999999999</v>
      </c>
      <c r="IB26" s="629" t="s">
        <v>374</v>
      </c>
      <c r="IC26" s="629" t="s">
        <v>732</v>
      </c>
      <c r="ID26" s="629" t="s">
        <v>400</v>
      </c>
      <c r="IE26" s="629" t="s">
        <v>236</v>
      </c>
      <c r="IF26" s="697">
        <v>0</v>
      </c>
      <c r="IG26" s="697">
        <v>2806402144</v>
      </c>
      <c r="IH26" s="697">
        <v>2806402144</v>
      </c>
      <c r="II26" s="697">
        <f t="shared" si="70"/>
        <v>0</v>
      </c>
      <c r="IJ26" s="697">
        <f t="shared" si="71"/>
        <v>2806402.1439999999</v>
      </c>
      <c r="IK26" s="697">
        <f t="shared" si="72"/>
        <v>2806402.1439999999</v>
      </c>
      <c r="IM26" s="629" t="s">
        <v>972</v>
      </c>
      <c r="IN26" s="697">
        <v>42882116000</v>
      </c>
      <c r="IO26" s="697">
        <v>42004421355</v>
      </c>
      <c r="IP26" s="697">
        <v>42004421355</v>
      </c>
      <c r="IQ26" s="697">
        <v>877694645</v>
      </c>
      <c r="IR26" s="697">
        <v>25653469298</v>
      </c>
      <c r="IS26" s="697">
        <v>16350952057</v>
      </c>
      <c r="IT26" s="697">
        <f t="shared" si="73"/>
        <v>42882116</v>
      </c>
      <c r="IU26" s="697">
        <f t="shared" si="74"/>
        <v>42004421.354999997</v>
      </c>
      <c r="IV26" s="697">
        <f t="shared" si="75"/>
        <v>42004421.354999997</v>
      </c>
      <c r="IW26" s="697">
        <f t="shared" si="76"/>
        <v>877694.64500000002</v>
      </c>
      <c r="IX26" s="697">
        <f t="shared" si="77"/>
        <v>25653469.298</v>
      </c>
      <c r="IY26" s="697">
        <f t="shared" si="78"/>
        <v>16350952.057</v>
      </c>
    </row>
    <row r="27" spans="1:259" x14ac:dyDescent="0.25">
      <c r="A27" s="668" t="s">
        <v>668</v>
      </c>
      <c r="B27" s="668" t="s">
        <v>669</v>
      </c>
      <c r="C27" s="668" t="s">
        <v>377</v>
      </c>
      <c r="D27" s="668" t="s">
        <v>377</v>
      </c>
      <c r="E27" s="626">
        <v>44226748000</v>
      </c>
      <c r="F27" s="626">
        <v>0</v>
      </c>
      <c r="G27" s="626">
        <v>0</v>
      </c>
      <c r="H27" s="696">
        <f t="shared" si="14"/>
        <v>45597777.187999994</v>
      </c>
      <c r="I27" s="696">
        <f t="shared" si="15"/>
        <v>0</v>
      </c>
      <c r="J27" s="696">
        <f t="shared" si="16"/>
        <v>0</v>
      </c>
      <c r="S27" s="629" t="s">
        <v>816</v>
      </c>
      <c r="T27" s="629" t="s">
        <v>735</v>
      </c>
      <c r="U27" s="629" t="s">
        <v>377</v>
      </c>
      <c r="V27" s="629" t="s">
        <v>377</v>
      </c>
      <c r="W27" s="696">
        <v>1</v>
      </c>
      <c r="X27" s="696">
        <v>0</v>
      </c>
      <c r="Y27" s="696">
        <v>0</v>
      </c>
      <c r="Z27" s="696">
        <f t="shared" si="18"/>
        <v>1.031E-3</v>
      </c>
      <c r="AA27" s="696">
        <f t="shared" si="19"/>
        <v>0</v>
      </c>
      <c r="AB27" s="696">
        <f t="shared" si="20"/>
        <v>0</v>
      </c>
      <c r="AC27" s="696"/>
      <c r="AL27" s="629" t="s">
        <v>746</v>
      </c>
      <c r="AM27" s="629" t="s">
        <v>747</v>
      </c>
      <c r="AN27" s="629" t="s">
        <v>377</v>
      </c>
      <c r="AO27" s="629" t="s">
        <v>377</v>
      </c>
      <c r="AP27" s="696">
        <v>1</v>
      </c>
      <c r="AQ27" s="696">
        <v>0</v>
      </c>
      <c r="AR27" s="696">
        <v>0</v>
      </c>
      <c r="AS27" s="696">
        <f t="shared" si="22"/>
        <v>1E-3</v>
      </c>
      <c r="AT27" s="696">
        <f t="shared" si="23"/>
        <v>0</v>
      </c>
      <c r="AU27" s="696">
        <f t="shared" si="24"/>
        <v>0</v>
      </c>
      <c r="BE27" s="668" t="s">
        <v>821</v>
      </c>
      <c r="BF27" s="625" t="s">
        <v>822</v>
      </c>
      <c r="BG27" s="668" t="s">
        <v>377</v>
      </c>
      <c r="BH27" s="625" t="s">
        <v>377</v>
      </c>
      <c r="BI27" s="626">
        <v>0</v>
      </c>
      <c r="BJ27" s="626">
        <v>0</v>
      </c>
      <c r="BK27" s="626">
        <v>0</v>
      </c>
      <c r="BL27" s="626">
        <f t="shared" si="26"/>
        <v>0</v>
      </c>
      <c r="BM27" s="626">
        <f t="shared" si="27"/>
        <v>0</v>
      </c>
      <c r="BN27" s="626">
        <f t="shared" si="28"/>
        <v>0</v>
      </c>
      <c r="BW27" s="668" t="s">
        <v>821</v>
      </c>
      <c r="BX27" s="625" t="s">
        <v>822</v>
      </c>
      <c r="BY27" s="668" t="s">
        <v>377</v>
      </c>
      <c r="BZ27" s="625" t="s">
        <v>377</v>
      </c>
      <c r="CA27" s="696">
        <v>0</v>
      </c>
      <c r="CB27" s="696">
        <v>0</v>
      </c>
      <c r="CC27" s="696">
        <v>0</v>
      </c>
      <c r="CD27" s="696">
        <f t="shared" si="30"/>
        <v>0</v>
      </c>
      <c r="CE27" s="696">
        <f t="shared" si="31"/>
        <v>0</v>
      </c>
      <c r="CF27" s="696">
        <f t="shared" si="32"/>
        <v>0</v>
      </c>
      <c r="CO27" s="629" t="s">
        <v>821</v>
      </c>
      <c r="CP27" s="629" t="s">
        <v>822</v>
      </c>
      <c r="CQ27" s="668" t="s">
        <v>823</v>
      </c>
      <c r="CR27" s="629" t="s">
        <v>824</v>
      </c>
      <c r="CS27" s="629">
        <v>0</v>
      </c>
      <c r="CT27" s="629">
        <v>454000000</v>
      </c>
      <c r="CU27" s="629">
        <v>220000000</v>
      </c>
      <c r="CV27" s="696">
        <f t="shared" si="34"/>
        <v>0</v>
      </c>
      <c r="CW27" s="696">
        <f t="shared" si="35"/>
        <v>454000</v>
      </c>
      <c r="CX27" s="696">
        <f t="shared" si="36"/>
        <v>220000</v>
      </c>
      <c r="DH27" s="629" t="s">
        <v>821</v>
      </c>
      <c r="DI27" s="629" t="s">
        <v>822</v>
      </c>
      <c r="DJ27" s="629" t="s">
        <v>862</v>
      </c>
      <c r="DK27" s="629" t="s">
        <v>863</v>
      </c>
      <c r="DL27" s="698">
        <v>334400</v>
      </c>
      <c r="DM27" s="698">
        <v>0</v>
      </c>
      <c r="DN27" s="698">
        <v>0</v>
      </c>
      <c r="DO27" s="698">
        <f t="shared" si="38"/>
        <v>334.4</v>
      </c>
      <c r="DP27" s="698">
        <f t="shared" si="39"/>
        <v>0</v>
      </c>
      <c r="DQ27" s="698">
        <f t="shared" si="40"/>
        <v>0</v>
      </c>
      <c r="EC27" s="629" t="s">
        <v>821</v>
      </c>
      <c r="ED27" s="629" t="s">
        <v>822</v>
      </c>
      <c r="EE27" s="668" t="s">
        <v>862</v>
      </c>
      <c r="EF27" s="629" t="s">
        <v>863</v>
      </c>
      <c r="EG27" s="697">
        <v>358400</v>
      </c>
      <c r="EH27" s="697">
        <v>0</v>
      </c>
      <c r="EI27" s="697">
        <v>0</v>
      </c>
      <c r="EJ27" s="697">
        <f t="shared" si="42"/>
        <v>358.4</v>
      </c>
      <c r="EK27" s="697">
        <f t="shared" si="43"/>
        <v>0</v>
      </c>
      <c r="EL27" s="697">
        <f t="shared" si="44"/>
        <v>0</v>
      </c>
      <c r="EV27" s="629" t="s">
        <v>821</v>
      </c>
      <c r="EW27" s="629" t="s">
        <v>822</v>
      </c>
      <c r="EX27" s="629" t="s">
        <v>862</v>
      </c>
      <c r="EY27" s="629" t="s">
        <v>863</v>
      </c>
      <c r="EZ27" s="697">
        <v>411990</v>
      </c>
      <c r="FA27" s="697">
        <v>0</v>
      </c>
      <c r="FB27" s="697">
        <v>0</v>
      </c>
      <c r="FC27" s="697">
        <f t="shared" si="46"/>
        <v>411.99</v>
      </c>
      <c r="FD27" s="697">
        <f t="shared" si="47"/>
        <v>0</v>
      </c>
      <c r="FE27" s="697">
        <f t="shared" si="48"/>
        <v>0</v>
      </c>
      <c r="FN27" s="629" t="s">
        <v>821</v>
      </c>
      <c r="FO27" s="629" t="s">
        <v>822</v>
      </c>
      <c r="FP27" s="629" t="s">
        <v>862</v>
      </c>
      <c r="FQ27" s="629" t="s">
        <v>863</v>
      </c>
      <c r="FR27" s="698">
        <v>411990</v>
      </c>
      <c r="FS27" s="698">
        <v>0</v>
      </c>
      <c r="FT27" s="698">
        <v>0</v>
      </c>
      <c r="FU27" s="700">
        <f t="shared" si="50"/>
        <v>411.99</v>
      </c>
      <c r="FV27" s="700">
        <f t="shared" si="51"/>
        <v>0</v>
      </c>
      <c r="FW27" s="700">
        <f t="shared" si="52"/>
        <v>0</v>
      </c>
      <c r="FY27" s="629" t="s">
        <v>973</v>
      </c>
      <c r="FZ27" s="697">
        <v>8370166398</v>
      </c>
      <c r="GA27" s="697">
        <v>3940382873</v>
      </c>
      <c r="GB27" s="697">
        <v>3940382873</v>
      </c>
      <c r="GC27" s="697">
        <v>4429783525</v>
      </c>
      <c r="GD27" s="697">
        <v>1899906936</v>
      </c>
      <c r="GE27" s="697">
        <v>2040475937</v>
      </c>
      <c r="GF27" s="697">
        <f t="shared" si="53"/>
        <v>8370166.398</v>
      </c>
      <c r="GG27" s="697">
        <f t="shared" si="54"/>
        <v>3940382.8730000001</v>
      </c>
      <c r="GH27" s="697">
        <f t="shared" si="55"/>
        <v>3940382.8730000001</v>
      </c>
      <c r="GI27" s="697">
        <f t="shared" si="56"/>
        <v>4429783.5250000004</v>
      </c>
      <c r="GJ27" s="697">
        <f t="shared" si="57"/>
        <v>1899906.936</v>
      </c>
      <c r="GK27" s="697">
        <f t="shared" si="58"/>
        <v>2040475.9369999999</v>
      </c>
      <c r="GU27" s="668" t="s">
        <v>821</v>
      </c>
      <c r="GV27" s="629" t="s">
        <v>822</v>
      </c>
      <c r="GW27" s="668" t="s">
        <v>862</v>
      </c>
      <c r="GX27" s="625" t="s">
        <v>863</v>
      </c>
      <c r="GY27" s="626">
        <v>411990</v>
      </c>
      <c r="GZ27" s="626">
        <v>0</v>
      </c>
      <c r="HA27" s="626">
        <v>0</v>
      </c>
      <c r="HB27" s="626">
        <f t="shared" si="60"/>
        <v>411.99</v>
      </c>
      <c r="HC27" s="626">
        <f t="shared" si="61"/>
        <v>0</v>
      </c>
      <c r="HD27" s="626">
        <f t="shared" si="62"/>
        <v>0</v>
      </c>
      <c r="HF27" s="625" t="s">
        <v>973</v>
      </c>
      <c r="HG27" s="626">
        <v>5570166398</v>
      </c>
      <c r="HH27" s="626">
        <v>4457981134</v>
      </c>
      <c r="HI27" s="626">
        <v>4457981134</v>
      </c>
      <c r="HJ27" s="626">
        <v>1112185264</v>
      </c>
      <c r="HK27" s="626">
        <v>2678615269</v>
      </c>
      <c r="HL27" s="626">
        <v>1779365865</v>
      </c>
      <c r="HM27" s="626">
        <f t="shared" si="63"/>
        <v>5570166.398</v>
      </c>
      <c r="HN27" s="626">
        <f t="shared" si="64"/>
        <v>4457981.1339999996</v>
      </c>
      <c r="HO27" s="626">
        <f t="shared" si="65"/>
        <v>4457981.1339999996</v>
      </c>
      <c r="HP27" s="626">
        <f t="shared" si="66"/>
        <v>1112185.264</v>
      </c>
      <c r="HQ27" s="626">
        <f t="shared" si="67"/>
        <v>2678615.2689999999</v>
      </c>
      <c r="HR27" s="626">
        <f t="shared" si="68"/>
        <v>1779365.865</v>
      </c>
      <c r="HU27" s="629" t="s">
        <v>682</v>
      </c>
      <c r="HV27" s="629" t="s">
        <v>683</v>
      </c>
      <c r="HW27" s="629" t="s">
        <v>377</v>
      </c>
      <c r="HX27" s="629" t="s">
        <v>377</v>
      </c>
      <c r="HY27" s="697">
        <v>-293585792</v>
      </c>
      <c r="HZ27" s="697">
        <f t="shared" si="69"/>
        <v>-293585.79200000002</v>
      </c>
      <c r="IB27" s="629" t="s">
        <v>374</v>
      </c>
      <c r="IC27" s="629" t="s">
        <v>732</v>
      </c>
      <c r="ID27" s="629" t="s">
        <v>376</v>
      </c>
      <c r="IE27" s="629" t="s">
        <v>269</v>
      </c>
      <c r="IF27" s="697">
        <v>0</v>
      </c>
      <c r="IG27" s="697">
        <v>2229412</v>
      </c>
      <c r="IH27" s="697">
        <v>2229412</v>
      </c>
      <c r="II27" s="697">
        <f t="shared" si="70"/>
        <v>0</v>
      </c>
      <c r="IJ27" s="697">
        <f t="shared" si="71"/>
        <v>2229.4119999999998</v>
      </c>
      <c r="IK27" s="697">
        <f t="shared" si="72"/>
        <v>2229.4119999999998</v>
      </c>
      <c r="IM27" s="629" t="s">
        <v>973</v>
      </c>
      <c r="IN27" s="697">
        <v>4942170103</v>
      </c>
      <c r="IO27" s="697">
        <v>4798250367</v>
      </c>
      <c r="IP27" s="697">
        <v>4798250367</v>
      </c>
      <c r="IQ27" s="697">
        <v>143919736</v>
      </c>
      <c r="IR27" s="697">
        <v>3457414719</v>
      </c>
      <c r="IS27" s="697">
        <v>1340835648</v>
      </c>
      <c r="IT27" s="697">
        <f t="shared" si="73"/>
        <v>4942170.1030000001</v>
      </c>
      <c r="IU27" s="697">
        <f t="shared" si="74"/>
        <v>4798250.3669999996</v>
      </c>
      <c r="IV27" s="697">
        <f t="shared" si="75"/>
        <v>4798250.3669999996</v>
      </c>
      <c r="IW27" s="697">
        <f t="shared" si="76"/>
        <v>143919.736</v>
      </c>
      <c r="IX27" s="697">
        <f t="shared" si="77"/>
        <v>3457414.719</v>
      </c>
      <c r="IY27" s="697">
        <f t="shared" si="78"/>
        <v>1340835.648</v>
      </c>
    </row>
    <row r="28" spans="1:259" x14ac:dyDescent="0.25">
      <c r="A28" s="668" t="s">
        <v>670</v>
      </c>
      <c r="B28" s="668" t="s">
        <v>671</v>
      </c>
      <c r="C28" s="668" t="s">
        <v>377</v>
      </c>
      <c r="D28" s="668" t="s">
        <v>377</v>
      </c>
      <c r="E28" s="626">
        <v>23889916000</v>
      </c>
      <c r="F28" s="626">
        <v>0</v>
      </c>
      <c r="G28" s="626">
        <v>0</v>
      </c>
      <c r="H28" s="696">
        <f t="shared" si="14"/>
        <v>24630503.395999998</v>
      </c>
      <c r="I28" s="696">
        <f t="shared" si="15"/>
        <v>0</v>
      </c>
      <c r="J28" s="696">
        <f t="shared" si="16"/>
        <v>0</v>
      </c>
      <c r="S28" s="629" t="s">
        <v>731</v>
      </c>
      <c r="T28" s="629" t="s">
        <v>49</v>
      </c>
      <c r="U28" s="629" t="s">
        <v>377</v>
      </c>
      <c r="V28" s="629" t="s">
        <v>377</v>
      </c>
      <c r="W28" s="696">
        <v>9996</v>
      </c>
      <c r="X28" s="696">
        <v>0</v>
      </c>
      <c r="Y28" s="696">
        <v>0</v>
      </c>
      <c r="Z28" s="696">
        <f t="shared" si="18"/>
        <v>10.305876</v>
      </c>
      <c r="AA28" s="696">
        <f t="shared" si="19"/>
        <v>0</v>
      </c>
      <c r="AB28" s="696">
        <f t="shared" si="20"/>
        <v>0</v>
      </c>
      <c r="AC28" s="696"/>
      <c r="AL28" s="629" t="s">
        <v>797</v>
      </c>
      <c r="AM28" s="629" t="s">
        <v>734</v>
      </c>
      <c r="AN28" s="629" t="s">
        <v>377</v>
      </c>
      <c r="AO28" s="629" t="s">
        <v>377</v>
      </c>
      <c r="AP28" s="696">
        <v>1</v>
      </c>
      <c r="AQ28" s="696">
        <v>0</v>
      </c>
      <c r="AR28" s="696">
        <v>0</v>
      </c>
      <c r="AS28" s="696">
        <f t="shared" si="22"/>
        <v>1E-3</v>
      </c>
      <c r="AT28" s="696">
        <f t="shared" si="23"/>
        <v>0</v>
      </c>
      <c r="AU28" s="696">
        <f t="shared" si="24"/>
        <v>0</v>
      </c>
      <c r="BE28" s="668" t="s">
        <v>821</v>
      </c>
      <c r="BF28" s="625" t="s">
        <v>822</v>
      </c>
      <c r="BG28" s="668" t="s">
        <v>377</v>
      </c>
      <c r="BH28" s="625" t="s">
        <v>377</v>
      </c>
      <c r="BI28" s="626">
        <v>0</v>
      </c>
      <c r="BJ28" s="626">
        <v>0</v>
      </c>
      <c r="BK28" s="626">
        <v>0</v>
      </c>
      <c r="BL28" s="626">
        <f t="shared" si="26"/>
        <v>0</v>
      </c>
      <c r="BM28" s="626">
        <f t="shared" si="27"/>
        <v>0</v>
      </c>
      <c r="BN28" s="626">
        <f t="shared" si="28"/>
        <v>0</v>
      </c>
      <c r="BW28" s="668" t="s">
        <v>821</v>
      </c>
      <c r="BX28" s="625" t="s">
        <v>822</v>
      </c>
      <c r="BY28" s="668" t="s">
        <v>823</v>
      </c>
      <c r="BZ28" s="625" t="s">
        <v>824</v>
      </c>
      <c r="CA28" s="696">
        <v>0</v>
      </c>
      <c r="CB28" s="696">
        <v>238000000</v>
      </c>
      <c r="CC28" s="696">
        <v>186000000</v>
      </c>
      <c r="CD28" s="696">
        <f t="shared" si="30"/>
        <v>0</v>
      </c>
      <c r="CE28" s="696">
        <f t="shared" si="31"/>
        <v>238000</v>
      </c>
      <c r="CF28" s="696">
        <f t="shared" si="32"/>
        <v>186000</v>
      </c>
      <c r="CO28" s="629" t="s">
        <v>821</v>
      </c>
      <c r="CP28" s="629" t="s">
        <v>822</v>
      </c>
      <c r="CQ28" s="668" t="s">
        <v>377</v>
      </c>
      <c r="CR28" s="629" t="s">
        <v>377</v>
      </c>
      <c r="CS28" s="629">
        <v>0</v>
      </c>
      <c r="CT28" s="629">
        <v>0</v>
      </c>
      <c r="CU28" s="629">
        <v>0</v>
      </c>
      <c r="CV28" s="696">
        <f t="shared" si="34"/>
        <v>0</v>
      </c>
      <c r="CW28" s="696">
        <f t="shared" si="35"/>
        <v>0</v>
      </c>
      <c r="CX28" s="696">
        <f t="shared" si="36"/>
        <v>0</v>
      </c>
      <c r="DH28" s="629" t="s">
        <v>821</v>
      </c>
      <c r="DI28" s="629" t="s">
        <v>822</v>
      </c>
      <c r="DJ28" s="629" t="s">
        <v>862</v>
      </c>
      <c r="DK28" s="629" t="s">
        <v>863</v>
      </c>
      <c r="DL28" s="698">
        <v>0</v>
      </c>
      <c r="DM28" s="698">
        <v>113209</v>
      </c>
      <c r="DN28" s="698">
        <v>334248</v>
      </c>
      <c r="DO28" s="698">
        <f t="shared" si="38"/>
        <v>0</v>
      </c>
      <c r="DP28" s="698">
        <f t="shared" si="39"/>
        <v>113.209</v>
      </c>
      <c r="DQ28" s="698">
        <f t="shared" si="40"/>
        <v>334.24799999999999</v>
      </c>
      <c r="EC28" s="629" t="s">
        <v>821</v>
      </c>
      <c r="ED28" s="629" t="s">
        <v>822</v>
      </c>
      <c r="EE28" s="668" t="s">
        <v>838</v>
      </c>
      <c r="EF28" s="629" t="s">
        <v>839</v>
      </c>
      <c r="EG28" s="697">
        <v>0</v>
      </c>
      <c r="EH28" s="697">
        <v>970378</v>
      </c>
      <c r="EI28" s="697">
        <v>476733</v>
      </c>
      <c r="EJ28" s="697">
        <f t="shared" si="42"/>
        <v>0</v>
      </c>
      <c r="EK28" s="697">
        <f t="shared" si="43"/>
        <v>970.37800000000004</v>
      </c>
      <c r="EL28" s="697">
        <f t="shared" si="44"/>
        <v>476.733</v>
      </c>
      <c r="EV28" s="629" t="s">
        <v>821</v>
      </c>
      <c r="EW28" s="629" t="s">
        <v>822</v>
      </c>
      <c r="EX28" s="629" t="s">
        <v>838</v>
      </c>
      <c r="EY28" s="629" t="s">
        <v>839</v>
      </c>
      <c r="EZ28" s="697">
        <v>0</v>
      </c>
      <c r="FA28" s="697">
        <v>476733</v>
      </c>
      <c r="FB28" s="697">
        <v>970378</v>
      </c>
      <c r="FC28" s="697">
        <f t="shared" si="46"/>
        <v>0</v>
      </c>
      <c r="FD28" s="697">
        <f t="shared" si="47"/>
        <v>476.733</v>
      </c>
      <c r="FE28" s="697">
        <f t="shared" si="48"/>
        <v>970.37800000000004</v>
      </c>
      <c r="FN28" s="629" t="s">
        <v>821</v>
      </c>
      <c r="FO28" s="629" t="s">
        <v>822</v>
      </c>
      <c r="FP28" s="629" t="s">
        <v>862</v>
      </c>
      <c r="FQ28" s="629" t="s">
        <v>863</v>
      </c>
      <c r="FR28" s="698">
        <v>0</v>
      </c>
      <c r="FS28" s="698">
        <v>357647</v>
      </c>
      <c r="FT28" s="698">
        <v>387838</v>
      </c>
      <c r="FU28" s="700">
        <f t="shared" si="50"/>
        <v>0</v>
      </c>
      <c r="FV28" s="700">
        <f t="shared" si="51"/>
        <v>357.64699999999999</v>
      </c>
      <c r="FW28" s="700">
        <f t="shared" si="52"/>
        <v>387.83800000000002</v>
      </c>
      <c r="FY28" s="629" t="s">
        <v>974</v>
      </c>
      <c r="FZ28" s="697">
        <v>2790344172</v>
      </c>
      <c r="GA28" s="697">
        <v>474635052</v>
      </c>
      <c r="GB28" s="697">
        <v>474635052</v>
      </c>
      <c r="GC28" s="697">
        <v>2315709120</v>
      </c>
      <c r="GD28" s="697">
        <v>218067696</v>
      </c>
      <c r="GE28" s="697">
        <v>256567356</v>
      </c>
      <c r="GF28" s="697">
        <f t="shared" si="53"/>
        <v>2790344.1719999998</v>
      </c>
      <c r="GG28" s="697">
        <f t="shared" si="54"/>
        <v>474635.05200000003</v>
      </c>
      <c r="GH28" s="697">
        <f t="shared" si="55"/>
        <v>474635.05200000003</v>
      </c>
      <c r="GI28" s="697">
        <f t="shared" si="56"/>
        <v>2315709.12</v>
      </c>
      <c r="GJ28" s="697">
        <f t="shared" si="57"/>
        <v>218067.696</v>
      </c>
      <c r="GK28" s="697">
        <f t="shared" si="58"/>
        <v>256567.356</v>
      </c>
      <c r="GU28" s="668" t="s">
        <v>821</v>
      </c>
      <c r="GV28" s="629" t="s">
        <v>822</v>
      </c>
      <c r="GW28" s="668" t="s">
        <v>862</v>
      </c>
      <c r="GX28" s="625" t="s">
        <v>863</v>
      </c>
      <c r="GY28" s="626">
        <v>0</v>
      </c>
      <c r="GZ28" s="626">
        <v>357647</v>
      </c>
      <c r="HA28" s="626">
        <v>387838</v>
      </c>
      <c r="HB28" s="626">
        <f t="shared" si="60"/>
        <v>0</v>
      </c>
      <c r="HC28" s="626">
        <f t="shared" si="61"/>
        <v>357.64699999999999</v>
      </c>
      <c r="HD28" s="626">
        <f t="shared" si="62"/>
        <v>387.83800000000002</v>
      </c>
      <c r="HF28" s="625" t="s">
        <v>1026</v>
      </c>
      <c r="HG28" s="626">
        <v>2645145657</v>
      </c>
      <c r="HH28" s="626">
        <v>0</v>
      </c>
      <c r="HI28" s="626">
        <v>0</v>
      </c>
      <c r="HJ28" s="626">
        <v>2645145657</v>
      </c>
      <c r="HK28" s="626">
        <v>0</v>
      </c>
      <c r="HL28" s="626">
        <v>0</v>
      </c>
      <c r="HM28" s="626">
        <f t="shared" si="63"/>
        <v>2645145.6570000001</v>
      </c>
      <c r="HN28" s="626">
        <f t="shared" si="64"/>
        <v>0</v>
      </c>
      <c r="HO28" s="626">
        <f t="shared" si="65"/>
        <v>0</v>
      </c>
      <c r="HP28" s="626">
        <f t="shared" si="66"/>
        <v>2645145.6570000001</v>
      </c>
      <c r="HQ28" s="626">
        <f t="shared" si="67"/>
        <v>0</v>
      </c>
      <c r="HR28" s="626">
        <f t="shared" si="68"/>
        <v>0</v>
      </c>
      <c r="HU28" s="629" t="s">
        <v>684</v>
      </c>
      <c r="HV28" s="629" t="s">
        <v>685</v>
      </c>
      <c r="HW28" s="629" t="s">
        <v>377</v>
      </c>
      <c r="HX28" s="629" t="s">
        <v>377</v>
      </c>
      <c r="HY28" s="697">
        <v>498521717</v>
      </c>
      <c r="HZ28" s="697">
        <f t="shared" si="69"/>
        <v>498521.717</v>
      </c>
      <c r="IB28" s="629" t="s">
        <v>821</v>
      </c>
      <c r="IC28" s="629" t="s">
        <v>822</v>
      </c>
      <c r="ID28" s="629" t="s">
        <v>823</v>
      </c>
      <c r="IE28" s="629" t="s">
        <v>824</v>
      </c>
      <c r="IF28" s="697">
        <v>448369575</v>
      </c>
      <c r="IG28" s="697">
        <v>0</v>
      </c>
      <c r="IH28" s="697">
        <v>0</v>
      </c>
      <c r="II28" s="697">
        <f t="shared" si="70"/>
        <v>448369.57500000001</v>
      </c>
      <c r="IJ28" s="697">
        <f t="shared" si="71"/>
        <v>0</v>
      </c>
      <c r="IK28" s="697">
        <f t="shared" si="72"/>
        <v>0</v>
      </c>
      <c r="IM28" s="629" t="s">
        <v>1026</v>
      </c>
      <c r="IN28" s="697">
        <v>2645145657</v>
      </c>
      <c r="IO28" s="697">
        <v>2645145657</v>
      </c>
      <c r="IP28" s="697">
        <v>2645145657</v>
      </c>
      <c r="IQ28" s="697">
        <v>0</v>
      </c>
      <c r="IR28" s="697">
        <v>2443057000</v>
      </c>
      <c r="IS28" s="697">
        <v>202088657</v>
      </c>
      <c r="IT28" s="697">
        <f t="shared" si="73"/>
        <v>2645145.6570000001</v>
      </c>
      <c r="IU28" s="697">
        <f t="shared" si="74"/>
        <v>2645145.6570000001</v>
      </c>
      <c r="IV28" s="697">
        <f t="shared" si="75"/>
        <v>2645145.6570000001</v>
      </c>
      <c r="IW28" s="697">
        <f t="shared" si="76"/>
        <v>0</v>
      </c>
      <c r="IX28" s="697">
        <f t="shared" si="77"/>
        <v>2443057</v>
      </c>
      <c r="IY28" s="697">
        <f t="shared" si="78"/>
        <v>202088.65700000001</v>
      </c>
    </row>
    <row r="29" spans="1:259" x14ac:dyDescent="0.25">
      <c r="A29" s="668" t="s">
        <v>672</v>
      </c>
      <c r="B29" s="668" t="s">
        <v>673</v>
      </c>
      <c r="C29" s="668" t="s">
        <v>377</v>
      </c>
      <c r="D29" s="668" t="s">
        <v>377</v>
      </c>
      <c r="E29" s="626">
        <v>17949263000</v>
      </c>
      <c r="F29" s="626">
        <v>0</v>
      </c>
      <c r="G29" s="626">
        <v>0</v>
      </c>
      <c r="H29" s="696">
        <f t="shared" si="14"/>
        <v>18505690.152999997</v>
      </c>
      <c r="I29" s="696">
        <f t="shared" si="15"/>
        <v>0</v>
      </c>
      <c r="J29" s="696">
        <f t="shared" si="16"/>
        <v>0</v>
      </c>
      <c r="S29" s="629" t="s">
        <v>379</v>
      </c>
      <c r="T29" s="629" t="s">
        <v>134</v>
      </c>
      <c r="U29" s="629" t="s">
        <v>377</v>
      </c>
      <c r="V29" s="629" t="s">
        <v>377</v>
      </c>
      <c r="W29" s="696">
        <v>8610052000</v>
      </c>
      <c r="X29" s="696">
        <v>0</v>
      </c>
      <c r="Y29" s="696">
        <v>0</v>
      </c>
      <c r="Z29" s="696">
        <f t="shared" si="18"/>
        <v>8876963.6119999997</v>
      </c>
      <c r="AA29" s="696">
        <f t="shared" si="19"/>
        <v>0</v>
      </c>
      <c r="AB29" s="696">
        <f t="shared" si="20"/>
        <v>0</v>
      </c>
      <c r="AC29" s="696"/>
      <c r="AL29" s="629" t="s">
        <v>816</v>
      </c>
      <c r="AM29" s="629" t="s">
        <v>735</v>
      </c>
      <c r="AN29" s="629" t="s">
        <v>377</v>
      </c>
      <c r="AO29" s="629" t="s">
        <v>377</v>
      </c>
      <c r="AP29" s="696">
        <v>1</v>
      </c>
      <c r="AQ29" s="696">
        <v>0</v>
      </c>
      <c r="AR29" s="696">
        <v>0</v>
      </c>
      <c r="AS29" s="696">
        <f t="shared" si="22"/>
        <v>1E-3</v>
      </c>
      <c r="AT29" s="696">
        <f t="shared" si="23"/>
        <v>0</v>
      </c>
      <c r="AU29" s="696">
        <f t="shared" si="24"/>
        <v>0</v>
      </c>
      <c r="BE29" s="668" t="s">
        <v>821</v>
      </c>
      <c r="BF29" s="625" t="s">
        <v>822</v>
      </c>
      <c r="BG29" s="668" t="s">
        <v>838</v>
      </c>
      <c r="BH29" s="625" t="s">
        <v>839</v>
      </c>
      <c r="BI29" s="626">
        <v>0</v>
      </c>
      <c r="BJ29" s="626">
        <v>31607</v>
      </c>
      <c r="BK29" s="626">
        <v>300000</v>
      </c>
      <c r="BL29" s="626">
        <f t="shared" si="26"/>
        <v>0</v>
      </c>
      <c r="BM29" s="626">
        <f t="shared" si="27"/>
        <v>31.606999999999999</v>
      </c>
      <c r="BN29" s="626">
        <f t="shared" si="28"/>
        <v>300</v>
      </c>
      <c r="BW29" s="668" t="s">
        <v>821</v>
      </c>
      <c r="BX29" s="625" t="s">
        <v>822</v>
      </c>
      <c r="BY29" s="668" t="s">
        <v>862</v>
      </c>
      <c r="BZ29" s="625" t="s">
        <v>863</v>
      </c>
      <c r="CA29" s="696">
        <v>0</v>
      </c>
      <c r="CB29" s="696">
        <v>190848</v>
      </c>
      <c r="CC29" s="696">
        <v>0</v>
      </c>
      <c r="CD29" s="696">
        <f t="shared" si="30"/>
        <v>0</v>
      </c>
      <c r="CE29" s="696">
        <f t="shared" si="31"/>
        <v>190.84800000000001</v>
      </c>
      <c r="CF29" s="696">
        <f t="shared" si="32"/>
        <v>0</v>
      </c>
      <c r="CO29" s="629" t="s">
        <v>821</v>
      </c>
      <c r="CP29" s="629" t="s">
        <v>822</v>
      </c>
      <c r="CQ29" s="668" t="s">
        <v>862</v>
      </c>
      <c r="CR29" s="629" t="s">
        <v>863</v>
      </c>
      <c r="CS29" s="629">
        <v>0</v>
      </c>
      <c r="CT29" s="629">
        <v>190848</v>
      </c>
      <c r="CU29" s="629">
        <v>0</v>
      </c>
      <c r="CV29" s="696">
        <f t="shared" si="34"/>
        <v>0</v>
      </c>
      <c r="CW29" s="696">
        <f t="shared" si="35"/>
        <v>190.84800000000001</v>
      </c>
      <c r="CX29" s="696">
        <f t="shared" si="36"/>
        <v>0</v>
      </c>
      <c r="DH29" s="629" t="s">
        <v>821</v>
      </c>
      <c r="DI29" s="629" t="s">
        <v>822</v>
      </c>
      <c r="DJ29" s="629" t="s">
        <v>838</v>
      </c>
      <c r="DK29" s="629" t="s">
        <v>839</v>
      </c>
      <c r="DL29" s="698">
        <v>0</v>
      </c>
      <c r="DM29" s="698">
        <v>444924</v>
      </c>
      <c r="DN29" s="698">
        <v>870378</v>
      </c>
      <c r="DO29" s="698">
        <f t="shared" si="38"/>
        <v>0</v>
      </c>
      <c r="DP29" s="698">
        <f t="shared" si="39"/>
        <v>444.92399999999998</v>
      </c>
      <c r="DQ29" s="698">
        <f t="shared" si="40"/>
        <v>870.37800000000004</v>
      </c>
      <c r="EC29" s="629" t="s">
        <v>821</v>
      </c>
      <c r="ED29" s="629" t="s">
        <v>822</v>
      </c>
      <c r="EE29" s="668" t="s">
        <v>377</v>
      </c>
      <c r="EF29" s="629" t="s">
        <v>377</v>
      </c>
      <c r="EG29" s="697">
        <v>0</v>
      </c>
      <c r="EH29" s="697">
        <v>0</v>
      </c>
      <c r="EI29" s="697">
        <v>0</v>
      </c>
      <c r="EJ29" s="697">
        <f t="shared" si="42"/>
        <v>0</v>
      </c>
      <c r="EK29" s="697">
        <f t="shared" si="43"/>
        <v>0</v>
      </c>
      <c r="EL29" s="697">
        <f t="shared" si="44"/>
        <v>0</v>
      </c>
      <c r="EV29" s="629" t="s">
        <v>821</v>
      </c>
      <c r="EW29" s="629" t="s">
        <v>822</v>
      </c>
      <c r="EX29" s="629" t="s">
        <v>862</v>
      </c>
      <c r="EY29" s="629" t="s">
        <v>863</v>
      </c>
      <c r="EZ29" s="697">
        <v>0</v>
      </c>
      <c r="FA29" s="697">
        <v>166799</v>
      </c>
      <c r="FB29" s="697">
        <v>387838</v>
      </c>
      <c r="FC29" s="697">
        <f t="shared" si="46"/>
        <v>0</v>
      </c>
      <c r="FD29" s="697">
        <f t="shared" si="47"/>
        <v>166.79900000000001</v>
      </c>
      <c r="FE29" s="697">
        <f t="shared" si="48"/>
        <v>387.83800000000002</v>
      </c>
      <c r="FN29" s="629" t="s">
        <v>821</v>
      </c>
      <c r="FO29" s="629" t="s">
        <v>822</v>
      </c>
      <c r="FP29" s="629" t="s">
        <v>377</v>
      </c>
      <c r="FQ29" s="629" t="s">
        <v>377</v>
      </c>
      <c r="FR29" s="698">
        <v>0</v>
      </c>
      <c r="FS29" s="698">
        <v>0</v>
      </c>
      <c r="FT29" s="698">
        <v>0</v>
      </c>
      <c r="FU29" s="700">
        <f t="shared" si="50"/>
        <v>0</v>
      </c>
      <c r="FV29" s="700">
        <f t="shared" si="51"/>
        <v>0</v>
      </c>
      <c r="FW29" s="700">
        <f t="shared" si="52"/>
        <v>0</v>
      </c>
      <c r="FY29" s="629" t="s">
        <v>975</v>
      </c>
      <c r="FZ29" s="697">
        <v>2550000000</v>
      </c>
      <c r="GA29" s="697">
        <v>862261783</v>
      </c>
      <c r="GB29" s="697">
        <v>862261783</v>
      </c>
      <c r="GC29" s="697">
        <v>1687738217</v>
      </c>
      <c r="GD29" s="697">
        <v>312895206</v>
      </c>
      <c r="GE29" s="697">
        <v>549366577</v>
      </c>
      <c r="GF29" s="697">
        <f t="shared" si="53"/>
        <v>2550000</v>
      </c>
      <c r="GG29" s="697">
        <f t="shared" si="54"/>
        <v>862261.78300000005</v>
      </c>
      <c r="GH29" s="697">
        <f t="shared" si="55"/>
        <v>862261.78300000005</v>
      </c>
      <c r="GI29" s="697">
        <f t="shared" si="56"/>
        <v>1687738.2169999999</v>
      </c>
      <c r="GJ29" s="697">
        <f t="shared" si="57"/>
        <v>312895.20600000001</v>
      </c>
      <c r="GK29" s="697">
        <f t="shared" si="58"/>
        <v>549366.57700000005</v>
      </c>
      <c r="GU29" s="668" t="s">
        <v>821</v>
      </c>
      <c r="GV29" s="629" t="s">
        <v>822</v>
      </c>
      <c r="GW29" s="668" t="s">
        <v>377</v>
      </c>
      <c r="GX29" s="625" t="s">
        <v>377</v>
      </c>
      <c r="GY29" s="626">
        <v>0</v>
      </c>
      <c r="GZ29" s="626">
        <v>0</v>
      </c>
      <c r="HA29" s="626">
        <v>0</v>
      </c>
      <c r="HB29" s="626">
        <f t="shared" si="60"/>
        <v>0</v>
      </c>
      <c r="HC29" s="626">
        <f t="shared" si="61"/>
        <v>0</v>
      </c>
      <c r="HD29" s="626">
        <f t="shared" si="62"/>
        <v>0</v>
      </c>
      <c r="HF29" s="625" t="s">
        <v>974</v>
      </c>
      <c r="HG29" s="626">
        <v>1790344172</v>
      </c>
      <c r="HH29" s="626">
        <v>893692786</v>
      </c>
      <c r="HI29" s="626">
        <v>893692786</v>
      </c>
      <c r="HJ29" s="626">
        <v>896651386</v>
      </c>
      <c r="HK29" s="626">
        <v>539693696</v>
      </c>
      <c r="HL29" s="626">
        <v>353999090</v>
      </c>
      <c r="HM29" s="626">
        <f t="shared" si="63"/>
        <v>1790344.172</v>
      </c>
      <c r="HN29" s="626">
        <f t="shared" si="64"/>
        <v>893692.78599999996</v>
      </c>
      <c r="HO29" s="626">
        <f t="shared" si="65"/>
        <v>893692.78599999996</v>
      </c>
      <c r="HP29" s="626">
        <f t="shared" si="66"/>
        <v>896651.38600000006</v>
      </c>
      <c r="HQ29" s="626">
        <f t="shared" si="67"/>
        <v>539693.696</v>
      </c>
      <c r="HR29" s="626">
        <f t="shared" si="68"/>
        <v>353999.09</v>
      </c>
      <c r="HU29" s="629" t="s">
        <v>686</v>
      </c>
      <c r="HV29" s="629" t="s">
        <v>687</v>
      </c>
      <c r="HW29" s="629" t="s">
        <v>377</v>
      </c>
      <c r="HX29" s="629" t="s">
        <v>377</v>
      </c>
      <c r="HY29" s="697">
        <v>8195746657</v>
      </c>
      <c r="HZ29" s="697">
        <f t="shared" si="69"/>
        <v>8195746.6569999997</v>
      </c>
      <c r="IB29" s="629" t="s">
        <v>821</v>
      </c>
      <c r="IC29" s="629" t="s">
        <v>822</v>
      </c>
      <c r="ID29" s="629" t="s">
        <v>838</v>
      </c>
      <c r="IE29" s="629" t="s">
        <v>839</v>
      </c>
      <c r="IF29" s="697">
        <v>635778</v>
      </c>
      <c r="IG29" s="697">
        <v>0</v>
      </c>
      <c r="IH29" s="697">
        <v>0</v>
      </c>
      <c r="II29" s="697">
        <f t="shared" si="70"/>
        <v>635.77800000000002</v>
      </c>
      <c r="IJ29" s="697">
        <f t="shared" si="71"/>
        <v>0</v>
      </c>
      <c r="IK29" s="697">
        <f t="shared" si="72"/>
        <v>0</v>
      </c>
      <c r="IM29" s="629" t="s">
        <v>974</v>
      </c>
      <c r="IN29" s="697">
        <v>1185502273</v>
      </c>
      <c r="IO29" s="697">
        <v>1172880425</v>
      </c>
      <c r="IP29" s="697">
        <v>1172880425</v>
      </c>
      <c r="IQ29" s="697">
        <v>12621848</v>
      </c>
      <c r="IR29" s="697">
        <v>569693696</v>
      </c>
      <c r="IS29" s="697">
        <v>603186729</v>
      </c>
      <c r="IT29" s="697">
        <f t="shared" si="73"/>
        <v>1185502.273</v>
      </c>
      <c r="IU29" s="697">
        <f t="shared" si="74"/>
        <v>1172880.425</v>
      </c>
      <c r="IV29" s="697">
        <f t="shared" si="75"/>
        <v>1172880.425</v>
      </c>
      <c r="IW29" s="697">
        <f t="shared" si="76"/>
        <v>12621.848</v>
      </c>
      <c r="IX29" s="697">
        <f t="shared" si="77"/>
        <v>569693.696</v>
      </c>
      <c r="IY29" s="697">
        <f t="shared" si="78"/>
        <v>603186.72900000005</v>
      </c>
    </row>
    <row r="30" spans="1:259" x14ac:dyDescent="0.25">
      <c r="A30" s="668" t="s">
        <v>672</v>
      </c>
      <c r="B30" s="668" t="s">
        <v>673</v>
      </c>
      <c r="C30" s="668" t="s">
        <v>377</v>
      </c>
      <c r="D30" s="668" t="s">
        <v>377</v>
      </c>
      <c r="E30" s="626">
        <v>0</v>
      </c>
      <c r="F30" s="626">
        <v>0</v>
      </c>
      <c r="G30" s="626">
        <v>0</v>
      </c>
      <c r="H30" s="696">
        <f t="shared" si="14"/>
        <v>0</v>
      </c>
      <c r="I30" s="696">
        <f t="shared" si="15"/>
        <v>0</v>
      </c>
      <c r="J30" s="696">
        <f t="shared" si="16"/>
        <v>0</v>
      </c>
      <c r="S30" s="629" t="s">
        <v>668</v>
      </c>
      <c r="T30" s="629" t="s">
        <v>669</v>
      </c>
      <c r="U30" s="629" t="s">
        <v>377</v>
      </c>
      <c r="V30" s="629" t="s">
        <v>377</v>
      </c>
      <c r="W30" s="696">
        <v>44226748000</v>
      </c>
      <c r="X30" s="696">
        <v>0</v>
      </c>
      <c r="Y30" s="696">
        <v>0</v>
      </c>
      <c r="Z30" s="696">
        <f t="shared" si="18"/>
        <v>45597777.187999994</v>
      </c>
      <c r="AA30" s="696">
        <f t="shared" si="19"/>
        <v>0</v>
      </c>
      <c r="AB30" s="696">
        <f t="shared" si="20"/>
        <v>0</v>
      </c>
      <c r="AC30" s="696"/>
      <c r="AL30" s="629" t="s">
        <v>731</v>
      </c>
      <c r="AM30" s="629" t="s">
        <v>49</v>
      </c>
      <c r="AN30" s="629" t="s">
        <v>377</v>
      </c>
      <c r="AO30" s="629" t="s">
        <v>377</v>
      </c>
      <c r="AP30" s="696">
        <v>9996</v>
      </c>
      <c r="AQ30" s="696">
        <v>0</v>
      </c>
      <c r="AR30" s="696">
        <v>0</v>
      </c>
      <c r="AS30" s="696">
        <f t="shared" si="22"/>
        <v>9.9960000000000004</v>
      </c>
      <c r="AT30" s="696">
        <f t="shared" si="23"/>
        <v>0</v>
      </c>
      <c r="AU30" s="696">
        <f t="shared" si="24"/>
        <v>0</v>
      </c>
      <c r="BE30" s="668" t="s">
        <v>815</v>
      </c>
      <c r="BF30" s="625" t="s">
        <v>725</v>
      </c>
      <c r="BG30" s="668" t="s">
        <v>377</v>
      </c>
      <c r="BH30" s="625" t="s">
        <v>377</v>
      </c>
      <c r="BI30" s="626">
        <v>1</v>
      </c>
      <c r="BJ30" s="626">
        <v>0</v>
      </c>
      <c r="BK30" s="626">
        <v>0</v>
      </c>
      <c r="BL30" s="626">
        <f t="shared" si="26"/>
        <v>1E-3</v>
      </c>
      <c r="BM30" s="626">
        <f t="shared" si="27"/>
        <v>0</v>
      </c>
      <c r="BN30" s="626">
        <f t="shared" si="28"/>
        <v>0</v>
      </c>
      <c r="BW30" s="668" t="s">
        <v>821</v>
      </c>
      <c r="BX30" s="625" t="s">
        <v>822</v>
      </c>
      <c r="BY30" s="668" t="s">
        <v>377</v>
      </c>
      <c r="BZ30" s="625" t="s">
        <v>377</v>
      </c>
      <c r="CA30" s="696">
        <v>0</v>
      </c>
      <c r="CB30" s="696">
        <v>0</v>
      </c>
      <c r="CC30" s="696">
        <v>0</v>
      </c>
      <c r="CD30" s="696">
        <f t="shared" si="30"/>
        <v>0</v>
      </c>
      <c r="CE30" s="696">
        <f t="shared" si="31"/>
        <v>0</v>
      </c>
      <c r="CF30" s="696">
        <f t="shared" si="32"/>
        <v>0</v>
      </c>
      <c r="CO30" s="629" t="s">
        <v>821</v>
      </c>
      <c r="CP30" s="629" t="s">
        <v>822</v>
      </c>
      <c r="CQ30" s="668" t="s">
        <v>377</v>
      </c>
      <c r="CR30" s="629" t="s">
        <v>377</v>
      </c>
      <c r="CS30" s="629">
        <v>0</v>
      </c>
      <c r="CT30" s="629">
        <v>0</v>
      </c>
      <c r="CU30" s="629">
        <v>0</v>
      </c>
      <c r="CV30" s="696">
        <f t="shared" si="34"/>
        <v>0</v>
      </c>
      <c r="CW30" s="696">
        <f t="shared" si="35"/>
        <v>0</v>
      </c>
      <c r="CX30" s="696">
        <f t="shared" si="36"/>
        <v>0</v>
      </c>
      <c r="DH30" s="629" t="s">
        <v>821</v>
      </c>
      <c r="DI30" s="629" t="s">
        <v>822</v>
      </c>
      <c r="DJ30" s="629" t="s">
        <v>377</v>
      </c>
      <c r="DK30" s="629" t="s">
        <v>377</v>
      </c>
      <c r="DL30" s="698">
        <v>0</v>
      </c>
      <c r="DM30" s="698">
        <v>0</v>
      </c>
      <c r="DN30" s="698">
        <v>0</v>
      </c>
      <c r="DO30" s="698">
        <f t="shared" si="38"/>
        <v>0</v>
      </c>
      <c r="DP30" s="698">
        <f t="shared" si="39"/>
        <v>0</v>
      </c>
      <c r="DQ30" s="698">
        <f t="shared" si="40"/>
        <v>0</v>
      </c>
      <c r="EC30" s="629" t="s">
        <v>821</v>
      </c>
      <c r="ED30" s="629" t="s">
        <v>822</v>
      </c>
      <c r="EE30" s="668" t="s">
        <v>862</v>
      </c>
      <c r="EF30" s="629" t="s">
        <v>863</v>
      </c>
      <c r="EG30" s="697">
        <v>0</v>
      </c>
      <c r="EH30" s="697">
        <v>334248</v>
      </c>
      <c r="EI30" s="697">
        <v>113209</v>
      </c>
      <c r="EJ30" s="697">
        <f t="shared" si="42"/>
        <v>0</v>
      </c>
      <c r="EK30" s="697">
        <f t="shared" si="43"/>
        <v>334.24799999999999</v>
      </c>
      <c r="EL30" s="697">
        <f t="shared" si="44"/>
        <v>113.209</v>
      </c>
      <c r="EV30" s="629" t="s">
        <v>821</v>
      </c>
      <c r="EW30" s="629" t="s">
        <v>822</v>
      </c>
      <c r="EX30" s="629" t="s">
        <v>377</v>
      </c>
      <c r="EY30" s="629" t="s">
        <v>377</v>
      </c>
      <c r="EZ30" s="697">
        <v>0</v>
      </c>
      <c r="FA30" s="697">
        <v>0</v>
      </c>
      <c r="FB30" s="697">
        <v>0</v>
      </c>
      <c r="FC30" s="697">
        <f t="shared" si="46"/>
        <v>0</v>
      </c>
      <c r="FD30" s="697">
        <f t="shared" si="47"/>
        <v>0</v>
      </c>
      <c r="FE30" s="697">
        <f t="shared" si="48"/>
        <v>0</v>
      </c>
      <c r="FN30" s="629" t="s">
        <v>821</v>
      </c>
      <c r="FO30" s="629" t="s">
        <v>822</v>
      </c>
      <c r="FP30" s="629" t="s">
        <v>838</v>
      </c>
      <c r="FQ30" s="629" t="s">
        <v>839</v>
      </c>
      <c r="FR30" s="698">
        <v>0</v>
      </c>
      <c r="FS30" s="698">
        <v>540351</v>
      </c>
      <c r="FT30" s="698">
        <v>1033996</v>
      </c>
      <c r="FU30" s="700">
        <f t="shared" si="50"/>
        <v>0</v>
      </c>
      <c r="FV30" s="700">
        <f t="shared" si="51"/>
        <v>540.351</v>
      </c>
      <c r="FW30" s="700">
        <f t="shared" si="52"/>
        <v>1033.9960000000001</v>
      </c>
      <c r="FY30" s="629" t="s">
        <v>976</v>
      </c>
      <c r="FZ30" s="697">
        <v>13735783452</v>
      </c>
      <c r="GA30" s="697">
        <v>9862261936</v>
      </c>
      <c r="GB30" s="697">
        <v>10064675668</v>
      </c>
      <c r="GC30" s="697">
        <v>3671107784</v>
      </c>
      <c r="GD30" s="697">
        <v>7374185857</v>
      </c>
      <c r="GE30" s="697">
        <v>2488076079</v>
      </c>
      <c r="GF30" s="697">
        <f t="shared" si="53"/>
        <v>13735783.452</v>
      </c>
      <c r="GG30" s="697">
        <f t="shared" si="54"/>
        <v>9862261.9360000007</v>
      </c>
      <c r="GH30" s="697">
        <f t="shared" si="55"/>
        <v>10064675.668</v>
      </c>
      <c r="GI30" s="697">
        <f t="shared" si="56"/>
        <v>3671107.784</v>
      </c>
      <c r="GJ30" s="697">
        <f t="shared" si="57"/>
        <v>7374185.8569999998</v>
      </c>
      <c r="GK30" s="697">
        <f t="shared" si="58"/>
        <v>2488076.0789999999</v>
      </c>
      <c r="GU30" s="668" t="s">
        <v>821</v>
      </c>
      <c r="GV30" s="629" t="s">
        <v>822</v>
      </c>
      <c r="GW30" s="668" t="s">
        <v>823</v>
      </c>
      <c r="GX30" s="625" t="s">
        <v>824</v>
      </c>
      <c r="GY30" s="626">
        <v>0</v>
      </c>
      <c r="GZ30" s="626">
        <v>409666667</v>
      </c>
      <c r="HA30" s="626">
        <v>449666667</v>
      </c>
      <c r="HB30" s="626">
        <f t="shared" si="60"/>
        <v>0</v>
      </c>
      <c r="HC30" s="626">
        <f t="shared" si="61"/>
        <v>409666.66700000002</v>
      </c>
      <c r="HD30" s="626">
        <f t="shared" si="62"/>
        <v>449666.66700000002</v>
      </c>
      <c r="HF30" s="625" t="s">
        <v>975</v>
      </c>
      <c r="HG30" s="626">
        <v>1550000000</v>
      </c>
      <c r="HH30" s="626">
        <v>985622783</v>
      </c>
      <c r="HI30" s="626">
        <v>1041222992</v>
      </c>
      <c r="HJ30" s="626">
        <v>508777008</v>
      </c>
      <c r="HK30" s="626">
        <v>370036206</v>
      </c>
      <c r="HL30" s="626">
        <v>615586577</v>
      </c>
      <c r="HM30" s="626">
        <f t="shared" si="63"/>
        <v>1550000</v>
      </c>
      <c r="HN30" s="626">
        <f t="shared" si="64"/>
        <v>985622.78300000005</v>
      </c>
      <c r="HO30" s="626">
        <f t="shared" si="65"/>
        <v>1041222.992</v>
      </c>
      <c r="HP30" s="626">
        <f t="shared" si="66"/>
        <v>508777.00799999997</v>
      </c>
      <c r="HQ30" s="626">
        <f t="shared" si="67"/>
        <v>370036.20600000001</v>
      </c>
      <c r="HR30" s="626">
        <f t="shared" si="68"/>
        <v>615586.57700000005</v>
      </c>
      <c r="HU30" s="629" t="s">
        <v>686</v>
      </c>
      <c r="HV30" s="629" t="s">
        <v>687</v>
      </c>
      <c r="HW30" s="629" t="s">
        <v>377</v>
      </c>
      <c r="HX30" s="629" t="s">
        <v>377</v>
      </c>
      <c r="HY30" s="697">
        <v>249413240</v>
      </c>
      <c r="HZ30" s="697">
        <f t="shared" si="69"/>
        <v>249413.24</v>
      </c>
      <c r="IB30" s="629" t="s">
        <v>821</v>
      </c>
      <c r="IC30" s="629" t="s">
        <v>822</v>
      </c>
      <c r="ID30" s="629" t="s">
        <v>862</v>
      </c>
      <c r="IE30" s="629" t="s">
        <v>863</v>
      </c>
      <c r="IF30" s="697">
        <v>357647</v>
      </c>
      <c r="IG30" s="697">
        <v>0</v>
      </c>
      <c r="IH30" s="697">
        <v>0</v>
      </c>
      <c r="II30" s="697">
        <f t="shared" si="70"/>
        <v>357.64699999999999</v>
      </c>
      <c r="IJ30" s="697">
        <f t="shared" si="71"/>
        <v>0</v>
      </c>
      <c r="IK30" s="697">
        <f t="shared" si="72"/>
        <v>0</v>
      </c>
      <c r="IM30" s="629" t="s">
        <v>975</v>
      </c>
      <c r="IN30" s="697">
        <v>692036991</v>
      </c>
      <c r="IO30" s="697">
        <v>692036991</v>
      </c>
      <c r="IP30" s="697">
        <v>692036991</v>
      </c>
      <c r="IQ30" s="697">
        <v>0</v>
      </c>
      <c r="IR30" s="697">
        <v>405954029</v>
      </c>
      <c r="IS30" s="697">
        <v>286082962</v>
      </c>
      <c r="IT30" s="697">
        <f t="shared" si="73"/>
        <v>692036.99100000004</v>
      </c>
      <c r="IU30" s="697">
        <f t="shared" si="74"/>
        <v>692036.99100000004</v>
      </c>
      <c r="IV30" s="697">
        <f t="shared" si="75"/>
        <v>692036.99100000004</v>
      </c>
      <c r="IW30" s="697">
        <f t="shared" si="76"/>
        <v>0</v>
      </c>
      <c r="IX30" s="697">
        <f t="shared" si="77"/>
        <v>405954.02899999998</v>
      </c>
      <c r="IY30" s="697">
        <f t="shared" si="78"/>
        <v>286082.962</v>
      </c>
    </row>
    <row r="31" spans="1:259" x14ac:dyDescent="0.25">
      <c r="A31" s="668" t="s">
        <v>672</v>
      </c>
      <c r="B31" s="668" t="s">
        <v>673</v>
      </c>
      <c r="C31" s="668" t="s">
        <v>377</v>
      </c>
      <c r="D31" s="668" t="s">
        <v>377</v>
      </c>
      <c r="E31" s="626">
        <v>0</v>
      </c>
      <c r="F31" s="626">
        <v>11026865968</v>
      </c>
      <c r="G31" s="626">
        <v>11026865968</v>
      </c>
      <c r="H31" s="696">
        <f t="shared" si="14"/>
        <v>0</v>
      </c>
      <c r="I31" s="696">
        <f t="shared" si="15"/>
        <v>11368698.813007999</v>
      </c>
      <c r="J31" s="696">
        <f t="shared" si="16"/>
        <v>11368698.813007999</v>
      </c>
      <c r="S31" s="629" t="s">
        <v>670</v>
      </c>
      <c r="T31" s="629" t="s">
        <v>671</v>
      </c>
      <c r="U31" s="629" t="s">
        <v>377</v>
      </c>
      <c r="V31" s="629" t="s">
        <v>377</v>
      </c>
      <c r="W31" s="696">
        <v>23589916000</v>
      </c>
      <c r="X31" s="696">
        <v>0</v>
      </c>
      <c r="Y31" s="696">
        <v>0</v>
      </c>
      <c r="Z31" s="696">
        <f t="shared" si="18"/>
        <v>24321203.395999998</v>
      </c>
      <c r="AA31" s="696">
        <f t="shared" si="19"/>
        <v>0</v>
      </c>
      <c r="AB31" s="696">
        <f t="shared" si="20"/>
        <v>0</v>
      </c>
      <c r="AC31" s="696"/>
      <c r="AL31" s="629" t="s">
        <v>379</v>
      </c>
      <c r="AM31" s="629" t="s">
        <v>134</v>
      </c>
      <c r="AN31" s="629" t="s">
        <v>377</v>
      </c>
      <c r="AO31" s="629" t="s">
        <v>377</v>
      </c>
      <c r="AP31" s="696">
        <v>8610052000</v>
      </c>
      <c r="AQ31" s="696">
        <v>0</v>
      </c>
      <c r="AR31" s="696">
        <v>0</v>
      </c>
      <c r="AS31" s="696">
        <f t="shared" si="22"/>
        <v>8610052</v>
      </c>
      <c r="AT31" s="696">
        <f t="shared" si="23"/>
        <v>0</v>
      </c>
      <c r="AU31" s="696">
        <f t="shared" si="24"/>
        <v>0</v>
      </c>
      <c r="BE31" s="668" t="s">
        <v>746</v>
      </c>
      <c r="BF31" s="625" t="s">
        <v>747</v>
      </c>
      <c r="BG31" s="668" t="s">
        <v>377</v>
      </c>
      <c r="BH31" s="625" t="s">
        <v>377</v>
      </c>
      <c r="BI31" s="626">
        <v>1</v>
      </c>
      <c r="BJ31" s="626">
        <v>0</v>
      </c>
      <c r="BK31" s="626">
        <v>0</v>
      </c>
      <c r="BL31" s="626">
        <f t="shared" si="26"/>
        <v>1E-3</v>
      </c>
      <c r="BM31" s="626">
        <f t="shared" si="27"/>
        <v>0</v>
      </c>
      <c r="BN31" s="626">
        <f t="shared" si="28"/>
        <v>0</v>
      </c>
      <c r="BW31" s="668" t="s">
        <v>821</v>
      </c>
      <c r="BX31" s="625" t="s">
        <v>822</v>
      </c>
      <c r="BY31" s="668" t="s">
        <v>838</v>
      </c>
      <c r="BZ31" s="625" t="s">
        <v>839</v>
      </c>
      <c r="CA31" s="696">
        <v>0</v>
      </c>
      <c r="CB31" s="696">
        <v>400000</v>
      </c>
      <c r="CC31" s="696">
        <v>63214</v>
      </c>
      <c r="CD31" s="696">
        <f t="shared" si="30"/>
        <v>0</v>
      </c>
      <c r="CE31" s="696">
        <f t="shared" si="31"/>
        <v>400</v>
      </c>
      <c r="CF31" s="696">
        <f t="shared" si="32"/>
        <v>63.213999999999999</v>
      </c>
      <c r="CO31" s="629" t="s">
        <v>821</v>
      </c>
      <c r="CP31" s="629" t="s">
        <v>822</v>
      </c>
      <c r="CQ31" s="668" t="s">
        <v>838</v>
      </c>
      <c r="CR31" s="629" t="s">
        <v>839</v>
      </c>
      <c r="CS31" s="629">
        <v>0</v>
      </c>
      <c r="CT31" s="629">
        <v>870378</v>
      </c>
      <c r="CU31" s="629">
        <v>444924</v>
      </c>
      <c r="CV31" s="696">
        <f t="shared" si="34"/>
        <v>0</v>
      </c>
      <c r="CW31" s="696">
        <f t="shared" si="35"/>
        <v>870.37800000000004</v>
      </c>
      <c r="CX31" s="696">
        <f t="shared" si="36"/>
        <v>444.92399999999998</v>
      </c>
      <c r="DH31" s="629" t="s">
        <v>821</v>
      </c>
      <c r="DI31" s="629" t="s">
        <v>822</v>
      </c>
      <c r="DJ31" s="629" t="s">
        <v>823</v>
      </c>
      <c r="DK31" s="629" t="s">
        <v>824</v>
      </c>
      <c r="DL31" s="698">
        <v>0</v>
      </c>
      <c r="DM31" s="698">
        <v>259666667</v>
      </c>
      <c r="DN31" s="698">
        <v>465666667</v>
      </c>
      <c r="DO31" s="698">
        <f t="shared" si="38"/>
        <v>0</v>
      </c>
      <c r="DP31" s="698">
        <f t="shared" si="39"/>
        <v>259666.66699999999</v>
      </c>
      <c r="DQ31" s="698">
        <f t="shared" si="40"/>
        <v>465666.66700000002</v>
      </c>
      <c r="EC31" s="629" t="s">
        <v>821</v>
      </c>
      <c r="ED31" s="629" t="s">
        <v>822</v>
      </c>
      <c r="EE31" s="668" t="s">
        <v>377</v>
      </c>
      <c r="EF31" s="629" t="s">
        <v>377</v>
      </c>
      <c r="EG31" s="697">
        <v>0</v>
      </c>
      <c r="EH31" s="697">
        <v>0</v>
      </c>
      <c r="EI31" s="697">
        <v>0</v>
      </c>
      <c r="EJ31" s="697">
        <f t="shared" si="42"/>
        <v>0</v>
      </c>
      <c r="EK31" s="697">
        <f t="shared" si="43"/>
        <v>0</v>
      </c>
      <c r="EL31" s="697">
        <f t="shared" si="44"/>
        <v>0</v>
      </c>
      <c r="EV31" s="629" t="s">
        <v>821</v>
      </c>
      <c r="EW31" s="629" t="s">
        <v>822</v>
      </c>
      <c r="EX31" s="629" t="s">
        <v>377</v>
      </c>
      <c r="EY31" s="629" t="s">
        <v>377</v>
      </c>
      <c r="EZ31" s="697">
        <v>0</v>
      </c>
      <c r="FA31" s="697">
        <v>0</v>
      </c>
      <c r="FB31" s="697">
        <v>0</v>
      </c>
      <c r="FC31" s="697">
        <f t="shared" si="46"/>
        <v>0</v>
      </c>
      <c r="FD31" s="697">
        <f t="shared" si="47"/>
        <v>0</v>
      </c>
      <c r="FE31" s="697">
        <f t="shared" si="48"/>
        <v>0</v>
      </c>
      <c r="FN31" s="629" t="s">
        <v>821</v>
      </c>
      <c r="FO31" s="629" t="s">
        <v>822</v>
      </c>
      <c r="FP31" s="629" t="s">
        <v>377</v>
      </c>
      <c r="FQ31" s="629" t="s">
        <v>377</v>
      </c>
      <c r="FR31" s="698">
        <v>0</v>
      </c>
      <c r="FS31" s="698">
        <v>0</v>
      </c>
      <c r="FT31" s="698">
        <v>0</v>
      </c>
      <c r="FU31" s="700">
        <f t="shared" si="50"/>
        <v>0</v>
      </c>
      <c r="FV31" s="700">
        <f t="shared" si="51"/>
        <v>0</v>
      </c>
      <c r="FW31" s="700">
        <f t="shared" si="52"/>
        <v>0</v>
      </c>
      <c r="FY31" s="629" t="s">
        <v>977</v>
      </c>
      <c r="FZ31" s="697">
        <v>15435821978</v>
      </c>
      <c r="GA31" s="697">
        <v>5917828221</v>
      </c>
      <c r="GB31" s="697">
        <v>6130761322</v>
      </c>
      <c r="GC31" s="697">
        <v>9305060656</v>
      </c>
      <c r="GD31" s="697">
        <v>3589284816</v>
      </c>
      <c r="GE31" s="697">
        <v>2328543405</v>
      </c>
      <c r="GF31" s="697">
        <f t="shared" si="53"/>
        <v>15435821.978</v>
      </c>
      <c r="GG31" s="697">
        <f t="shared" si="54"/>
        <v>5917828.2209999999</v>
      </c>
      <c r="GH31" s="697">
        <f t="shared" si="55"/>
        <v>6130761.3219999997</v>
      </c>
      <c r="GI31" s="697">
        <f t="shared" si="56"/>
        <v>9305060.6559999995</v>
      </c>
      <c r="GJ31" s="697">
        <f t="shared" si="57"/>
        <v>3589284.8160000001</v>
      </c>
      <c r="GK31" s="697">
        <f t="shared" si="58"/>
        <v>2328543.4049999998</v>
      </c>
      <c r="GU31" s="668" t="s">
        <v>821</v>
      </c>
      <c r="GV31" s="629" t="s">
        <v>822</v>
      </c>
      <c r="GW31" s="668" t="s">
        <v>838</v>
      </c>
      <c r="GX31" s="625" t="s">
        <v>839</v>
      </c>
      <c r="GY31" s="626">
        <v>0</v>
      </c>
      <c r="GZ31" s="626">
        <v>603969</v>
      </c>
      <c r="HA31" s="626">
        <v>1065805</v>
      </c>
      <c r="HB31" s="626">
        <f t="shared" si="60"/>
        <v>0</v>
      </c>
      <c r="HC31" s="626">
        <f t="shared" si="61"/>
        <v>603.96900000000005</v>
      </c>
      <c r="HD31" s="626">
        <f t="shared" si="62"/>
        <v>1065.8050000000001</v>
      </c>
      <c r="HF31" s="625" t="s">
        <v>976</v>
      </c>
      <c r="HG31" s="626">
        <v>13735783452</v>
      </c>
      <c r="HH31" s="626">
        <v>13173052775</v>
      </c>
      <c r="HI31" s="626">
        <v>13287113924</v>
      </c>
      <c r="HJ31" s="626">
        <v>448669528</v>
      </c>
      <c r="HK31" s="626">
        <v>11625232356</v>
      </c>
      <c r="HL31" s="626">
        <v>1547820419</v>
      </c>
      <c r="HM31" s="626">
        <f t="shared" si="63"/>
        <v>13735783.452</v>
      </c>
      <c r="HN31" s="626">
        <f t="shared" si="64"/>
        <v>13173052.775</v>
      </c>
      <c r="HO31" s="626">
        <f t="shared" si="65"/>
        <v>13287113.924000001</v>
      </c>
      <c r="HP31" s="626">
        <f t="shared" si="66"/>
        <v>448669.52799999999</v>
      </c>
      <c r="HQ31" s="626">
        <f t="shared" si="67"/>
        <v>11625232.356000001</v>
      </c>
      <c r="HR31" s="626">
        <f t="shared" si="68"/>
        <v>1547820.419</v>
      </c>
      <c r="HU31" s="629" t="s">
        <v>686</v>
      </c>
      <c r="HV31" s="629" t="s">
        <v>687</v>
      </c>
      <c r="HW31" s="629" t="s">
        <v>377</v>
      </c>
      <c r="HX31" s="629" t="s">
        <v>377</v>
      </c>
      <c r="HY31" s="697">
        <v>1354620007</v>
      </c>
      <c r="HZ31" s="697">
        <f t="shared" si="69"/>
        <v>1354620.007</v>
      </c>
      <c r="IB31" s="629" t="s">
        <v>821</v>
      </c>
      <c r="IC31" s="629" t="s">
        <v>822</v>
      </c>
      <c r="ID31" s="629" t="s">
        <v>377</v>
      </c>
      <c r="IE31" s="629" t="s">
        <v>377</v>
      </c>
      <c r="IF31" s="697">
        <v>0</v>
      </c>
      <c r="IG31" s="697">
        <v>0</v>
      </c>
      <c r="IH31" s="697">
        <v>0</v>
      </c>
      <c r="II31" s="697">
        <f t="shared" si="70"/>
        <v>0</v>
      </c>
      <c r="IJ31" s="697">
        <f t="shared" si="71"/>
        <v>0</v>
      </c>
      <c r="IK31" s="697">
        <f t="shared" si="72"/>
        <v>0</v>
      </c>
      <c r="IM31" s="629" t="s">
        <v>976</v>
      </c>
      <c r="IN31" s="697">
        <v>13735783452</v>
      </c>
      <c r="IO31" s="697">
        <v>13671574492</v>
      </c>
      <c r="IP31" s="697">
        <v>13671574492</v>
      </c>
      <c r="IQ31" s="697">
        <v>64208960</v>
      </c>
      <c r="IR31" s="697">
        <v>11689441316</v>
      </c>
      <c r="IS31" s="697">
        <v>1982133176</v>
      </c>
      <c r="IT31" s="697">
        <f t="shared" si="73"/>
        <v>13735783.452</v>
      </c>
      <c r="IU31" s="697">
        <f t="shared" si="74"/>
        <v>13671574.492000001</v>
      </c>
      <c r="IV31" s="697">
        <f t="shared" si="75"/>
        <v>13671574.492000001</v>
      </c>
      <c r="IW31" s="697">
        <f t="shared" si="76"/>
        <v>64208.959999999999</v>
      </c>
      <c r="IX31" s="697">
        <f t="shared" si="77"/>
        <v>11689441.316</v>
      </c>
      <c r="IY31" s="697">
        <f t="shared" si="78"/>
        <v>1982133.176</v>
      </c>
    </row>
    <row r="32" spans="1:259" x14ac:dyDescent="0.25">
      <c r="A32" s="668" t="s">
        <v>674</v>
      </c>
      <c r="B32" s="668" t="s">
        <v>675</v>
      </c>
      <c r="C32" s="668" t="s">
        <v>377</v>
      </c>
      <c r="D32" s="668" t="s">
        <v>377</v>
      </c>
      <c r="E32" s="626">
        <v>0</v>
      </c>
      <c r="F32" s="626">
        <v>0</v>
      </c>
      <c r="G32" s="626">
        <v>0</v>
      </c>
      <c r="H32" s="696">
        <f t="shared" si="14"/>
        <v>0</v>
      </c>
      <c r="I32" s="696">
        <f t="shared" si="15"/>
        <v>0</v>
      </c>
      <c r="J32" s="696">
        <f t="shared" si="16"/>
        <v>0</v>
      </c>
      <c r="S32" s="629" t="s">
        <v>670</v>
      </c>
      <c r="T32" s="629" t="s">
        <v>671</v>
      </c>
      <c r="U32" s="629" t="s">
        <v>377</v>
      </c>
      <c r="V32" s="629" t="s">
        <v>377</v>
      </c>
      <c r="W32" s="696">
        <v>0</v>
      </c>
      <c r="X32" s="696">
        <v>107808223</v>
      </c>
      <c r="Y32" s="696">
        <v>162468440</v>
      </c>
      <c r="Z32" s="696">
        <f t="shared" si="18"/>
        <v>0</v>
      </c>
      <c r="AA32" s="696">
        <f t="shared" si="19"/>
        <v>111150.27791299998</v>
      </c>
      <c r="AB32" s="696">
        <f t="shared" si="20"/>
        <v>167504.96163999999</v>
      </c>
      <c r="AC32" s="696"/>
      <c r="AL32" s="629" t="s">
        <v>379</v>
      </c>
      <c r="AM32" s="629" t="s">
        <v>134</v>
      </c>
      <c r="AN32" s="629" t="s">
        <v>377</v>
      </c>
      <c r="AO32" s="629" t="s">
        <v>377</v>
      </c>
      <c r="AP32" s="696">
        <v>0</v>
      </c>
      <c r="AQ32" s="696">
        <v>0</v>
      </c>
      <c r="AR32" s="696">
        <v>470864300</v>
      </c>
      <c r="AS32" s="696">
        <f t="shared" si="22"/>
        <v>0</v>
      </c>
      <c r="AT32" s="696">
        <f t="shared" si="23"/>
        <v>0</v>
      </c>
      <c r="AU32" s="696">
        <f t="shared" si="24"/>
        <v>470864.3</v>
      </c>
      <c r="BE32" s="668" t="s">
        <v>797</v>
      </c>
      <c r="BF32" s="625" t="s">
        <v>734</v>
      </c>
      <c r="BG32" s="668" t="s">
        <v>377</v>
      </c>
      <c r="BH32" s="625" t="s">
        <v>377</v>
      </c>
      <c r="BI32" s="626">
        <v>1</v>
      </c>
      <c r="BJ32" s="626">
        <v>0</v>
      </c>
      <c r="BK32" s="626">
        <v>0</v>
      </c>
      <c r="BL32" s="626">
        <f t="shared" si="26"/>
        <v>1E-3</v>
      </c>
      <c r="BM32" s="626">
        <f t="shared" si="27"/>
        <v>0</v>
      </c>
      <c r="BN32" s="626">
        <f t="shared" si="28"/>
        <v>0</v>
      </c>
      <c r="BW32" s="668" t="s">
        <v>815</v>
      </c>
      <c r="BX32" s="625" t="s">
        <v>725</v>
      </c>
      <c r="BY32" s="668" t="s">
        <v>377</v>
      </c>
      <c r="BZ32" s="625" t="s">
        <v>377</v>
      </c>
      <c r="CA32" s="696">
        <v>1</v>
      </c>
      <c r="CB32" s="696">
        <v>0</v>
      </c>
      <c r="CC32" s="696">
        <v>0</v>
      </c>
      <c r="CD32" s="696">
        <f t="shared" si="30"/>
        <v>1E-3</v>
      </c>
      <c r="CE32" s="696">
        <f t="shared" si="31"/>
        <v>0</v>
      </c>
      <c r="CF32" s="696">
        <f t="shared" si="32"/>
        <v>0</v>
      </c>
      <c r="CO32" s="629" t="s">
        <v>815</v>
      </c>
      <c r="CP32" s="629" t="s">
        <v>725</v>
      </c>
      <c r="CQ32" s="668" t="s">
        <v>377</v>
      </c>
      <c r="CR32" s="629" t="s">
        <v>377</v>
      </c>
      <c r="CS32" s="629">
        <v>1</v>
      </c>
      <c r="CT32" s="629">
        <v>0</v>
      </c>
      <c r="CU32" s="629">
        <v>0</v>
      </c>
      <c r="CV32" s="696">
        <f t="shared" si="34"/>
        <v>1E-3</v>
      </c>
      <c r="CW32" s="696">
        <f t="shared" si="35"/>
        <v>0</v>
      </c>
      <c r="CX32" s="696">
        <f t="shared" si="36"/>
        <v>0</v>
      </c>
      <c r="DH32" s="629" t="s">
        <v>821</v>
      </c>
      <c r="DI32" s="629" t="s">
        <v>822</v>
      </c>
      <c r="DJ32" s="629" t="s">
        <v>377</v>
      </c>
      <c r="DK32" s="629" t="s">
        <v>377</v>
      </c>
      <c r="DL32" s="698">
        <v>0</v>
      </c>
      <c r="DM32" s="698">
        <v>0</v>
      </c>
      <c r="DN32" s="698">
        <v>0</v>
      </c>
      <c r="DO32" s="698">
        <f t="shared" si="38"/>
        <v>0</v>
      </c>
      <c r="DP32" s="698">
        <f t="shared" si="39"/>
        <v>0</v>
      </c>
      <c r="DQ32" s="698">
        <f t="shared" si="40"/>
        <v>0</v>
      </c>
      <c r="EC32" s="629" t="s">
        <v>821</v>
      </c>
      <c r="ED32" s="629" t="s">
        <v>822</v>
      </c>
      <c r="EE32" s="668" t="s">
        <v>823</v>
      </c>
      <c r="EF32" s="629" t="s">
        <v>824</v>
      </c>
      <c r="EG32" s="697">
        <v>0</v>
      </c>
      <c r="EH32" s="697">
        <v>465666667</v>
      </c>
      <c r="EI32" s="697">
        <v>295666667</v>
      </c>
      <c r="EJ32" s="697">
        <f t="shared" si="42"/>
        <v>0</v>
      </c>
      <c r="EK32" s="697">
        <f t="shared" si="43"/>
        <v>465666.66700000002</v>
      </c>
      <c r="EL32" s="697">
        <f t="shared" si="44"/>
        <v>295666.66700000002</v>
      </c>
      <c r="EV32" s="629" t="s">
        <v>821</v>
      </c>
      <c r="EW32" s="629" t="s">
        <v>822</v>
      </c>
      <c r="EX32" s="629" t="s">
        <v>823</v>
      </c>
      <c r="EY32" s="629" t="s">
        <v>824</v>
      </c>
      <c r="EZ32" s="697">
        <v>0</v>
      </c>
      <c r="FA32" s="697">
        <v>335666667</v>
      </c>
      <c r="FB32" s="697">
        <v>465666667</v>
      </c>
      <c r="FC32" s="697">
        <f t="shared" si="46"/>
        <v>0</v>
      </c>
      <c r="FD32" s="697">
        <f t="shared" si="47"/>
        <v>335666.66700000002</v>
      </c>
      <c r="FE32" s="697">
        <f t="shared" si="48"/>
        <v>465666.66700000002</v>
      </c>
      <c r="FN32" s="629" t="s">
        <v>821</v>
      </c>
      <c r="FO32" s="629" t="s">
        <v>822</v>
      </c>
      <c r="FP32" s="629" t="s">
        <v>823</v>
      </c>
      <c r="FQ32" s="629" t="s">
        <v>824</v>
      </c>
      <c r="FR32" s="698">
        <v>0</v>
      </c>
      <c r="FS32" s="698">
        <v>373666667</v>
      </c>
      <c r="FT32" s="698">
        <v>449666667</v>
      </c>
      <c r="FU32" s="700">
        <f t="shared" si="50"/>
        <v>0</v>
      </c>
      <c r="FV32" s="700">
        <f t="shared" si="51"/>
        <v>373666.66700000002</v>
      </c>
      <c r="FW32" s="700">
        <f t="shared" si="52"/>
        <v>449666.66700000002</v>
      </c>
      <c r="FY32" s="629" t="s">
        <v>978</v>
      </c>
      <c r="FZ32" s="697">
        <v>22730998000</v>
      </c>
      <c r="GA32" s="697">
        <v>15149441984</v>
      </c>
      <c r="GB32" s="697">
        <v>15819164444</v>
      </c>
      <c r="GC32" s="697">
        <v>6911833556</v>
      </c>
      <c r="GD32" s="697">
        <v>15149441984</v>
      </c>
      <c r="GE32" s="697">
        <v>0</v>
      </c>
      <c r="GF32" s="697">
        <f t="shared" si="53"/>
        <v>22730998</v>
      </c>
      <c r="GG32" s="697">
        <f t="shared" si="54"/>
        <v>15149441.983999999</v>
      </c>
      <c r="GH32" s="697">
        <f t="shared" si="55"/>
        <v>15819164.444</v>
      </c>
      <c r="GI32" s="697">
        <f t="shared" si="56"/>
        <v>6911833.5559999999</v>
      </c>
      <c r="GJ32" s="697">
        <f t="shared" si="57"/>
        <v>15149441.983999999</v>
      </c>
      <c r="GK32" s="697">
        <f t="shared" si="58"/>
        <v>0</v>
      </c>
      <c r="GU32" s="668" t="s">
        <v>821</v>
      </c>
      <c r="GV32" s="629" t="s">
        <v>822</v>
      </c>
      <c r="GW32" s="668" t="s">
        <v>377</v>
      </c>
      <c r="GX32" s="625" t="s">
        <v>377</v>
      </c>
      <c r="GY32" s="626">
        <v>0</v>
      </c>
      <c r="GZ32" s="626">
        <v>0</v>
      </c>
      <c r="HA32" s="626">
        <v>0</v>
      </c>
      <c r="HB32" s="626">
        <f t="shared" si="60"/>
        <v>0</v>
      </c>
      <c r="HC32" s="626">
        <f t="shared" si="61"/>
        <v>0</v>
      </c>
      <c r="HD32" s="626">
        <f t="shared" si="62"/>
        <v>0</v>
      </c>
      <c r="HF32" s="625" t="s">
        <v>977</v>
      </c>
      <c r="HG32" s="626">
        <v>17590676321</v>
      </c>
      <c r="HH32" s="626">
        <v>9224753519</v>
      </c>
      <c r="HI32" s="626">
        <v>9613895027</v>
      </c>
      <c r="HJ32" s="626">
        <v>7976781294</v>
      </c>
      <c r="HK32" s="626">
        <v>6477189945</v>
      </c>
      <c r="HL32" s="626">
        <v>2747563574</v>
      </c>
      <c r="HM32" s="626">
        <f t="shared" si="63"/>
        <v>17590676.320999999</v>
      </c>
      <c r="HN32" s="626">
        <f t="shared" si="64"/>
        <v>9224753.5189999994</v>
      </c>
      <c r="HO32" s="626">
        <f t="shared" si="65"/>
        <v>9613895.0270000007</v>
      </c>
      <c r="HP32" s="626">
        <f t="shared" si="66"/>
        <v>7976781.2939999998</v>
      </c>
      <c r="HQ32" s="626">
        <f t="shared" si="67"/>
        <v>6477189.9450000003</v>
      </c>
      <c r="HR32" s="626">
        <f t="shared" si="68"/>
        <v>2747563.574</v>
      </c>
      <c r="HU32" s="629" t="s">
        <v>688</v>
      </c>
      <c r="HV32" s="629" t="s">
        <v>689</v>
      </c>
      <c r="HW32" s="629" t="s">
        <v>377</v>
      </c>
      <c r="HX32" s="629" t="s">
        <v>377</v>
      </c>
      <c r="HY32" s="697">
        <v>7936965092</v>
      </c>
      <c r="HZ32" s="697">
        <f t="shared" si="69"/>
        <v>7936965.0920000002</v>
      </c>
      <c r="IB32" s="629" t="s">
        <v>821</v>
      </c>
      <c r="IC32" s="629" t="s">
        <v>822</v>
      </c>
      <c r="ID32" s="629" t="s">
        <v>823</v>
      </c>
      <c r="IE32" s="629" t="s">
        <v>824</v>
      </c>
      <c r="IF32" s="697">
        <v>0</v>
      </c>
      <c r="IG32" s="697">
        <v>445666667</v>
      </c>
      <c r="IH32" s="697">
        <v>445666667</v>
      </c>
      <c r="II32" s="697">
        <f t="shared" si="70"/>
        <v>0</v>
      </c>
      <c r="IJ32" s="697">
        <f t="shared" si="71"/>
        <v>445666.66700000002</v>
      </c>
      <c r="IK32" s="697">
        <f t="shared" si="72"/>
        <v>445666.66700000002</v>
      </c>
      <c r="IM32" s="629" t="s">
        <v>977</v>
      </c>
      <c r="IN32" s="697">
        <v>19681477524</v>
      </c>
      <c r="IO32" s="697">
        <v>19024533423</v>
      </c>
      <c r="IP32" s="697">
        <v>19024533423</v>
      </c>
      <c r="IQ32" s="697">
        <v>656944101</v>
      </c>
      <c r="IR32" s="697">
        <v>7087908538</v>
      </c>
      <c r="IS32" s="697">
        <v>11936624885</v>
      </c>
      <c r="IT32" s="697">
        <f t="shared" si="73"/>
        <v>19681477.524</v>
      </c>
      <c r="IU32" s="697">
        <f t="shared" si="74"/>
        <v>19024533.423</v>
      </c>
      <c r="IV32" s="697">
        <f t="shared" si="75"/>
        <v>19024533.423</v>
      </c>
      <c r="IW32" s="697">
        <f t="shared" si="76"/>
        <v>656944.10100000002</v>
      </c>
      <c r="IX32" s="697">
        <f t="shared" si="77"/>
        <v>7087908.5379999997</v>
      </c>
      <c r="IY32" s="697">
        <f t="shared" si="78"/>
        <v>11936624.885</v>
      </c>
    </row>
    <row r="33" spans="1:259" x14ac:dyDescent="0.25">
      <c r="A33" s="668" t="s">
        <v>676</v>
      </c>
      <c r="B33" s="668" t="s">
        <v>677</v>
      </c>
      <c r="C33" s="668" t="s">
        <v>377</v>
      </c>
      <c r="D33" s="668" t="s">
        <v>377</v>
      </c>
      <c r="E33" s="626">
        <v>6527670000</v>
      </c>
      <c r="F33" s="626">
        <v>0</v>
      </c>
      <c r="G33" s="626">
        <v>0</v>
      </c>
      <c r="H33" s="696">
        <f t="shared" si="14"/>
        <v>6730027.7699999996</v>
      </c>
      <c r="I33" s="696">
        <f t="shared" si="15"/>
        <v>0</v>
      </c>
      <c r="J33" s="696">
        <f t="shared" si="16"/>
        <v>0</v>
      </c>
      <c r="S33" s="629" t="s">
        <v>672</v>
      </c>
      <c r="T33" s="629" t="s">
        <v>673</v>
      </c>
      <c r="U33" s="629" t="s">
        <v>377</v>
      </c>
      <c r="V33" s="629" t="s">
        <v>377</v>
      </c>
      <c r="W33" s="696">
        <v>17949263000</v>
      </c>
      <c r="X33" s="696">
        <v>0</v>
      </c>
      <c r="Y33" s="696">
        <v>0</v>
      </c>
      <c r="Z33" s="696">
        <f t="shared" si="18"/>
        <v>18505690.152999997</v>
      </c>
      <c r="AA33" s="696">
        <f t="shared" si="19"/>
        <v>0</v>
      </c>
      <c r="AB33" s="696">
        <f t="shared" si="20"/>
        <v>0</v>
      </c>
      <c r="AC33" s="696"/>
      <c r="AL33" s="629" t="s">
        <v>668</v>
      </c>
      <c r="AM33" s="629" t="s">
        <v>669</v>
      </c>
      <c r="AN33" s="629" t="s">
        <v>377</v>
      </c>
      <c r="AO33" s="629" t="s">
        <v>377</v>
      </c>
      <c r="AP33" s="696">
        <v>44226748000</v>
      </c>
      <c r="AQ33" s="696">
        <v>0</v>
      </c>
      <c r="AR33" s="696">
        <v>0</v>
      </c>
      <c r="AS33" s="696">
        <f t="shared" si="22"/>
        <v>44226748</v>
      </c>
      <c r="AT33" s="696">
        <f t="shared" si="23"/>
        <v>0</v>
      </c>
      <c r="AU33" s="696">
        <f t="shared" si="24"/>
        <v>0</v>
      </c>
      <c r="BE33" s="668" t="s">
        <v>816</v>
      </c>
      <c r="BF33" s="625" t="s">
        <v>735</v>
      </c>
      <c r="BG33" s="668" t="s">
        <v>377</v>
      </c>
      <c r="BH33" s="625" t="s">
        <v>377</v>
      </c>
      <c r="BI33" s="626">
        <v>1</v>
      </c>
      <c r="BJ33" s="626">
        <v>0</v>
      </c>
      <c r="BK33" s="626">
        <v>0</v>
      </c>
      <c r="BL33" s="626">
        <f t="shared" si="26"/>
        <v>1E-3</v>
      </c>
      <c r="BM33" s="626">
        <f t="shared" si="27"/>
        <v>0</v>
      </c>
      <c r="BN33" s="626">
        <f t="shared" si="28"/>
        <v>0</v>
      </c>
      <c r="BW33" s="668" t="s">
        <v>746</v>
      </c>
      <c r="BX33" s="625" t="s">
        <v>747</v>
      </c>
      <c r="BY33" s="668" t="s">
        <v>377</v>
      </c>
      <c r="BZ33" s="625" t="s">
        <v>377</v>
      </c>
      <c r="CA33" s="696">
        <v>1</v>
      </c>
      <c r="CB33" s="696">
        <v>0</v>
      </c>
      <c r="CC33" s="696">
        <v>0</v>
      </c>
      <c r="CD33" s="696">
        <f t="shared" si="30"/>
        <v>1E-3</v>
      </c>
      <c r="CE33" s="696">
        <f t="shared" si="31"/>
        <v>0</v>
      </c>
      <c r="CF33" s="696">
        <f t="shared" si="32"/>
        <v>0</v>
      </c>
      <c r="CO33" s="629" t="s">
        <v>746</v>
      </c>
      <c r="CP33" s="629" t="s">
        <v>747</v>
      </c>
      <c r="CQ33" s="668" t="s">
        <v>377</v>
      </c>
      <c r="CR33" s="629" t="s">
        <v>377</v>
      </c>
      <c r="CS33" s="629">
        <v>1</v>
      </c>
      <c r="CT33" s="629">
        <v>0</v>
      </c>
      <c r="CU33" s="629">
        <v>0</v>
      </c>
      <c r="CV33" s="696">
        <f t="shared" si="34"/>
        <v>1E-3</v>
      </c>
      <c r="CW33" s="696">
        <f t="shared" si="35"/>
        <v>0</v>
      </c>
      <c r="CX33" s="696">
        <f t="shared" si="36"/>
        <v>0</v>
      </c>
      <c r="DH33" s="629" t="s">
        <v>815</v>
      </c>
      <c r="DI33" s="629" t="s">
        <v>725</v>
      </c>
      <c r="DJ33" s="629" t="s">
        <v>377</v>
      </c>
      <c r="DK33" s="629" t="s">
        <v>377</v>
      </c>
      <c r="DL33" s="698">
        <v>1</v>
      </c>
      <c r="DM33" s="698">
        <v>0</v>
      </c>
      <c r="DN33" s="698">
        <v>0</v>
      </c>
      <c r="DO33" s="698">
        <f t="shared" si="38"/>
        <v>1E-3</v>
      </c>
      <c r="DP33" s="698">
        <f t="shared" si="39"/>
        <v>0</v>
      </c>
      <c r="DQ33" s="698">
        <f t="shared" si="40"/>
        <v>0</v>
      </c>
      <c r="EC33" s="629" t="s">
        <v>815</v>
      </c>
      <c r="ED33" s="629" t="s">
        <v>725</v>
      </c>
      <c r="EE33" s="668" t="s">
        <v>377</v>
      </c>
      <c r="EF33" s="629" t="s">
        <v>377</v>
      </c>
      <c r="EG33" s="697">
        <v>1</v>
      </c>
      <c r="EH33" s="697">
        <v>0</v>
      </c>
      <c r="EI33" s="697">
        <v>0</v>
      </c>
      <c r="EJ33" s="697">
        <f t="shared" si="42"/>
        <v>1E-3</v>
      </c>
      <c r="EK33" s="697">
        <f t="shared" si="43"/>
        <v>0</v>
      </c>
      <c r="EL33" s="697">
        <f t="shared" si="44"/>
        <v>0</v>
      </c>
      <c r="EV33" s="629" t="s">
        <v>815</v>
      </c>
      <c r="EW33" s="629" t="s">
        <v>725</v>
      </c>
      <c r="EX33" s="629" t="s">
        <v>377</v>
      </c>
      <c r="EY33" s="629" t="s">
        <v>377</v>
      </c>
      <c r="EZ33" s="697">
        <v>1</v>
      </c>
      <c r="FA33" s="697">
        <v>0</v>
      </c>
      <c r="FB33" s="697">
        <v>0</v>
      </c>
      <c r="FC33" s="697">
        <f t="shared" si="46"/>
        <v>1E-3</v>
      </c>
      <c r="FD33" s="697">
        <f t="shared" si="47"/>
        <v>0</v>
      </c>
      <c r="FE33" s="697">
        <f t="shared" si="48"/>
        <v>0</v>
      </c>
      <c r="FN33" s="629" t="s">
        <v>815</v>
      </c>
      <c r="FO33" s="629" t="s">
        <v>725</v>
      </c>
      <c r="FP33" s="629" t="s">
        <v>377</v>
      </c>
      <c r="FQ33" s="629" t="s">
        <v>377</v>
      </c>
      <c r="FR33" s="698">
        <v>1</v>
      </c>
      <c r="FS33" s="698">
        <v>0</v>
      </c>
      <c r="FT33" s="698">
        <v>0</v>
      </c>
      <c r="FU33" s="700">
        <f t="shared" si="50"/>
        <v>1E-3</v>
      </c>
      <c r="FV33" s="700">
        <f t="shared" si="51"/>
        <v>0</v>
      </c>
      <c r="FW33" s="700">
        <f t="shared" si="52"/>
        <v>0</v>
      </c>
      <c r="FY33" s="629" t="s">
        <v>529</v>
      </c>
      <c r="FZ33" s="697">
        <v>17361590000</v>
      </c>
      <c r="GA33" s="697">
        <v>17361590000</v>
      </c>
      <c r="GB33" s="697">
        <v>17361590000</v>
      </c>
      <c r="GC33" s="697">
        <v>0</v>
      </c>
      <c r="GD33" s="697">
        <v>0</v>
      </c>
      <c r="GE33" s="697">
        <v>17361590000</v>
      </c>
      <c r="GF33" s="697">
        <f t="shared" si="53"/>
        <v>17361590</v>
      </c>
      <c r="GG33" s="697">
        <f t="shared" si="54"/>
        <v>17361590</v>
      </c>
      <c r="GH33" s="697">
        <f t="shared" si="55"/>
        <v>17361590</v>
      </c>
      <c r="GI33" s="697">
        <f t="shared" si="56"/>
        <v>0</v>
      </c>
      <c r="GJ33" s="697">
        <f t="shared" si="57"/>
        <v>0</v>
      </c>
      <c r="GK33" s="697">
        <f t="shared" si="58"/>
        <v>17361590</v>
      </c>
      <c r="GU33" s="668" t="s">
        <v>815</v>
      </c>
      <c r="GV33" s="629" t="s">
        <v>725</v>
      </c>
      <c r="GW33" s="668" t="s">
        <v>377</v>
      </c>
      <c r="GX33" s="625" t="s">
        <v>377</v>
      </c>
      <c r="GY33" s="626">
        <v>1</v>
      </c>
      <c r="GZ33" s="626">
        <v>0</v>
      </c>
      <c r="HA33" s="626">
        <v>0</v>
      </c>
      <c r="HB33" s="626">
        <f t="shared" si="60"/>
        <v>1E-3</v>
      </c>
      <c r="HC33" s="626">
        <f t="shared" si="61"/>
        <v>0</v>
      </c>
      <c r="HD33" s="626">
        <f t="shared" si="62"/>
        <v>0</v>
      </c>
      <c r="HF33" s="625" t="s">
        <v>978</v>
      </c>
      <c r="HG33" s="626">
        <v>22730998000</v>
      </c>
      <c r="HH33" s="626">
        <v>15318021484</v>
      </c>
      <c r="HI33" s="626">
        <v>19551784729</v>
      </c>
      <c r="HJ33" s="626">
        <v>3179213271</v>
      </c>
      <c r="HK33" s="626">
        <v>15149441984</v>
      </c>
      <c r="HL33" s="626">
        <v>168579500</v>
      </c>
      <c r="HM33" s="626">
        <f t="shared" si="63"/>
        <v>22730998</v>
      </c>
      <c r="HN33" s="626">
        <f t="shared" si="64"/>
        <v>15318021.483999999</v>
      </c>
      <c r="HO33" s="626">
        <f t="shared" si="65"/>
        <v>19551784.728999998</v>
      </c>
      <c r="HP33" s="626">
        <f t="shared" si="66"/>
        <v>3179213.2710000002</v>
      </c>
      <c r="HQ33" s="626">
        <f t="shared" si="67"/>
        <v>15149441.983999999</v>
      </c>
      <c r="HR33" s="626">
        <f t="shared" si="68"/>
        <v>168579.5</v>
      </c>
      <c r="HU33" s="629" t="s">
        <v>380</v>
      </c>
      <c r="HV33" s="629" t="s">
        <v>825</v>
      </c>
      <c r="HW33" s="629" t="s">
        <v>377</v>
      </c>
      <c r="HX33" s="629" t="s">
        <v>377</v>
      </c>
      <c r="HY33" s="697">
        <v>6045094667</v>
      </c>
      <c r="HZ33" s="697">
        <f t="shared" si="69"/>
        <v>6045094.6670000004</v>
      </c>
      <c r="IB33" s="629" t="s">
        <v>821</v>
      </c>
      <c r="IC33" s="629" t="s">
        <v>822</v>
      </c>
      <c r="ID33" s="629" t="s">
        <v>838</v>
      </c>
      <c r="IE33" s="629" t="s">
        <v>839</v>
      </c>
      <c r="IF33" s="697">
        <v>0</v>
      </c>
      <c r="IG33" s="697">
        <v>603969</v>
      </c>
      <c r="IH33" s="697">
        <v>635778</v>
      </c>
      <c r="II33" s="697">
        <f t="shared" si="70"/>
        <v>0</v>
      </c>
      <c r="IJ33" s="697">
        <f t="shared" si="71"/>
        <v>603.96900000000005</v>
      </c>
      <c r="IK33" s="697">
        <f t="shared" si="72"/>
        <v>635.77800000000002</v>
      </c>
      <c r="IM33" s="629" t="s">
        <v>978</v>
      </c>
      <c r="IN33" s="697">
        <v>24330998000</v>
      </c>
      <c r="IO33" s="697">
        <v>23254986576</v>
      </c>
      <c r="IP33" s="697">
        <v>23256775411</v>
      </c>
      <c r="IQ33" s="697">
        <v>1074222589</v>
      </c>
      <c r="IR33" s="697">
        <v>23093840505</v>
      </c>
      <c r="IS33" s="697">
        <v>161146071</v>
      </c>
      <c r="IT33" s="697">
        <f t="shared" si="73"/>
        <v>24330998</v>
      </c>
      <c r="IU33" s="697">
        <f t="shared" si="74"/>
        <v>23254986.576000001</v>
      </c>
      <c r="IV33" s="697">
        <f t="shared" si="75"/>
        <v>23256775.410999998</v>
      </c>
      <c r="IW33" s="697">
        <f t="shared" si="76"/>
        <v>1074222.5889999999</v>
      </c>
      <c r="IX33" s="697">
        <f t="shared" si="77"/>
        <v>23093840.504999999</v>
      </c>
      <c r="IY33" s="697">
        <f t="shared" si="78"/>
        <v>161146.071</v>
      </c>
    </row>
    <row r="34" spans="1:259" x14ac:dyDescent="0.25">
      <c r="A34" s="668" t="s">
        <v>676</v>
      </c>
      <c r="B34" s="668" t="s">
        <v>677</v>
      </c>
      <c r="C34" s="668" t="s">
        <v>377</v>
      </c>
      <c r="D34" s="668" t="s">
        <v>377</v>
      </c>
      <c r="E34" s="626">
        <v>0</v>
      </c>
      <c r="F34" s="626">
        <v>16805000</v>
      </c>
      <c r="G34" s="626">
        <v>16805000</v>
      </c>
      <c r="H34" s="696">
        <f t="shared" si="14"/>
        <v>0</v>
      </c>
      <c r="I34" s="696">
        <f t="shared" si="15"/>
        <v>17325.954999999998</v>
      </c>
      <c r="J34" s="696">
        <f t="shared" si="16"/>
        <v>17325.954999999998</v>
      </c>
      <c r="S34" s="629" t="s">
        <v>672</v>
      </c>
      <c r="T34" s="629" t="s">
        <v>673</v>
      </c>
      <c r="U34" s="629" t="s">
        <v>377</v>
      </c>
      <c r="V34" s="629" t="s">
        <v>377</v>
      </c>
      <c r="W34" s="696">
        <v>0</v>
      </c>
      <c r="X34" s="696">
        <v>11026865968</v>
      </c>
      <c r="Y34" s="696">
        <v>11026865968</v>
      </c>
      <c r="Z34" s="696">
        <f t="shared" si="18"/>
        <v>0</v>
      </c>
      <c r="AA34" s="696">
        <f t="shared" si="19"/>
        <v>11368698.813007999</v>
      </c>
      <c r="AB34" s="696">
        <f t="shared" si="20"/>
        <v>11368698.813007999</v>
      </c>
      <c r="AC34" s="696"/>
      <c r="AL34" s="629" t="s">
        <v>670</v>
      </c>
      <c r="AM34" s="629" t="s">
        <v>671</v>
      </c>
      <c r="AN34" s="629" t="s">
        <v>377</v>
      </c>
      <c r="AO34" s="629" t="s">
        <v>377</v>
      </c>
      <c r="AP34" s="696">
        <v>23589916000</v>
      </c>
      <c r="AQ34" s="696">
        <v>0</v>
      </c>
      <c r="AR34" s="696">
        <v>0</v>
      </c>
      <c r="AS34" s="696">
        <f t="shared" si="22"/>
        <v>23589916</v>
      </c>
      <c r="AT34" s="696">
        <f t="shared" si="23"/>
        <v>0</v>
      </c>
      <c r="AU34" s="696">
        <f t="shared" si="24"/>
        <v>0</v>
      </c>
      <c r="BE34" s="668" t="s">
        <v>731</v>
      </c>
      <c r="BF34" s="625" t="s">
        <v>49</v>
      </c>
      <c r="BG34" s="668" t="s">
        <v>377</v>
      </c>
      <c r="BH34" s="625" t="s">
        <v>377</v>
      </c>
      <c r="BI34" s="626">
        <v>9996</v>
      </c>
      <c r="BJ34" s="626">
        <v>0</v>
      </c>
      <c r="BK34" s="626">
        <v>0</v>
      </c>
      <c r="BL34" s="626">
        <f t="shared" si="26"/>
        <v>9.9960000000000004</v>
      </c>
      <c r="BM34" s="626">
        <f t="shared" si="27"/>
        <v>0</v>
      </c>
      <c r="BN34" s="626">
        <f t="shared" si="28"/>
        <v>0</v>
      </c>
      <c r="BW34" s="668" t="s">
        <v>746</v>
      </c>
      <c r="BX34" s="625" t="s">
        <v>747</v>
      </c>
      <c r="BY34" s="668" t="s">
        <v>377</v>
      </c>
      <c r="BZ34" s="625" t="s">
        <v>377</v>
      </c>
      <c r="CA34" s="696">
        <v>0</v>
      </c>
      <c r="CB34" s="696">
        <v>3637177</v>
      </c>
      <c r="CC34" s="696">
        <v>3637177</v>
      </c>
      <c r="CD34" s="696">
        <f t="shared" si="30"/>
        <v>0</v>
      </c>
      <c r="CE34" s="696">
        <f t="shared" si="31"/>
        <v>3637.1770000000001</v>
      </c>
      <c r="CF34" s="696">
        <f t="shared" si="32"/>
        <v>3637.1770000000001</v>
      </c>
      <c r="CO34" s="629" t="s">
        <v>746</v>
      </c>
      <c r="CP34" s="629" t="s">
        <v>747</v>
      </c>
      <c r="CQ34" s="668" t="s">
        <v>377</v>
      </c>
      <c r="CR34" s="629" t="s">
        <v>377</v>
      </c>
      <c r="CS34" s="629">
        <v>0</v>
      </c>
      <c r="CT34" s="629">
        <v>3637177</v>
      </c>
      <c r="CU34" s="629">
        <v>3637177</v>
      </c>
      <c r="CV34" s="696">
        <f t="shared" si="34"/>
        <v>0</v>
      </c>
      <c r="CW34" s="696">
        <f t="shared" si="35"/>
        <v>3637.1770000000001</v>
      </c>
      <c r="CX34" s="696">
        <f t="shared" si="36"/>
        <v>3637.1770000000001</v>
      </c>
      <c r="DH34" s="629" t="s">
        <v>746</v>
      </c>
      <c r="DI34" s="629" t="s">
        <v>747</v>
      </c>
      <c r="DJ34" s="629" t="s">
        <v>377</v>
      </c>
      <c r="DK34" s="629" t="s">
        <v>377</v>
      </c>
      <c r="DL34" s="698">
        <v>1</v>
      </c>
      <c r="DM34" s="698">
        <v>0</v>
      </c>
      <c r="DN34" s="698">
        <v>0</v>
      </c>
      <c r="DO34" s="698">
        <f t="shared" si="38"/>
        <v>1E-3</v>
      </c>
      <c r="DP34" s="698">
        <f t="shared" si="39"/>
        <v>0</v>
      </c>
      <c r="DQ34" s="698">
        <f t="shared" si="40"/>
        <v>0</v>
      </c>
      <c r="EC34" s="629" t="s">
        <v>746</v>
      </c>
      <c r="ED34" s="629" t="s">
        <v>747</v>
      </c>
      <c r="EE34" s="668" t="s">
        <v>377</v>
      </c>
      <c r="EF34" s="629" t="s">
        <v>377</v>
      </c>
      <c r="EG34" s="697">
        <v>1</v>
      </c>
      <c r="EH34" s="697">
        <v>0</v>
      </c>
      <c r="EI34" s="697">
        <v>0</v>
      </c>
      <c r="EJ34" s="697">
        <f t="shared" si="42"/>
        <v>1E-3</v>
      </c>
      <c r="EK34" s="697">
        <f t="shared" si="43"/>
        <v>0</v>
      </c>
      <c r="EL34" s="697">
        <f t="shared" si="44"/>
        <v>0</v>
      </c>
      <c r="EV34" s="629" t="s">
        <v>746</v>
      </c>
      <c r="EW34" s="629" t="s">
        <v>747</v>
      </c>
      <c r="EX34" s="629" t="s">
        <v>377</v>
      </c>
      <c r="EY34" s="629" t="s">
        <v>377</v>
      </c>
      <c r="EZ34" s="697">
        <v>1</v>
      </c>
      <c r="FA34" s="697">
        <v>0</v>
      </c>
      <c r="FB34" s="697">
        <v>0</v>
      </c>
      <c r="FC34" s="697">
        <f t="shared" si="46"/>
        <v>1E-3</v>
      </c>
      <c r="FD34" s="697">
        <f t="shared" si="47"/>
        <v>0</v>
      </c>
      <c r="FE34" s="697">
        <f t="shared" si="48"/>
        <v>0</v>
      </c>
      <c r="FN34" s="629" t="s">
        <v>746</v>
      </c>
      <c r="FO34" s="629" t="s">
        <v>747</v>
      </c>
      <c r="FP34" s="629" t="s">
        <v>377</v>
      </c>
      <c r="FQ34" s="629" t="s">
        <v>377</v>
      </c>
      <c r="FR34" s="698">
        <v>1</v>
      </c>
      <c r="FS34" s="698">
        <v>0</v>
      </c>
      <c r="FT34" s="698">
        <v>0</v>
      </c>
      <c r="FU34" s="700">
        <f t="shared" si="50"/>
        <v>1E-3</v>
      </c>
      <c r="FV34" s="700">
        <f t="shared" si="51"/>
        <v>0</v>
      </c>
      <c r="FW34" s="700">
        <f t="shared" si="52"/>
        <v>0</v>
      </c>
      <c r="FY34" s="629" t="s">
        <v>979</v>
      </c>
      <c r="FZ34" s="697">
        <v>9905707000</v>
      </c>
      <c r="GA34" s="697">
        <v>2894052819</v>
      </c>
      <c r="GB34" s="697">
        <v>3555819416</v>
      </c>
      <c r="GC34" s="697">
        <v>6349887584</v>
      </c>
      <c r="GD34" s="697">
        <v>2461862724</v>
      </c>
      <c r="GE34" s="697">
        <v>432190095</v>
      </c>
      <c r="GF34" s="697">
        <f t="shared" si="53"/>
        <v>9905707</v>
      </c>
      <c r="GG34" s="697">
        <f t="shared" si="54"/>
        <v>2894052.8190000001</v>
      </c>
      <c r="GH34" s="697">
        <f t="shared" si="55"/>
        <v>3555819.4160000002</v>
      </c>
      <c r="GI34" s="697">
        <f t="shared" si="56"/>
        <v>6349887.5839999998</v>
      </c>
      <c r="GJ34" s="697">
        <f t="shared" si="57"/>
        <v>2461862.7239999999</v>
      </c>
      <c r="GK34" s="697">
        <f t="shared" si="58"/>
        <v>432190.09499999997</v>
      </c>
      <c r="GU34" s="668" t="s">
        <v>746</v>
      </c>
      <c r="GV34" s="629" t="s">
        <v>747</v>
      </c>
      <c r="GW34" s="668" t="s">
        <v>377</v>
      </c>
      <c r="GX34" s="625" t="s">
        <v>377</v>
      </c>
      <c r="GY34" s="626">
        <v>1</v>
      </c>
      <c r="GZ34" s="626">
        <v>0</v>
      </c>
      <c r="HA34" s="626">
        <v>0</v>
      </c>
      <c r="HB34" s="626">
        <f t="shared" si="60"/>
        <v>1E-3</v>
      </c>
      <c r="HC34" s="626">
        <f t="shared" si="61"/>
        <v>0</v>
      </c>
      <c r="HD34" s="626">
        <f t="shared" si="62"/>
        <v>0</v>
      </c>
      <c r="HF34" s="625" t="s">
        <v>529</v>
      </c>
      <c r="HG34" s="626">
        <v>17361590000</v>
      </c>
      <c r="HH34" s="626">
        <v>17361590000</v>
      </c>
      <c r="HI34" s="626">
        <v>17361590000</v>
      </c>
      <c r="HJ34" s="626">
        <v>0</v>
      </c>
      <c r="HK34" s="626">
        <v>123933896</v>
      </c>
      <c r="HL34" s="626">
        <v>17237656104</v>
      </c>
      <c r="HM34" s="626">
        <f t="shared" si="63"/>
        <v>17361590</v>
      </c>
      <c r="HN34" s="626">
        <f t="shared" si="64"/>
        <v>17361590</v>
      </c>
      <c r="HO34" s="626">
        <f t="shared" si="65"/>
        <v>17361590</v>
      </c>
      <c r="HP34" s="626">
        <f t="shared" si="66"/>
        <v>0</v>
      </c>
      <c r="HQ34" s="626">
        <f t="shared" si="67"/>
        <v>123933.89599999999</v>
      </c>
      <c r="HR34" s="626">
        <f t="shared" si="68"/>
        <v>17237656.103999998</v>
      </c>
      <c r="HU34" s="629" t="s">
        <v>719</v>
      </c>
      <c r="HV34" s="629" t="s">
        <v>720</v>
      </c>
      <c r="HW34" s="629" t="s">
        <v>377</v>
      </c>
      <c r="HX34" s="629" t="s">
        <v>377</v>
      </c>
      <c r="HY34" s="697">
        <v>160808000</v>
      </c>
      <c r="HZ34" s="697">
        <f t="shared" si="69"/>
        <v>160808</v>
      </c>
      <c r="IB34" s="629" t="s">
        <v>821</v>
      </c>
      <c r="IC34" s="629" t="s">
        <v>822</v>
      </c>
      <c r="ID34" s="629" t="s">
        <v>377</v>
      </c>
      <c r="IE34" s="629" t="s">
        <v>377</v>
      </c>
      <c r="IF34" s="697">
        <v>0</v>
      </c>
      <c r="IG34" s="697">
        <v>0</v>
      </c>
      <c r="IH34" s="697">
        <v>0</v>
      </c>
      <c r="II34" s="697">
        <f t="shared" si="70"/>
        <v>0</v>
      </c>
      <c r="IJ34" s="697">
        <f t="shared" si="71"/>
        <v>0</v>
      </c>
      <c r="IK34" s="697">
        <f t="shared" si="72"/>
        <v>0</v>
      </c>
      <c r="IM34" s="629" t="s">
        <v>529</v>
      </c>
      <c r="IN34" s="697">
        <v>17361590000</v>
      </c>
      <c r="IO34" s="697">
        <v>17361590000</v>
      </c>
      <c r="IP34" s="697">
        <v>17361590000</v>
      </c>
      <c r="IQ34" s="697">
        <v>0</v>
      </c>
      <c r="IR34" s="697">
        <v>300913910</v>
      </c>
      <c r="IS34" s="697">
        <v>17060676090</v>
      </c>
      <c r="IT34" s="697">
        <f t="shared" si="73"/>
        <v>17361590</v>
      </c>
      <c r="IU34" s="697">
        <f t="shared" si="74"/>
        <v>17361590</v>
      </c>
      <c r="IV34" s="697">
        <f t="shared" si="75"/>
        <v>17361590</v>
      </c>
      <c r="IW34" s="697">
        <f t="shared" si="76"/>
        <v>0</v>
      </c>
      <c r="IX34" s="697">
        <f t="shared" si="77"/>
        <v>300913.90999999997</v>
      </c>
      <c r="IY34" s="697">
        <f t="shared" si="78"/>
        <v>17060676.09</v>
      </c>
    </row>
    <row r="35" spans="1:259" x14ac:dyDescent="0.25">
      <c r="A35" s="668" t="s">
        <v>678</v>
      </c>
      <c r="B35" s="668" t="s">
        <v>679</v>
      </c>
      <c r="C35" s="668" t="s">
        <v>377</v>
      </c>
      <c r="D35" s="668" t="s">
        <v>377</v>
      </c>
      <c r="E35" s="626">
        <v>5360526000</v>
      </c>
      <c r="F35" s="626">
        <v>0</v>
      </c>
      <c r="G35" s="626">
        <v>0</v>
      </c>
      <c r="H35" s="696">
        <f t="shared" si="14"/>
        <v>5526702.3059999999</v>
      </c>
      <c r="I35" s="696">
        <f t="shared" si="15"/>
        <v>0</v>
      </c>
      <c r="J35" s="696">
        <f t="shared" si="16"/>
        <v>0</v>
      </c>
      <c r="S35" s="629" t="s">
        <v>672</v>
      </c>
      <c r="T35" s="629" t="s">
        <v>673</v>
      </c>
      <c r="U35" s="629" t="s">
        <v>377</v>
      </c>
      <c r="V35" s="629" t="s">
        <v>377</v>
      </c>
      <c r="W35" s="696">
        <v>0</v>
      </c>
      <c r="X35" s="696">
        <v>0</v>
      </c>
      <c r="Y35" s="696">
        <v>0</v>
      </c>
      <c r="Z35" s="696">
        <f t="shared" si="18"/>
        <v>0</v>
      </c>
      <c r="AA35" s="696">
        <f t="shared" si="19"/>
        <v>0</v>
      </c>
      <c r="AB35" s="696">
        <f t="shared" si="20"/>
        <v>0</v>
      </c>
      <c r="AC35" s="696"/>
      <c r="AL35" s="629" t="s">
        <v>670</v>
      </c>
      <c r="AM35" s="629" t="s">
        <v>671</v>
      </c>
      <c r="AN35" s="629" t="s">
        <v>377</v>
      </c>
      <c r="AO35" s="629" t="s">
        <v>377</v>
      </c>
      <c r="AP35" s="696">
        <v>0</v>
      </c>
      <c r="AQ35" s="696">
        <v>4617611266</v>
      </c>
      <c r="AR35" s="696">
        <v>4617611266</v>
      </c>
      <c r="AS35" s="696">
        <f t="shared" si="22"/>
        <v>0</v>
      </c>
      <c r="AT35" s="696">
        <f t="shared" si="23"/>
        <v>4617611.2659999998</v>
      </c>
      <c r="AU35" s="696">
        <f t="shared" si="24"/>
        <v>4617611.2659999998</v>
      </c>
      <c r="BE35" s="668" t="s">
        <v>379</v>
      </c>
      <c r="BF35" s="625" t="s">
        <v>134</v>
      </c>
      <c r="BG35" s="668" t="s">
        <v>377</v>
      </c>
      <c r="BH35" s="625" t="s">
        <v>377</v>
      </c>
      <c r="BI35" s="626">
        <v>8610052000</v>
      </c>
      <c r="BJ35" s="626">
        <v>0</v>
      </c>
      <c r="BK35" s="626">
        <v>0</v>
      </c>
      <c r="BL35" s="626">
        <f t="shared" si="26"/>
        <v>8610052</v>
      </c>
      <c r="BM35" s="626">
        <f t="shared" si="27"/>
        <v>0</v>
      </c>
      <c r="BN35" s="626">
        <f t="shared" si="28"/>
        <v>0</v>
      </c>
      <c r="BW35" s="668" t="s">
        <v>797</v>
      </c>
      <c r="BX35" s="625" t="s">
        <v>734</v>
      </c>
      <c r="BY35" s="668" t="s">
        <v>377</v>
      </c>
      <c r="BZ35" s="625" t="s">
        <v>377</v>
      </c>
      <c r="CA35" s="696">
        <v>1</v>
      </c>
      <c r="CB35" s="696">
        <v>0</v>
      </c>
      <c r="CC35" s="696">
        <v>0</v>
      </c>
      <c r="CD35" s="696">
        <f t="shared" si="30"/>
        <v>1E-3</v>
      </c>
      <c r="CE35" s="696">
        <f t="shared" si="31"/>
        <v>0</v>
      </c>
      <c r="CF35" s="696">
        <f t="shared" si="32"/>
        <v>0</v>
      </c>
      <c r="CO35" s="629" t="s">
        <v>797</v>
      </c>
      <c r="CP35" s="629" t="s">
        <v>734</v>
      </c>
      <c r="CQ35" s="668" t="s">
        <v>377</v>
      </c>
      <c r="CR35" s="629" t="s">
        <v>377</v>
      </c>
      <c r="CS35" s="629">
        <v>1</v>
      </c>
      <c r="CT35" s="629">
        <v>0</v>
      </c>
      <c r="CU35" s="629">
        <v>0</v>
      </c>
      <c r="CV35" s="696">
        <f t="shared" si="34"/>
        <v>1E-3</v>
      </c>
      <c r="CW35" s="696">
        <f t="shared" si="35"/>
        <v>0</v>
      </c>
      <c r="CX35" s="696">
        <f t="shared" si="36"/>
        <v>0</v>
      </c>
      <c r="DH35" s="629" t="s">
        <v>746</v>
      </c>
      <c r="DI35" s="629" t="s">
        <v>747</v>
      </c>
      <c r="DJ35" s="629" t="s">
        <v>377</v>
      </c>
      <c r="DK35" s="629" t="s">
        <v>377</v>
      </c>
      <c r="DL35" s="698">
        <v>0</v>
      </c>
      <c r="DM35" s="698">
        <v>3637177</v>
      </c>
      <c r="DN35" s="698">
        <v>3637177</v>
      </c>
      <c r="DO35" s="698">
        <f t="shared" si="38"/>
        <v>0</v>
      </c>
      <c r="DP35" s="698">
        <f t="shared" si="39"/>
        <v>3637.1770000000001</v>
      </c>
      <c r="DQ35" s="698">
        <f t="shared" si="40"/>
        <v>3637.1770000000001</v>
      </c>
      <c r="EC35" s="629" t="s">
        <v>746</v>
      </c>
      <c r="ED35" s="629" t="s">
        <v>747</v>
      </c>
      <c r="EE35" s="668" t="s">
        <v>377</v>
      </c>
      <c r="EF35" s="629" t="s">
        <v>377</v>
      </c>
      <c r="EG35" s="697">
        <v>0</v>
      </c>
      <c r="EH35" s="697">
        <v>3637177</v>
      </c>
      <c r="EI35" s="697">
        <v>3637177</v>
      </c>
      <c r="EJ35" s="697">
        <f t="shared" si="42"/>
        <v>0</v>
      </c>
      <c r="EK35" s="697">
        <f t="shared" si="43"/>
        <v>3637.1770000000001</v>
      </c>
      <c r="EL35" s="697">
        <f t="shared" si="44"/>
        <v>3637.1770000000001</v>
      </c>
      <c r="EV35" s="629" t="s">
        <v>746</v>
      </c>
      <c r="EW35" s="629" t="s">
        <v>747</v>
      </c>
      <c r="EX35" s="629" t="s">
        <v>377</v>
      </c>
      <c r="EY35" s="629" t="s">
        <v>377</v>
      </c>
      <c r="EZ35" s="697">
        <v>0</v>
      </c>
      <c r="FA35" s="697">
        <v>3637177</v>
      </c>
      <c r="FB35" s="697">
        <v>3637177</v>
      </c>
      <c r="FC35" s="697">
        <f t="shared" si="46"/>
        <v>0</v>
      </c>
      <c r="FD35" s="697">
        <f t="shared" si="47"/>
        <v>3637.1770000000001</v>
      </c>
      <c r="FE35" s="697">
        <f t="shared" si="48"/>
        <v>3637.1770000000001</v>
      </c>
      <c r="FN35" s="629" t="s">
        <v>746</v>
      </c>
      <c r="FO35" s="629" t="s">
        <v>747</v>
      </c>
      <c r="FP35" s="629" t="s">
        <v>377</v>
      </c>
      <c r="FQ35" s="629" t="s">
        <v>377</v>
      </c>
      <c r="FR35" s="698">
        <v>0</v>
      </c>
      <c r="FS35" s="698">
        <v>10325805</v>
      </c>
      <c r="FT35" s="698">
        <v>10457884</v>
      </c>
      <c r="FU35" s="700">
        <f t="shared" si="50"/>
        <v>0</v>
      </c>
      <c r="FV35" s="700">
        <f t="shared" si="51"/>
        <v>10325.805</v>
      </c>
      <c r="FW35" s="700">
        <f t="shared" si="52"/>
        <v>10457.884</v>
      </c>
      <c r="FY35" s="629" t="s">
        <v>980</v>
      </c>
      <c r="FZ35" s="697">
        <v>3995732000</v>
      </c>
      <c r="GA35" s="697">
        <v>0</v>
      </c>
      <c r="GB35" s="697">
        <v>246548000</v>
      </c>
      <c r="GC35" s="697">
        <v>3749184000</v>
      </c>
      <c r="GD35" s="697">
        <v>0</v>
      </c>
      <c r="GE35" s="697">
        <v>0</v>
      </c>
      <c r="GF35" s="697">
        <f t="shared" si="53"/>
        <v>3995732</v>
      </c>
      <c r="GG35" s="697">
        <f t="shared" si="54"/>
        <v>0</v>
      </c>
      <c r="GH35" s="697">
        <f t="shared" si="55"/>
        <v>246548</v>
      </c>
      <c r="GI35" s="697">
        <f t="shared" si="56"/>
        <v>3749184</v>
      </c>
      <c r="GJ35" s="697">
        <f t="shared" si="57"/>
        <v>0</v>
      </c>
      <c r="GK35" s="697">
        <f t="shared" si="58"/>
        <v>0</v>
      </c>
      <c r="GU35" s="668" t="s">
        <v>746</v>
      </c>
      <c r="GV35" s="629" t="s">
        <v>747</v>
      </c>
      <c r="GW35" s="668" t="s">
        <v>377</v>
      </c>
      <c r="GX35" s="625" t="s">
        <v>377</v>
      </c>
      <c r="GY35" s="626">
        <v>0</v>
      </c>
      <c r="GZ35" s="626">
        <v>10325805</v>
      </c>
      <c r="HA35" s="626">
        <v>10457884</v>
      </c>
      <c r="HB35" s="626">
        <f t="shared" si="60"/>
        <v>0</v>
      </c>
      <c r="HC35" s="626">
        <f t="shared" si="61"/>
        <v>10325.805</v>
      </c>
      <c r="HD35" s="626">
        <f t="shared" si="62"/>
        <v>10457.884</v>
      </c>
      <c r="HF35" s="625" t="s">
        <v>979</v>
      </c>
      <c r="HG35" s="626">
        <v>9905707000</v>
      </c>
      <c r="HH35" s="626">
        <v>3860612333</v>
      </c>
      <c r="HI35" s="626">
        <v>6076651836</v>
      </c>
      <c r="HJ35" s="626">
        <v>3829055164</v>
      </c>
      <c r="HK35" s="626">
        <v>3517083196</v>
      </c>
      <c r="HL35" s="626">
        <v>343529137</v>
      </c>
      <c r="HM35" s="626">
        <f t="shared" si="63"/>
        <v>9905707</v>
      </c>
      <c r="HN35" s="626">
        <f t="shared" si="64"/>
        <v>3860612.3330000001</v>
      </c>
      <c r="HO35" s="626">
        <f t="shared" si="65"/>
        <v>6076651.8360000001</v>
      </c>
      <c r="HP35" s="626">
        <f t="shared" si="66"/>
        <v>3829055.1639999999</v>
      </c>
      <c r="HQ35" s="626">
        <f t="shared" si="67"/>
        <v>3517083.196</v>
      </c>
      <c r="HR35" s="626">
        <f t="shared" si="68"/>
        <v>343529.13699999999</v>
      </c>
      <c r="HZ35" s="697">
        <f>SUM(HZ3:HZ34)</f>
        <v>59897247.103</v>
      </c>
      <c r="IB35" s="629" t="s">
        <v>821</v>
      </c>
      <c r="IC35" s="629" t="s">
        <v>822</v>
      </c>
      <c r="ID35" s="629" t="s">
        <v>862</v>
      </c>
      <c r="IE35" s="629" t="s">
        <v>863</v>
      </c>
      <c r="IF35" s="697">
        <v>0</v>
      </c>
      <c r="IG35" s="697">
        <v>357647</v>
      </c>
      <c r="IH35" s="697">
        <v>357647</v>
      </c>
      <c r="II35" s="697">
        <f t="shared" si="70"/>
        <v>0</v>
      </c>
      <c r="IJ35" s="697">
        <f t="shared" si="71"/>
        <v>357.64699999999999</v>
      </c>
      <c r="IK35" s="697">
        <f t="shared" si="72"/>
        <v>357.64699999999999</v>
      </c>
      <c r="IM35" s="629" t="s">
        <v>979</v>
      </c>
      <c r="IN35" s="697">
        <v>9905707000</v>
      </c>
      <c r="IO35" s="697">
        <v>9905707000</v>
      </c>
      <c r="IP35" s="697">
        <v>9905707000</v>
      </c>
      <c r="IQ35" s="697">
        <v>0</v>
      </c>
      <c r="IR35" s="697">
        <v>9905707000</v>
      </c>
      <c r="IS35" s="697">
        <v>0</v>
      </c>
      <c r="IT35" s="697">
        <f t="shared" si="73"/>
        <v>9905707</v>
      </c>
      <c r="IU35" s="697">
        <f t="shared" si="74"/>
        <v>9905707</v>
      </c>
      <c r="IV35" s="697">
        <f t="shared" si="75"/>
        <v>9905707</v>
      </c>
      <c r="IW35" s="697">
        <f t="shared" si="76"/>
        <v>0</v>
      </c>
      <c r="IX35" s="697">
        <f t="shared" si="77"/>
        <v>9905707</v>
      </c>
      <c r="IY35" s="697">
        <f t="shared" si="78"/>
        <v>0</v>
      </c>
    </row>
    <row r="36" spans="1:259" x14ac:dyDescent="0.25">
      <c r="A36" s="668" t="s">
        <v>680</v>
      </c>
      <c r="B36" s="668" t="s">
        <v>681</v>
      </c>
      <c r="C36" s="668" t="s">
        <v>377</v>
      </c>
      <c r="D36" s="668" t="s">
        <v>377</v>
      </c>
      <c r="E36" s="626">
        <v>2440674000</v>
      </c>
      <c r="F36" s="626">
        <v>0</v>
      </c>
      <c r="G36" s="626">
        <v>0</v>
      </c>
      <c r="H36" s="696">
        <f t="shared" si="14"/>
        <v>2516334.8939999999</v>
      </c>
      <c r="I36" s="696">
        <f t="shared" si="15"/>
        <v>0</v>
      </c>
      <c r="J36" s="696">
        <f t="shared" si="16"/>
        <v>0</v>
      </c>
      <c r="S36" s="629" t="s">
        <v>674</v>
      </c>
      <c r="T36" s="629" t="s">
        <v>675</v>
      </c>
      <c r="U36" s="629" t="s">
        <v>377</v>
      </c>
      <c r="V36" s="629" t="s">
        <v>377</v>
      </c>
      <c r="W36" s="696">
        <v>300000000</v>
      </c>
      <c r="X36" s="696">
        <v>0</v>
      </c>
      <c r="Y36" s="696">
        <v>0</v>
      </c>
      <c r="Z36" s="696">
        <f t="shared" si="18"/>
        <v>309300</v>
      </c>
      <c r="AA36" s="696">
        <f t="shared" si="19"/>
        <v>0</v>
      </c>
      <c r="AB36" s="696">
        <f t="shared" si="20"/>
        <v>0</v>
      </c>
      <c r="AC36" s="696"/>
      <c r="AL36" s="629" t="s">
        <v>672</v>
      </c>
      <c r="AM36" s="629" t="s">
        <v>673</v>
      </c>
      <c r="AN36" s="629" t="s">
        <v>377</v>
      </c>
      <c r="AO36" s="629" t="s">
        <v>377</v>
      </c>
      <c r="AP36" s="696">
        <v>17949263000</v>
      </c>
      <c r="AQ36" s="696">
        <v>0</v>
      </c>
      <c r="AR36" s="696">
        <v>0</v>
      </c>
      <c r="AS36" s="696">
        <f t="shared" si="22"/>
        <v>17949263</v>
      </c>
      <c r="AT36" s="696">
        <f t="shared" si="23"/>
        <v>0</v>
      </c>
      <c r="AU36" s="696">
        <f t="shared" si="24"/>
        <v>0</v>
      </c>
      <c r="BE36" s="668" t="s">
        <v>379</v>
      </c>
      <c r="BF36" s="625" t="s">
        <v>134</v>
      </c>
      <c r="BG36" s="668" t="s">
        <v>377</v>
      </c>
      <c r="BH36" s="625" t="s">
        <v>377</v>
      </c>
      <c r="BI36" s="626">
        <v>0</v>
      </c>
      <c r="BJ36" s="626">
        <v>1755065125</v>
      </c>
      <c r="BK36" s="626">
        <v>2121979646</v>
      </c>
      <c r="BL36" s="626">
        <f t="shared" si="26"/>
        <v>0</v>
      </c>
      <c r="BM36" s="626">
        <f t="shared" si="27"/>
        <v>1755065.125</v>
      </c>
      <c r="BN36" s="626">
        <f t="shared" si="28"/>
        <v>2121979.6460000002</v>
      </c>
      <c r="BW36" s="668" t="s">
        <v>816</v>
      </c>
      <c r="BX36" s="625" t="s">
        <v>735</v>
      </c>
      <c r="BY36" s="668" t="s">
        <v>377</v>
      </c>
      <c r="BZ36" s="625" t="s">
        <v>377</v>
      </c>
      <c r="CA36" s="696">
        <v>1</v>
      </c>
      <c r="CB36" s="696">
        <v>0</v>
      </c>
      <c r="CC36" s="696">
        <v>0</v>
      </c>
      <c r="CD36" s="696">
        <f t="shared" si="30"/>
        <v>1E-3</v>
      </c>
      <c r="CE36" s="696">
        <f t="shared" si="31"/>
        <v>0</v>
      </c>
      <c r="CF36" s="696">
        <f t="shared" si="32"/>
        <v>0</v>
      </c>
      <c r="CO36" s="629" t="s">
        <v>816</v>
      </c>
      <c r="CP36" s="629" t="s">
        <v>735</v>
      </c>
      <c r="CQ36" s="668" t="s">
        <v>377</v>
      </c>
      <c r="CR36" s="629" t="s">
        <v>377</v>
      </c>
      <c r="CS36" s="629">
        <v>1</v>
      </c>
      <c r="CT36" s="629">
        <v>0</v>
      </c>
      <c r="CU36" s="629">
        <v>0</v>
      </c>
      <c r="CV36" s="696">
        <f t="shared" si="34"/>
        <v>1E-3</v>
      </c>
      <c r="CW36" s="696">
        <f t="shared" si="35"/>
        <v>0</v>
      </c>
      <c r="CX36" s="696">
        <f t="shared" si="36"/>
        <v>0</v>
      </c>
      <c r="DH36" s="629" t="s">
        <v>797</v>
      </c>
      <c r="DI36" s="629" t="s">
        <v>734</v>
      </c>
      <c r="DJ36" s="629" t="s">
        <v>377</v>
      </c>
      <c r="DK36" s="629" t="s">
        <v>377</v>
      </c>
      <c r="DL36" s="698">
        <v>1</v>
      </c>
      <c r="DM36" s="698">
        <v>0</v>
      </c>
      <c r="DN36" s="698">
        <v>0</v>
      </c>
      <c r="DO36" s="698">
        <f t="shared" si="38"/>
        <v>1E-3</v>
      </c>
      <c r="DP36" s="698">
        <f t="shared" si="39"/>
        <v>0</v>
      </c>
      <c r="DQ36" s="698">
        <f t="shared" si="40"/>
        <v>0</v>
      </c>
      <c r="EC36" s="629" t="s">
        <v>797</v>
      </c>
      <c r="ED36" s="629" t="s">
        <v>734</v>
      </c>
      <c r="EE36" s="668" t="s">
        <v>377</v>
      </c>
      <c r="EF36" s="629" t="s">
        <v>377</v>
      </c>
      <c r="EG36" s="697">
        <v>1</v>
      </c>
      <c r="EH36" s="697">
        <v>0</v>
      </c>
      <c r="EI36" s="697">
        <v>0</v>
      </c>
      <c r="EJ36" s="697">
        <f t="shared" si="42"/>
        <v>1E-3</v>
      </c>
      <c r="EK36" s="697">
        <f t="shared" si="43"/>
        <v>0</v>
      </c>
      <c r="EL36" s="697">
        <f t="shared" si="44"/>
        <v>0</v>
      </c>
      <c r="EV36" s="629" t="s">
        <v>797</v>
      </c>
      <c r="EW36" s="629" t="s">
        <v>734</v>
      </c>
      <c r="EX36" s="629" t="s">
        <v>377</v>
      </c>
      <c r="EY36" s="629" t="s">
        <v>377</v>
      </c>
      <c r="EZ36" s="697">
        <v>1</v>
      </c>
      <c r="FA36" s="697">
        <v>0</v>
      </c>
      <c r="FB36" s="697">
        <v>0</v>
      </c>
      <c r="FC36" s="697">
        <f t="shared" si="46"/>
        <v>1E-3</v>
      </c>
      <c r="FD36" s="697">
        <f t="shared" si="47"/>
        <v>0</v>
      </c>
      <c r="FE36" s="697">
        <f t="shared" si="48"/>
        <v>0</v>
      </c>
      <c r="FN36" s="629" t="s">
        <v>797</v>
      </c>
      <c r="FO36" s="629" t="s">
        <v>734</v>
      </c>
      <c r="FP36" s="629" t="s">
        <v>377</v>
      </c>
      <c r="FQ36" s="629" t="s">
        <v>377</v>
      </c>
      <c r="FR36" s="698">
        <v>1</v>
      </c>
      <c r="FS36" s="698">
        <v>0</v>
      </c>
      <c r="FT36" s="698">
        <v>0</v>
      </c>
      <c r="FU36" s="700">
        <f t="shared" si="50"/>
        <v>1E-3</v>
      </c>
      <c r="FV36" s="700">
        <f t="shared" si="51"/>
        <v>0</v>
      </c>
      <c r="FW36" s="700">
        <f t="shared" si="52"/>
        <v>0</v>
      </c>
      <c r="FY36" s="629" t="s">
        <v>352</v>
      </c>
      <c r="FZ36" s="697">
        <v>43933737100</v>
      </c>
      <c r="GA36" s="697">
        <v>43933736285</v>
      </c>
      <c r="GB36" s="697">
        <v>43933736285</v>
      </c>
      <c r="GC36" s="697">
        <v>815</v>
      </c>
      <c r="GD36" s="697">
        <v>41774202661</v>
      </c>
      <c r="GE36" s="697">
        <v>2159533624</v>
      </c>
      <c r="GF36" s="697">
        <f t="shared" si="53"/>
        <v>43933737.100000001</v>
      </c>
      <c r="GG36" s="697">
        <f t="shared" si="54"/>
        <v>43933736.284999996</v>
      </c>
      <c r="GH36" s="697">
        <f t="shared" si="55"/>
        <v>43933736.284999996</v>
      </c>
      <c r="GI36" s="697">
        <f t="shared" si="56"/>
        <v>0.81499999999999995</v>
      </c>
      <c r="GJ36" s="697">
        <f t="shared" si="57"/>
        <v>41774202.660999998</v>
      </c>
      <c r="GK36" s="697">
        <f t="shared" si="58"/>
        <v>2159533.6239999998</v>
      </c>
      <c r="GU36" s="668" t="s">
        <v>797</v>
      </c>
      <c r="GV36" s="629" t="s">
        <v>734</v>
      </c>
      <c r="GW36" s="668" t="s">
        <v>377</v>
      </c>
      <c r="GX36" s="625" t="s">
        <v>377</v>
      </c>
      <c r="GY36" s="626">
        <v>1</v>
      </c>
      <c r="GZ36" s="626">
        <v>0</v>
      </c>
      <c r="HA36" s="626">
        <v>0</v>
      </c>
      <c r="HB36" s="626">
        <f t="shared" si="60"/>
        <v>1E-3</v>
      </c>
      <c r="HC36" s="626">
        <f t="shared" si="61"/>
        <v>0</v>
      </c>
      <c r="HD36" s="626">
        <f t="shared" si="62"/>
        <v>0</v>
      </c>
      <c r="HF36" s="625" t="s">
        <v>980</v>
      </c>
      <c r="HG36" s="626">
        <v>3995732000</v>
      </c>
      <c r="HH36" s="626">
        <v>1045740000</v>
      </c>
      <c r="HI36" s="626">
        <v>1206548000</v>
      </c>
      <c r="HJ36" s="626">
        <v>2789184000</v>
      </c>
      <c r="HK36" s="626">
        <v>960000000</v>
      </c>
      <c r="HL36" s="626">
        <v>85740000</v>
      </c>
      <c r="HM36" s="626">
        <f t="shared" si="63"/>
        <v>3995732</v>
      </c>
      <c r="HN36" s="626">
        <f t="shared" si="64"/>
        <v>1045740</v>
      </c>
      <c r="HO36" s="626">
        <f t="shared" si="65"/>
        <v>1206548</v>
      </c>
      <c r="HP36" s="626">
        <f t="shared" si="66"/>
        <v>2789184</v>
      </c>
      <c r="HQ36" s="626">
        <f t="shared" si="67"/>
        <v>960000</v>
      </c>
      <c r="HR36" s="626">
        <f t="shared" si="68"/>
        <v>85740</v>
      </c>
      <c r="HZ36" s="697">
        <f>+HZ35-'Prog 03'!AJ10</f>
        <v>36000</v>
      </c>
      <c r="IB36" s="629" t="s">
        <v>815</v>
      </c>
      <c r="IC36" s="629" t="s">
        <v>725</v>
      </c>
      <c r="ID36" s="629" t="s">
        <v>377</v>
      </c>
      <c r="IE36" s="629" t="s">
        <v>377</v>
      </c>
      <c r="IF36" s="697">
        <v>1</v>
      </c>
      <c r="IG36" s="697">
        <v>0</v>
      </c>
      <c r="IH36" s="697">
        <v>0</v>
      </c>
      <c r="II36" s="697">
        <f t="shared" si="70"/>
        <v>1E-3</v>
      </c>
      <c r="IJ36" s="697">
        <f t="shared" si="71"/>
        <v>0</v>
      </c>
      <c r="IK36" s="697">
        <f t="shared" si="72"/>
        <v>0</v>
      </c>
      <c r="IM36" s="629" t="s">
        <v>980</v>
      </c>
      <c r="IN36" s="697">
        <v>1703341000</v>
      </c>
      <c r="IO36" s="697">
        <v>1206548000</v>
      </c>
      <c r="IP36" s="697">
        <v>1206548000</v>
      </c>
      <c r="IQ36" s="697">
        <v>496793000</v>
      </c>
      <c r="IR36" s="697">
        <v>1206548000</v>
      </c>
      <c r="IS36" s="697">
        <v>0</v>
      </c>
      <c r="IT36" s="697">
        <f t="shared" si="73"/>
        <v>1703341</v>
      </c>
      <c r="IU36" s="697">
        <f t="shared" si="74"/>
        <v>1206548</v>
      </c>
      <c r="IV36" s="697">
        <f t="shared" si="75"/>
        <v>1206548</v>
      </c>
      <c r="IW36" s="697">
        <f t="shared" si="76"/>
        <v>496793</v>
      </c>
      <c r="IX36" s="697">
        <f t="shared" si="77"/>
        <v>1206548</v>
      </c>
      <c r="IY36" s="697">
        <f t="shared" si="78"/>
        <v>0</v>
      </c>
    </row>
    <row r="37" spans="1:259" x14ac:dyDescent="0.25">
      <c r="A37" s="668" t="s">
        <v>682</v>
      </c>
      <c r="B37" s="668" t="s">
        <v>683</v>
      </c>
      <c r="C37" s="668" t="s">
        <v>377</v>
      </c>
      <c r="D37" s="668" t="s">
        <v>377</v>
      </c>
      <c r="E37" s="626">
        <v>2266492000</v>
      </c>
      <c r="F37" s="626">
        <v>0</v>
      </c>
      <c r="G37" s="626">
        <v>0</v>
      </c>
      <c r="H37" s="696">
        <f t="shared" si="14"/>
        <v>2336753.2519999999</v>
      </c>
      <c r="I37" s="696">
        <f t="shared" si="15"/>
        <v>0</v>
      </c>
      <c r="J37" s="696">
        <f t="shared" si="16"/>
        <v>0</v>
      </c>
      <c r="S37" s="629" t="s">
        <v>676</v>
      </c>
      <c r="T37" s="629" t="s">
        <v>677</v>
      </c>
      <c r="U37" s="629" t="s">
        <v>377</v>
      </c>
      <c r="V37" s="629" t="s">
        <v>377</v>
      </c>
      <c r="W37" s="696">
        <v>6527670000</v>
      </c>
      <c r="X37" s="696">
        <v>0</v>
      </c>
      <c r="Y37" s="696">
        <v>0</v>
      </c>
      <c r="Z37" s="696">
        <f t="shared" si="18"/>
        <v>6730027.7699999996</v>
      </c>
      <c r="AA37" s="696">
        <f t="shared" si="19"/>
        <v>0</v>
      </c>
      <c r="AB37" s="696">
        <f t="shared" si="20"/>
        <v>0</v>
      </c>
      <c r="AC37" s="696"/>
      <c r="AL37" s="629" t="s">
        <v>672</v>
      </c>
      <c r="AM37" s="629" t="s">
        <v>673</v>
      </c>
      <c r="AN37" s="629" t="s">
        <v>377</v>
      </c>
      <c r="AO37" s="629" t="s">
        <v>377</v>
      </c>
      <c r="AP37" s="696">
        <v>0</v>
      </c>
      <c r="AQ37" s="696">
        <v>0</v>
      </c>
      <c r="AR37" s="696">
        <v>0</v>
      </c>
      <c r="AS37" s="696">
        <f t="shared" si="22"/>
        <v>0</v>
      </c>
      <c r="AT37" s="696">
        <f t="shared" si="23"/>
        <v>0</v>
      </c>
      <c r="AU37" s="696">
        <f t="shared" si="24"/>
        <v>0</v>
      </c>
      <c r="BE37" s="668" t="s">
        <v>668</v>
      </c>
      <c r="BF37" s="625" t="s">
        <v>669</v>
      </c>
      <c r="BG37" s="668" t="s">
        <v>377</v>
      </c>
      <c r="BH37" s="625" t="s">
        <v>377</v>
      </c>
      <c r="BI37" s="626">
        <v>42426748000</v>
      </c>
      <c r="BJ37" s="626">
        <v>0</v>
      </c>
      <c r="BK37" s="626">
        <v>0</v>
      </c>
      <c r="BL37" s="626">
        <f t="shared" si="26"/>
        <v>42426748</v>
      </c>
      <c r="BM37" s="626">
        <f t="shared" si="27"/>
        <v>0</v>
      </c>
      <c r="BN37" s="626">
        <f t="shared" si="28"/>
        <v>0</v>
      </c>
      <c r="BW37" s="668" t="s">
        <v>731</v>
      </c>
      <c r="BX37" s="625" t="s">
        <v>49</v>
      </c>
      <c r="BY37" s="668" t="s">
        <v>377</v>
      </c>
      <c r="BZ37" s="625" t="s">
        <v>377</v>
      </c>
      <c r="CA37" s="696">
        <v>9996</v>
      </c>
      <c r="CB37" s="696">
        <v>0</v>
      </c>
      <c r="CC37" s="696">
        <v>0</v>
      </c>
      <c r="CD37" s="696">
        <f t="shared" si="30"/>
        <v>9.9960000000000004</v>
      </c>
      <c r="CE37" s="696">
        <f t="shared" si="31"/>
        <v>0</v>
      </c>
      <c r="CF37" s="696">
        <f t="shared" si="32"/>
        <v>0</v>
      </c>
      <c r="CO37" s="629" t="s">
        <v>731</v>
      </c>
      <c r="CP37" s="629" t="s">
        <v>49</v>
      </c>
      <c r="CQ37" s="668" t="s">
        <v>377</v>
      </c>
      <c r="CR37" s="629" t="s">
        <v>377</v>
      </c>
      <c r="CS37" s="629">
        <v>9996</v>
      </c>
      <c r="CT37" s="629">
        <v>0</v>
      </c>
      <c r="CU37" s="629">
        <v>0</v>
      </c>
      <c r="CV37" s="696">
        <f t="shared" si="34"/>
        <v>9.9960000000000004</v>
      </c>
      <c r="CW37" s="696">
        <f t="shared" si="35"/>
        <v>0</v>
      </c>
      <c r="CX37" s="696">
        <f t="shared" si="36"/>
        <v>0</v>
      </c>
      <c r="DH37" s="629" t="s">
        <v>816</v>
      </c>
      <c r="DI37" s="629" t="s">
        <v>735</v>
      </c>
      <c r="DJ37" s="629" t="s">
        <v>377</v>
      </c>
      <c r="DK37" s="629" t="s">
        <v>377</v>
      </c>
      <c r="DL37" s="698">
        <v>1</v>
      </c>
      <c r="DM37" s="698">
        <v>0</v>
      </c>
      <c r="DN37" s="698">
        <v>0</v>
      </c>
      <c r="DO37" s="698">
        <f t="shared" si="38"/>
        <v>1E-3</v>
      </c>
      <c r="DP37" s="698">
        <f t="shared" si="39"/>
        <v>0</v>
      </c>
      <c r="DQ37" s="698">
        <f t="shared" si="40"/>
        <v>0</v>
      </c>
      <c r="EC37" s="629" t="s">
        <v>816</v>
      </c>
      <c r="ED37" s="629" t="s">
        <v>735</v>
      </c>
      <c r="EE37" s="668" t="s">
        <v>377</v>
      </c>
      <c r="EF37" s="629" t="s">
        <v>377</v>
      </c>
      <c r="EG37" s="697">
        <v>1</v>
      </c>
      <c r="EH37" s="697">
        <v>0</v>
      </c>
      <c r="EI37" s="697">
        <v>0</v>
      </c>
      <c r="EJ37" s="697">
        <f t="shared" si="42"/>
        <v>1E-3</v>
      </c>
      <c r="EK37" s="697">
        <f t="shared" si="43"/>
        <v>0</v>
      </c>
      <c r="EL37" s="697">
        <f t="shared" si="44"/>
        <v>0</v>
      </c>
      <c r="EV37" s="629" t="s">
        <v>816</v>
      </c>
      <c r="EW37" s="629" t="s">
        <v>735</v>
      </c>
      <c r="EX37" s="629" t="s">
        <v>377</v>
      </c>
      <c r="EY37" s="629" t="s">
        <v>377</v>
      </c>
      <c r="EZ37" s="697">
        <v>1</v>
      </c>
      <c r="FA37" s="697">
        <v>0</v>
      </c>
      <c r="FB37" s="697">
        <v>0</v>
      </c>
      <c r="FC37" s="697">
        <f t="shared" si="46"/>
        <v>1E-3</v>
      </c>
      <c r="FD37" s="697">
        <f t="shared" si="47"/>
        <v>0</v>
      </c>
      <c r="FE37" s="697">
        <f t="shared" si="48"/>
        <v>0</v>
      </c>
      <c r="FN37" s="629" t="s">
        <v>816</v>
      </c>
      <c r="FO37" s="629" t="s">
        <v>735</v>
      </c>
      <c r="FP37" s="629" t="s">
        <v>377</v>
      </c>
      <c r="FQ37" s="629" t="s">
        <v>377</v>
      </c>
      <c r="FR37" s="698">
        <v>1</v>
      </c>
      <c r="FS37" s="698">
        <v>0</v>
      </c>
      <c r="FT37" s="698">
        <v>0</v>
      </c>
      <c r="FU37" s="700">
        <f t="shared" si="50"/>
        <v>1E-3</v>
      </c>
      <c r="FV37" s="700">
        <f t="shared" si="51"/>
        <v>0</v>
      </c>
      <c r="FW37" s="700">
        <f t="shared" si="52"/>
        <v>0</v>
      </c>
      <c r="FY37" s="629" t="s">
        <v>357</v>
      </c>
      <c r="FZ37" s="697">
        <v>43933737100</v>
      </c>
      <c r="GA37" s="697">
        <v>43933736285</v>
      </c>
      <c r="GB37" s="697">
        <v>43933736285</v>
      </c>
      <c r="GC37" s="697">
        <v>815</v>
      </c>
      <c r="GD37" s="697">
        <v>41774202661</v>
      </c>
      <c r="GE37" s="697">
        <v>2159533624</v>
      </c>
      <c r="GF37" s="697">
        <f t="shared" si="53"/>
        <v>43933737.100000001</v>
      </c>
      <c r="GG37" s="697">
        <f t="shared" si="54"/>
        <v>43933736.284999996</v>
      </c>
      <c r="GH37" s="697">
        <f t="shared" si="55"/>
        <v>43933736.284999996</v>
      </c>
      <c r="GI37" s="697">
        <f t="shared" si="56"/>
        <v>0.81499999999999995</v>
      </c>
      <c r="GJ37" s="697">
        <f t="shared" si="57"/>
        <v>41774202.660999998</v>
      </c>
      <c r="GK37" s="697">
        <f t="shared" si="58"/>
        <v>2159533.6239999998</v>
      </c>
      <c r="GU37" s="668" t="s">
        <v>816</v>
      </c>
      <c r="GV37" s="629" t="s">
        <v>735</v>
      </c>
      <c r="GW37" s="668" t="s">
        <v>377</v>
      </c>
      <c r="GX37" s="625" t="s">
        <v>377</v>
      </c>
      <c r="GY37" s="626">
        <v>1</v>
      </c>
      <c r="GZ37" s="626">
        <v>0</v>
      </c>
      <c r="HA37" s="626">
        <v>0</v>
      </c>
      <c r="HB37" s="626">
        <f t="shared" si="60"/>
        <v>1E-3</v>
      </c>
      <c r="HC37" s="626">
        <f t="shared" si="61"/>
        <v>0</v>
      </c>
      <c r="HD37" s="626">
        <f t="shared" si="62"/>
        <v>0</v>
      </c>
      <c r="HF37" s="625" t="s">
        <v>352</v>
      </c>
      <c r="HG37" s="626">
        <v>43933737100</v>
      </c>
      <c r="HH37" s="626">
        <v>43933710834</v>
      </c>
      <c r="HI37" s="626">
        <v>43933710834</v>
      </c>
      <c r="HJ37" s="626">
        <v>26266</v>
      </c>
      <c r="HK37" s="626">
        <v>41774202661</v>
      </c>
      <c r="HL37" s="626">
        <v>2159508173</v>
      </c>
      <c r="HM37" s="626">
        <f t="shared" si="63"/>
        <v>43933737.100000001</v>
      </c>
      <c r="HN37" s="626">
        <f t="shared" si="64"/>
        <v>43933710.833999999</v>
      </c>
      <c r="HO37" s="626">
        <f t="shared" si="65"/>
        <v>43933710.833999999</v>
      </c>
      <c r="HP37" s="626">
        <f t="shared" si="66"/>
        <v>26.265999999999998</v>
      </c>
      <c r="HQ37" s="626">
        <f t="shared" si="67"/>
        <v>41774202.660999998</v>
      </c>
      <c r="HR37" s="626">
        <f t="shared" si="68"/>
        <v>2159508.173</v>
      </c>
      <c r="IB37" s="629" t="s">
        <v>746</v>
      </c>
      <c r="IC37" s="629" t="s">
        <v>747</v>
      </c>
      <c r="ID37" s="629" t="s">
        <v>377</v>
      </c>
      <c r="IE37" s="629" t="s">
        <v>377</v>
      </c>
      <c r="IF37" s="697">
        <v>1</v>
      </c>
      <c r="IG37" s="697">
        <v>0</v>
      </c>
      <c r="IH37" s="697">
        <v>0</v>
      </c>
      <c r="II37" s="697">
        <f t="shared" si="70"/>
        <v>1E-3</v>
      </c>
      <c r="IJ37" s="697">
        <f t="shared" si="71"/>
        <v>0</v>
      </c>
      <c r="IK37" s="697">
        <f t="shared" si="72"/>
        <v>0</v>
      </c>
      <c r="IM37" s="629" t="s">
        <v>352</v>
      </c>
      <c r="IN37" s="697">
        <v>43933737100</v>
      </c>
      <c r="IO37" s="697">
        <v>43933710834</v>
      </c>
      <c r="IP37" s="697">
        <v>43933710834</v>
      </c>
      <c r="IQ37" s="697">
        <v>26266</v>
      </c>
      <c r="IR37" s="697">
        <v>41774202661</v>
      </c>
      <c r="IS37" s="697">
        <v>2159508173</v>
      </c>
      <c r="IT37" s="697">
        <f t="shared" si="73"/>
        <v>43933737.100000001</v>
      </c>
      <c r="IU37" s="697">
        <f t="shared" si="74"/>
        <v>43933710.833999999</v>
      </c>
      <c r="IV37" s="697">
        <f t="shared" si="75"/>
        <v>43933710.833999999</v>
      </c>
      <c r="IW37" s="697">
        <f t="shared" si="76"/>
        <v>26.265999999999998</v>
      </c>
      <c r="IX37" s="697">
        <f t="shared" si="77"/>
        <v>41774202.660999998</v>
      </c>
      <c r="IY37" s="697">
        <f t="shared" si="78"/>
        <v>2159508.173</v>
      </c>
    </row>
    <row r="38" spans="1:259" x14ac:dyDescent="0.25">
      <c r="A38" s="668" t="s">
        <v>684</v>
      </c>
      <c r="B38" s="668" t="s">
        <v>685</v>
      </c>
      <c r="C38" s="668" t="s">
        <v>377</v>
      </c>
      <c r="D38" s="668" t="s">
        <v>377</v>
      </c>
      <c r="E38" s="626">
        <v>8048156000</v>
      </c>
      <c r="F38" s="626">
        <v>0</v>
      </c>
      <c r="G38" s="626">
        <v>0</v>
      </c>
      <c r="H38" s="696">
        <f t="shared" si="14"/>
        <v>8297648.8359999992</v>
      </c>
      <c r="I38" s="696">
        <f t="shared" si="15"/>
        <v>0</v>
      </c>
      <c r="J38" s="696">
        <f t="shared" si="16"/>
        <v>0</v>
      </c>
      <c r="S38" s="629" t="s">
        <v>676</v>
      </c>
      <c r="T38" s="629" t="s">
        <v>677</v>
      </c>
      <c r="U38" s="629" t="s">
        <v>377</v>
      </c>
      <c r="V38" s="629" t="s">
        <v>377</v>
      </c>
      <c r="W38" s="696">
        <v>0</v>
      </c>
      <c r="X38" s="696">
        <v>16805000</v>
      </c>
      <c r="Y38" s="696">
        <v>16805000</v>
      </c>
      <c r="Z38" s="696">
        <f t="shared" si="18"/>
        <v>0</v>
      </c>
      <c r="AA38" s="696">
        <f t="shared" si="19"/>
        <v>17325.954999999998</v>
      </c>
      <c r="AB38" s="696">
        <f t="shared" si="20"/>
        <v>17325.954999999998</v>
      </c>
      <c r="AC38" s="696"/>
      <c r="AL38" s="629" t="s">
        <v>672</v>
      </c>
      <c r="AM38" s="629" t="s">
        <v>673</v>
      </c>
      <c r="AN38" s="629" t="s">
        <v>377</v>
      </c>
      <c r="AO38" s="629" t="s">
        <v>377</v>
      </c>
      <c r="AP38" s="696">
        <v>0</v>
      </c>
      <c r="AQ38" s="696">
        <v>11026865968</v>
      </c>
      <c r="AR38" s="696">
        <v>11026865968</v>
      </c>
      <c r="AS38" s="696">
        <f t="shared" ref="AS38:AS57" si="79">+AP38/$AS$1*$AT$1</f>
        <v>0</v>
      </c>
      <c r="AT38" s="696">
        <f t="shared" ref="AT38:AT57" si="80">+AQ38/$AS$1*$AT$1</f>
        <v>11026865.968</v>
      </c>
      <c r="AU38" s="696">
        <f t="shared" ref="AU38:AU57" si="81">+AR38/$AS$1*$AT$1</f>
        <v>11026865.968</v>
      </c>
      <c r="BE38" s="668" t="s">
        <v>668</v>
      </c>
      <c r="BF38" s="625" t="s">
        <v>669</v>
      </c>
      <c r="BG38" s="668" t="s">
        <v>377</v>
      </c>
      <c r="BH38" s="625" t="s">
        <v>377</v>
      </c>
      <c r="BI38" s="626">
        <v>0</v>
      </c>
      <c r="BJ38" s="626">
        <v>195967906</v>
      </c>
      <c r="BK38" s="626">
        <v>290371162</v>
      </c>
      <c r="BL38" s="626">
        <f t="shared" si="26"/>
        <v>0</v>
      </c>
      <c r="BM38" s="626">
        <f t="shared" si="27"/>
        <v>195967.90599999999</v>
      </c>
      <c r="BN38" s="626">
        <f t="shared" si="28"/>
        <v>290371.16200000001</v>
      </c>
      <c r="BW38" s="668" t="s">
        <v>379</v>
      </c>
      <c r="BX38" s="625" t="s">
        <v>134</v>
      </c>
      <c r="BY38" s="668" t="s">
        <v>377</v>
      </c>
      <c r="BZ38" s="625" t="s">
        <v>377</v>
      </c>
      <c r="CA38" s="696">
        <v>8610052000</v>
      </c>
      <c r="CB38" s="696">
        <v>0</v>
      </c>
      <c r="CC38" s="696">
        <v>0</v>
      </c>
      <c r="CD38" s="696">
        <f t="shared" si="30"/>
        <v>8610052</v>
      </c>
      <c r="CE38" s="696">
        <f t="shared" si="31"/>
        <v>0</v>
      </c>
      <c r="CF38" s="696">
        <f t="shared" si="32"/>
        <v>0</v>
      </c>
      <c r="CO38" s="629" t="s">
        <v>379</v>
      </c>
      <c r="CP38" s="629" t="s">
        <v>134</v>
      </c>
      <c r="CQ38" s="668" t="s">
        <v>377</v>
      </c>
      <c r="CR38" s="629" t="s">
        <v>377</v>
      </c>
      <c r="CS38" s="629">
        <v>8610052000</v>
      </c>
      <c r="CT38" s="629">
        <v>0</v>
      </c>
      <c r="CU38" s="629">
        <v>0</v>
      </c>
      <c r="CV38" s="696">
        <f t="shared" si="34"/>
        <v>8610052</v>
      </c>
      <c r="CW38" s="696">
        <f t="shared" si="35"/>
        <v>0</v>
      </c>
      <c r="CX38" s="696">
        <f t="shared" si="36"/>
        <v>0</v>
      </c>
      <c r="DH38" s="629" t="s">
        <v>731</v>
      </c>
      <c r="DI38" s="629" t="s">
        <v>49</v>
      </c>
      <c r="DJ38" s="629" t="s">
        <v>377</v>
      </c>
      <c r="DK38" s="629" t="s">
        <v>377</v>
      </c>
      <c r="DL38" s="698">
        <v>9996</v>
      </c>
      <c r="DM38" s="698">
        <v>0</v>
      </c>
      <c r="DN38" s="698">
        <v>0</v>
      </c>
      <c r="DO38" s="698">
        <f t="shared" si="38"/>
        <v>9.9960000000000004</v>
      </c>
      <c r="DP38" s="698">
        <f t="shared" si="39"/>
        <v>0</v>
      </c>
      <c r="DQ38" s="698">
        <f t="shared" si="40"/>
        <v>0</v>
      </c>
      <c r="EC38" s="629" t="s">
        <v>731</v>
      </c>
      <c r="ED38" s="629" t="s">
        <v>49</v>
      </c>
      <c r="EE38" s="668" t="s">
        <v>377</v>
      </c>
      <c r="EF38" s="629" t="s">
        <v>377</v>
      </c>
      <c r="EG38" s="697">
        <v>9996</v>
      </c>
      <c r="EH38" s="697">
        <v>0</v>
      </c>
      <c r="EI38" s="697">
        <v>0</v>
      </c>
      <c r="EJ38" s="697">
        <f t="shared" si="42"/>
        <v>9.9960000000000004</v>
      </c>
      <c r="EK38" s="697">
        <f t="shared" si="43"/>
        <v>0</v>
      </c>
      <c r="EL38" s="697">
        <f t="shared" si="44"/>
        <v>0</v>
      </c>
      <c r="EV38" s="629" t="s">
        <v>731</v>
      </c>
      <c r="EW38" s="629" t="s">
        <v>49</v>
      </c>
      <c r="EX38" s="629" t="s">
        <v>377</v>
      </c>
      <c r="EY38" s="629" t="s">
        <v>377</v>
      </c>
      <c r="EZ38" s="697">
        <v>9996</v>
      </c>
      <c r="FA38" s="697">
        <v>0</v>
      </c>
      <c r="FB38" s="697">
        <v>0</v>
      </c>
      <c r="FC38" s="697">
        <f t="shared" si="46"/>
        <v>9.9960000000000004</v>
      </c>
      <c r="FD38" s="697">
        <f t="shared" si="47"/>
        <v>0</v>
      </c>
      <c r="FE38" s="697">
        <f t="shared" si="48"/>
        <v>0</v>
      </c>
      <c r="FN38" s="629" t="s">
        <v>731</v>
      </c>
      <c r="FO38" s="629" t="s">
        <v>49</v>
      </c>
      <c r="FP38" s="629" t="s">
        <v>377</v>
      </c>
      <c r="FQ38" s="629" t="s">
        <v>377</v>
      </c>
      <c r="FR38" s="698">
        <v>9996</v>
      </c>
      <c r="FS38" s="698">
        <v>0</v>
      </c>
      <c r="FT38" s="698">
        <v>0</v>
      </c>
      <c r="FU38" s="700">
        <f t="shared" si="50"/>
        <v>9.9960000000000004</v>
      </c>
      <c r="FV38" s="700">
        <f t="shared" si="51"/>
        <v>0</v>
      </c>
      <c r="FW38" s="700">
        <f t="shared" si="52"/>
        <v>0</v>
      </c>
      <c r="FY38" s="629" t="s">
        <v>784</v>
      </c>
      <c r="FZ38" s="697">
        <v>100</v>
      </c>
      <c r="GA38" s="697">
        <v>0</v>
      </c>
      <c r="GB38" s="697">
        <v>0</v>
      </c>
      <c r="GC38" s="697">
        <v>100</v>
      </c>
      <c r="GD38" s="697">
        <v>0</v>
      </c>
      <c r="GE38" s="697">
        <v>0</v>
      </c>
      <c r="GF38" s="697">
        <f t="shared" si="53"/>
        <v>0.1</v>
      </c>
      <c r="GG38" s="697">
        <f t="shared" si="54"/>
        <v>0</v>
      </c>
      <c r="GH38" s="697">
        <f t="shared" si="55"/>
        <v>0</v>
      </c>
      <c r="GI38" s="697">
        <f t="shared" si="56"/>
        <v>0.1</v>
      </c>
      <c r="GJ38" s="697">
        <f t="shared" si="57"/>
        <v>0</v>
      </c>
      <c r="GK38" s="697">
        <f t="shared" si="58"/>
        <v>0</v>
      </c>
      <c r="GU38" s="668" t="s">
        <v>731</v>
      </c>
      <c r="GV38" s="629" t="s">
        <v>49</v>
      </c>
      <c r="GW38" s="668" t="s">
        <v>377</v>
      </c>
      <c r="GX38" s="625" t="s">
        <v>377</v>
      </c>
      <c r="GY38" s="626">
        <v>9996</v>
      </c>
      <c r="GZ38" s="626">
        <v>0</v>
      </c>
      <c r="HA38" s="626">
        <v>0</v>
      </c>
      <c r="HB38" s="626">
        <f t="shared" si="60"/>
        <v>9.9960000000000004</v>
      </c>
      <c r="HC38" s="626">
        <f t="shared" si="61"/>
        <v>0</v>
      </c>
      <c r="HD38" s="626">
        <f t="shared" si="62"/>
        <v>0</v>
      </c>
      <c r="HF38" s="625" t="s">
        <v>357</v>
      </c>
      <c r="HG38" s="626">
        <v>43933737100</v>
      </c>
      <c r="HH38" s="626">
        <v>43933710834</v>
      </c>
      <c r="HI38" s="626">
        <v>43933710834</v>
      </c>
      <c r="HJ38" s="626">
        <v>26266</v>
      </c>
      <c r="HK38" s="626">
        <v>41774202661</v>
      </c>
      <c r="HL38" s="626">
        <v>2159508173</v>
      </c>
      <c r="HM38" s="626">
        <f t="shared" si="63"/>
        <v>43933737.100000001</v>
      </c>
      <c r="HN38" s="626">
        <f t="shared" si="64"/>
        <v>43933710.833999999</v>
      </c>
      <c r="HO38" s="626">
        <f t="shared" si="65"/>
        <v>43933710.833999999</v>
      </c>
      <c r="HP38" s="626">
        <f t="shared" si="66"/>
        <v>26.265999999999998</v>
      </c>
      <c r="HQ38" s="626">
        <f t="shared" si="67"/>
        <v>41774202.660999998</v>
      </c>
      <c r="HR38" s="626">
        <f t="shared" si="68"/>
        <v>2159508.173</v>
      </c>
      <c r="IB38" s="629" t="s">
        <v>746</v>
      </c>
      <c r="IC38" s="629" t="s">
        <v>747</v>
      </c>
      <c r="ID38" s="629" t="s">
        <v>377</v>
      </c>
      <c r="IE38" s="629" t="s">
        <v>377</v>
      </c>
      <c r="IF38" s="697">
        <v>0</v>
      </c>
      <c r="IG38" s="697">
        <v>14019162</v>
      </c>
      <c r="IH38" s="697">
        <v>14151241</v>
      </c>
      <c r="II38" s="697">
        <f t="shared" si="70"/>
        <v>0</v>
      </c>
      <c r="IJ38" s="697">
        <f t="shared" si="71"/>
        <v>14019.162</v>
      </c>
      <c r="IK38" s="697">
        <f t="shared" si="72"/>
        <v>14151.241</v>
      </c>
      <c r="IM38" s="629" t="s">
        <v>357</v>
      </c>
      <c r="IN38" s="697">
        <v>43933737100</v>
      </c>
      <c r="IO38" s="697">
        <v>43933710834</v>
      </c>
      <c r="IP38" s="697">
        <v>43933710834</v>
      </c>
      <c r="IQ38" s="697">
        <v>26266</v>
      </c>
      <c r="IR38" s="697">
        <v>41774202661</v>
      </c>
      <c r="IS38" s="697">
        <v>2159508173</v>
      </c>
      <c r="IT38" s="697">
        <f t="shared" si="73"/>
        <v>43933737.100000001</v>
      </c>
      <c r="IU38" s="697">
        <f t="shared" si="74"/>
        <v>43933710.833999999</v>
      </c>
      <c r="IV38" s="697">
        <f t="shared" si="75"/>
        <v>43933710.833999999</v>
      </c>
      <c r="IW38" s="697">
        <f t="shared" si="76"/>
        <v>26.265999999999998</v>
      </c>
      <c r="IX38" s="697">
        <f t="shared" si="77"/>
        <v>41774202.660999998</v>
      </c>
      <c r="IY38" s="697">
        <f t="shared" si="78"/>
        <v>2159508.173</v>
      </c>
    </row>
    <row r="39" spans="1:259" x14ac:dyDescent="0.25">
      <c r="A39" s="668" t="s">
        <v>686</v>
      </c>
      <c r="B39" s="668" t="s">
        <v>687</v>
      </c>
      <c r="C39" s="668" t="s">
        <v>377</v>
      </c>
      <c r="D39" s="668" t="s">
        <v>377</v>
      </c>
      <c r="E39" s="626">
        <v>31470675000</v>
      </c>
      <c r="F39" s="626">
        <v>0</v>
      </c>
      <c r="G39" s="626">
        <v>0</v>
      </c>
      <c r="H39" s="696">
        <f t="shared" si="14"/>
        <v>32446265.924999997</v>
      </c>
      <c r="I39" s="696">
        <f t="shared" si="15"/>
        <v>0</v>
      </c>
      <c r="J39" s="696">
        <f t="shared" si="16"/>
        <v>0</v>
      </c>
      <c r="S39" s="629" t="s">
        <v>678</v>
      </c>
      <c r="T39" s="629" t="s">
        <v>679</v>
      </c>
      <c r="U39" s="629" t="s">
        <v>377</v>
      </c>
      <c r="V39" s="629" t="s">
        <v>377</v>
      </c>
      <c r="W39" s="696">
        <v>5360526000</v>
      </c>
      <c r="X39" s="696">
        <v>0</v>
      </c>
      <c r="Y39" s="696">
        <v>0</v>
      </c>
      <c r="Z39" s="696">
        <f t="shared" si="18"/>
        <v>5526702.3059999999</v>
      </c>
      <c r="AA39" s="696">
        <f t="shared" si="19"/>
        <v>0</v>
      </c>
      <c r="AB39" s="696">
        <f t="shared" si="20"/>
        <v>0</v>
      </c>
      <c r="AC39" s="696"/>
      <c r="AL39" s="629" t="s">
        <v>674</v>
      </c>
      <c r="AM39" s="629" t="s">
        <v>675</v>
      </c>
      <c r="AN39" s="629" t="s">
        <v>377</v>
      </c>
      <c r="AO39" s="629" t="s">
        <v>377</v>
      </c>
      <c r="AP39" s="696">
        <v>300000000</v>
      </c>
      <c r="AQ39" s="696">
        <v>0</v>
      </c>
      <c r="AR39" s="696">
        <v>0</v>
      </c>
      <c r="AS39" s="696">
        <f t="shared" si="79"/>
        <v>300000</v>
      </c>
      <c r="AT39" s="696">
        <f t="shared" si="80"/>
        <v>0</v>
      </c>
      <c r="AU39" s="696">
        <f t="shared" si="81"/>
        <v>0</v>
      </c>
      <c r="BE39" s="668" t="s">
        <v>670</v>
      </c>
      <c r="BF39" s="625" t="s">
        <v>671</v>
      </c>
      <c r="BG39" s="668" t="s">
        <v>377</v>
      </c>
      <c r="BH39" s="625" t="s">
        <v>377</v>
      </c>
      <c r="BI39" s="626">
        <v>25389916000</v>
      </c>
      <c r="BJ39" s="626">
        <v>0</v>
      </c>
      <c r="BK39" s="626">
        <v>0</v>
      </c>
      <c r="BL39" s="626">
        <f t="shared" si="26"/>
        <v>25389916</v>
      </c>
      <c r="BM39" s="626">
        <f t="shared" si="27"/>
        <v>0</v>
      </c>
      <c r="BN39" s="626">
        <f t="shared" si="28"/>
        <v>0</v>
      </c>
      <c r="BW39" s="668" t="s">
        <v>379</v>
      </c>
      <c r="BX39" s="625" t="s">
        <v>134</v>
      </c>
      <c r="BY39" s="668" t="s">
        <v>377</v>
      </c>
      <c r="BZ39" s="625" t="s">
        <v>377</v>
      </c>
      <c r="CA39" s="696">
        <v>0</v>
      </c>
      <c r="CB39" s="696">
        <v>2121979646</v>
      </c>
      <c r="CC39" s="696">
        <v>1755065125</v>
      </c>
      <c r="CD39" s="696">
        <f t="shared" si="30"/>
        <v>0</v>
      </c>
      <c r="CE39" s="696">
        <f t="shared" si="31"/>
        <v>2121979.6460000002</v>
      </c>
      <c r="CF39" s="696">
        <f t="shared" si="32"/>
        <v>1755065.125</v>
      </c>
      <c r="CO39" s="629" t="s">
        <v>379</v>
      </c>
      <c r="CP39" s="629" t="s">
        <v>134</v>
      </c>
      <c r="CQ39" s="668" t="s">
        <v>377</v>
      </c>
      <c r="CR39" s="629" t="s">
        <v>377</v>
      </c>
      <c r="CS39" s="629">
        <v>0</v>
      </c>
      <c r="CT39" s="629">
        <v>2121979646</v>
      </c>
      <c r="CU39" s="629">
        <v>1755065125</v>
      </c>
      <c r="CV39" s="696">
        <f t="shared" si="34"/>
        <v>0</v>
      </c>
      <c r="CW39" s="696">
        <f t="shared" si="35"/>
        <v>2121979.6460000002</v>
      </c>
      <c r="CX39" s="696">
        <f t="shared" si="36"/>
        <v>1755065.125</v>
      </c>
      <c r="DH39" s="629" t="s">
        <v>379</v>
      </c>
      <c r="DI39" s="629" t="s">
        <v>134</v>
      </c>
      <c r="DJ39" s="629" t="s">
        <v>377</v>
      </c>
      <c r="DK39" s="629" t="s">
        <v>377</v>
      </c>
      <c r="DL39" s="698">
        <v>8610052000</v>
      </c>
      <c r="DM39" s="698">
        <v>0</v>
      </c>
      <c r="DN39" s="698">
        <v>0</v>
      </c>
      <c r="DO39" s="698">
        <f t="shared" si="38"/>
        <v>8610052</v>
      </c>
      <c r="DP39" s="698">
        <f t="shared" si="39"/>
        <v>0</v>
      </c>
      <c r="DQ39" s="698">
        <f t="shared" si="40"/>
        <v>0</v>
      </c>
      <c r="EC39" s="629" t="s">
        <v>379</v>
      </c>
      <c r="ED39" s="629" t="s">
        <v>134</v>
      </c>
      <c r="EE39" s="668" t="s">
        <v>377</v>
      </c>
      <c r="EF39" s="629" t="s">
        <v>377</v>
      </c>
      <c r="EG39" s="697">
        <v>8610052000</v>
      </c>
      <c r="EH39" s="697">
        <v>0</v>
      </c>
      <c r="EI39" s="697">
        <v>0</v>
      </c>
      <c r="EJ39" s="697">
        <f t="shared" si="42"/>
        <v>8610052</v>
      </c>
      <c r="EK39" s="697">
        <f t="shared" si="43"/>
        <v>0</v>
      </c>
      <c r="EL39" s="697">
        <f t="shared" si="44"/>
        <v>0</v>
      </c>
      <c r="EV39" s="629" t="s">
        <v>379</v>
      </c>
      <c r="EW39" s="629" t="s">
        <v>134</v>
      </c>
      <c r="EX39" s="629" t="s">
        <v>377</v>
      </c>
      <c r="EY39" s="629" t="s">
        <v>377</v>
      </c>
      <c r="EZ39" s="697">
        <v>8610052000</v>
      </c>
      <c r="FA39" s="697">
        <v>0</v>
      </c>
      <c r="FB39" s="697">
        <v>0</v>
      </c>
      <c r="FC39" s="697">
        <f t="shared" si="46"/>
        <v>8610052</v>
      </c>
      <c r="FD39" s="697">
        <f t="shared" si="47"/>
        <v>0</v>
      </c>
      <c r="FE39" s="697">
        <f t="shared" si="48"/>
        <v>0</v>
      </c>
      <c r="FN39" s="629" t="s">
        <v>379</v>
      </c>
      <c r="FO39" s="629" t="s">
        <v>134</v>
      </c>
      <c r="FP39" s="629" t="s">
        <v>377</v>
      </c>
      <c r="FQ39" s="629" t="s">
        <v>377</v>
      </c>
      <c r="FR39" s="698">
        <v>8610052000</v>
      </c>
      <c r="FS39" s="698">
        <v>0</v>
      </c>
      <c r="FT39" s="698">
        <v>0</v>
      </c>
      <c r="FU39" s="700">
        <f t="shared" si="50"/>
        <v>8610052</v>
      </c>
      <c r="FV39" s="700">
        <f t="shared" si="51"/>
        <v>0</v>
      </c>
      <c r="FW39" s="700">
        <f t="shared" si="52"/>
        <v>0</v>
      </c>
      <c r="GF39" s="697"/>
      <c r="GG39" s="697"/>
      <c r="GH39" s="697"/>
      <c r="GI39" s="697"/>
      <c r="GJ39" s="697"/>
      <c r="GK39" s="697"/>
      <c r="GU39" s="668" t="s">
        <v>379</v>
      </c>
      <c r="GV39" s="629" t="s">
        <v>134</v>
      </c>
      <c r="GW39" s="668" t="s">
        <v>377</v>
      </c>
      <c r="GX39" s="625" t="s">
        <v>377</v>
      </c>
      <c r="GY39" s="626">
        <v>8610052000</v>
      </c>
      <c r="GZ39" s="626">
        <v>0</v>
      </c>
      <c r="HA39" s="626">
        <v>0</v>
      </c>
      <c r="HB39" s="626">
        <f t="shared" si="60"/>
        <v>8610052</v>
      </c>
      <c r="HC39" s="626">
        <f t="shared" si="61"/>
        <v>0</v>
      </c>
      <c r="HD39" s="626">
        <f t="shared" si="62"/>
        <v>0</v>
      </c>
      <c r="HF39" s="625" t="s">
        <v>784</v>
      </c>
      <c r="HG39" s="626">
        <v>100</v>
      </c>
      <c r="HH39" s="626">
        <v>0</v>
      </c>
      <c r="HI39" s="626">
        <v>0</v>
      </c>
      <c r="HJ39" s="626">
        <v>100</v>
      </c>
      <c r="HK39" s="626">
        <v>0</v>
      </c>
      <c r="HL39" s="626">
        <v>0</v>
      </c>
      <c r="HM39" s="626">
        <f t="shared" si="63"/>
        <v>0.1</v>
      </c>
      <c r="HN39" s="626">
        <f t="shared" si="64"/>
        <v>0</v>
      </c>
      <c r="HO39" s="626">
        <f t="shared" si="65"/>
        <v>0</v>
      </c>
      <c r="HP39" s="626">
        <f t="shared" si="66"/>
        <v>0.1</v>
      </c>
      <c r="HQ39" s="626">
        <f t="shared" si="67"/>
        <v>0</v>
      </c>
      <c r="HR39" s="626">
        <f t="shared" si="68"/>
        <v>0</v>
      </c>
      <c r="IB39" s="629" t="s">
        <v>797</v>
      </c>
      <c r="IC39" s="629" t="s">
        <v>734</v>
      </c>
      <c r="ID39" s="629" t="s">
        <v>377</v>
      </c>
      <c r="IE39" s="629" t="s">
        <v>377</v>
      </c>
      <c r="IF39" s="697">
        <v>3628001</v>
      </c>
      <c r="IG39" s="697">
        <v>0</v>
      </c>
      <c r="IH39" s="697">
        <v>0</v>
      </c>
      <c r="II39" s="697">
        <f t="shared" si="70"/>
        <v>3628.0010000000002</v>
      </c>
      <c r="IJ39" s="697">
        <f t="shared" si="71"/>
        <v>0</v>
      </c>
      <c r="IK39" s="697">
        <f t="shared" si="72"/>
        <v>0</v>
      </c>
      <c r="IM39" s="629" t="s">
        <v>784</v>
      </c>
      <c r="IN39" s="697">
        <v>100</v>
      </c>
      <c r="IO39" s="697">
        <v>0</v>
      </c>
      <c r="IP39" s="697">
        <v>0</v>
      </c>
      <c r="IQ39" s="697">
        <v>100</v>
      </c>
      <c r="IR39" s="697">
        <v>0</v>
      </c>
      <c r="IS39" s="697">
        <v>0</v>
      </c>
      <c r="IT39" s="697">
        <f t="shared" si="73"/>
        <v>0.1</v>
      </c>
      <c r="IU39" s="697">
        <f t="shared" si="74"/>
        <v>0</v>
      </c>
      <c r="IV39" s="697">
        <f t="shared" si="75"/>
        <v>0</v>
      </c>
      <c r="IW39" s="697">
        <f t="shared" si="76"/>
        <v>0.1</v>
      </c>
      <c r="IX39" s="697">
        <f t="shared" si="77"/>
        <v>0</v>
      </c>
      <c r="IY39" s="697">
        <f t="shared" si="78"/>
        <v>0</v>
      </c>
    </row>
    <row r="40" spans="1:259" x14ac:dyDescent="0.25">
      <c r="A40" s="668" t="s">
        <v>688</v>
      </c>
      <c r="B40" s="668" t="s">
        <v>689</v>
      </c>
      <c r="C40" s="668" t="s">
        <v>377</v>
      </c>
      <c r="D40" s="668" t="s">
        <v>377</v>
      </c>
      <c r="E40" s="626">
        <v>9562068000</v>
      </c>
      <c r="F40" s="626">
        <v>0</v>
      </c>
      <c r="G40" s="626">
        <v>0</v>
      </c>
      <c r="H40" s="696">
        <f t="shared" si="14"/>
        <v>9858492.1079999991</v>
      </c>
      <c r="I40" s="696">
        <f t="shared" si="15"/>
        <v>0</v>
      </c>
      <c r="J40" s="696">
        <f t="shared" si="16"/>
        <v>0</v>
      </c>
      <c r="S40" s="629" t="s">
        <v>680</v>
      </c>
      <c r="T40" s="629" t="s">
        <v>681</v>
      </c>
      <c r="U40" s="629" t="s">
        <v>377</v>
      </c>
      <c r="V40" s="629" t="s">
        <v>377</v>
      </c>
      <c r="W40" s="696">
        <v>2440674000</v>
      </c>
      <c r="X40" s="696">
        <v>0</v>
      </c>
      <c r="Y40" s="696">
        <v>0</v>
      </c>
      <c r="Z40" s="696">
        <f t="shared" si="18"/>
        <v>2516334.8939999999</v>
      </c>
      <c r="AA40" s="696">
        <f t="shared" si="19"/>
        <v>0</v>
      </c>
      <c r="AB40" s="696">
        <f t="shared" si="20"/>
        <v>0</v>
      </c>
      <c r="AC40" s="696"/>
      <c r="AL40" s="629" t="s">
        <v>674</v>
      </c>
      <c r="AM40" s="629" t="s">
        <v>675</v>
      </c>
      <c r="AN40" s="629" t="s">
        <v>377</v>
      </c>
      <c r="AO40" s="629" t="s">
        <v>377</v>
      </c>
      <c r="AP40" s="696">
        <v>0</v>
      </c>
      <c r="AQ40" s="696">
        <v>68570015</v>
      </c>
      <c r="AR40" s="696">
        <v>68570015</v>
      </c>
      <c r="AS40" s="696">
        <f t="shared" si="79"/>
        <v>0</v>
      </c>
      <c r="AT40" s="696">
        <f t="shared" si="80"/>
        <v>68570.014999999999</v>
      </c>
      <c r="AU40" s="696">
        <f t="shared" si="81"/>
        <v>68570.014999999999</v>
      </c>
      <c r="BE40" s="668" t="s">
        <v>670</v>
      </c>
      <c r="BF40" s="625" t="s">
        <v>671</v>
      </c>
      <c r="BG40" s="668" t="s">
        <v>377</v>
      </c>
      <c r="BH40" s="625" t="s">
        <v>377</v>
      </c>
      <c r="BI40" s="626">
        <v>0</v>
      </c>
      <c r="BJ40" s="626">
        <v>8730519980</v>
      </c>
      <c r="BK40" s="626">
        <v>8730519980</v>
      </c>
      <c r="BL40" s="626">
        <f t="shared" si="26"/>
        <v>0</v>
      </c>
      <c r="BM40" s="626">
        <f t="shared" si="27"/>
        <v>8730519.9800000004</v>
      </c>
      <c r="BN40" s="626">
        <f t="shared" si="28"/>
        <v>8730519.9800000004</v>
      </c>
      <c r="BW40" s="668" t="s">
        <v>668</v>
      </c>
      <c r="BX40" s="625" t="s">
        <v>669</v>
      </c>
      <c r="BY40" s="668" t="s">
        <v>377</v>
      </c>
      <c r="BZ40" s="625" t="s">
        <v>377</v>
      </c>
      <c r="CA40" s="696">
        <v>42426748000</v>
      </c>
      <c r="CB40" s="696">
        <v>0</v>
      </c>
      <c r="CC40" s="696">
        <v>0</v>
      </c>
      <c r="CD40" s="696">
        <f t="shared" si="30"/>
        <v>42426748</v>
      </c>
      <c r="CE40" s="696">
        <f t="shared" si="31"/>
        <v>0</v>
      </c>
      <c r="CF40" s="696">
        <f t="shared" si="32"/>
        <v>0</v>
      </c>
      <c r="CO40" s="629" t="s">
        <v>668</v>
      </c>
      <c r="CP40" s="629" t="s">
        <v>669</v>
      </c>
      <c r="CQ40" s="668" t="s">
        <v>377</v>
      </c>
      <c r="CR40" s="629" t="s">
        <v>377</v>
      </c>
      <c r="CS40" s="629">
        <v>42426748000</v>
      </c>
      <c r="CT40" s="629">
        <v>0</v>
      </c>
      <c r="CU40" s="629">
        <v>0</v>
      </c>
      <c r="CV40" s="696">
        <f t="shared" si="34"/>
        <v>42426748</v>
      </c>
      <c r="CW40" s="696">
        <f t="shared" si="35"/>
        <v>0</v>
      </c>
      <c r="CX40" s="696">
        <f t="shared" si="36"/>
        <v>0</v>
      </c>
      <c r="DH40" s="629" t="s">
        <v>379</v>
      </c>
      <c r="DI40" s="629" t="s">
        <v>134</v>
      </c>
      <c r="DJ40" s="629" t="s">
        <v>377</v>
      </c>
      <c r="DK40" s="629" t="s">
        <v>377</v>
      </c>
      <c r="DL40" s="698">
        <v>0</v>
      </c>
      <c r="DM40" s="698">
        <v>1755065125</v>
      </c>
      <c r="DN40" s="698">
        <v>2121979646</v>
      </c>
      <c r="DO40" s="698">
        <f t="shared" si="38"/>
        <v>0</v>
      </c>
      <c r="DP40" s="698">
        <f t="shared" si="39"/>
        <v>1755065.125</v>
      </c>
      <c r="DQ40" s="698">
        <f t="shared" si="40"/>
        <v>2121979.6460000002</v>
      </c>
      <c r="EC40" s="629" t="s">
        <v>379</v>
      </c>
      <c r="ED40" s="629" t="s">
        <v>134</v>
      </c>
      <c r="EE40" s="668" t="s">
        <v>377</v>
      </c>
      <c r="EF40" s="629" t="s">
        <v>377</v>
      </c>
      <c r="EG40" s="697">
        <v>0</v>
      </c>
      <c r="EH40" s="697">
        <v>2121979646</v>
      </c>
      <c r="EI40" s="697">
        <v>2121979646</v>
      </c>
      <c r="EJ40" s="697">
        <f t="shared" si="42"/>
        <v>0</v>
      </c>
      <c r="EK40" s="697">
        <f t="shared" si="43"/>
        <v>2121979.6460000002</v>
      </c>
      <c r="EL40" s="697">
        <f t="shared" si="44"/>
        <v>2121979.6460000002</v>
      </c>
      <c r="EV40" s="629" t="s">
        <v>379</v>
      </c>
      <c r="EW40" s="629" t="s">
        <v>134</v>
      </c>
      <c r="EX40" s="629" t="s">
        <v>377</v>
      </c>
      <c r="EY40" s="629" t="s">
        <v>377</v>
      </c>
      <c r="EZ40" s="697">
        <v>0</v>
      </c>
      <c r="FA40" s="697">
        <v>2121979646</v>
      </c>
      <c r="FB40" s="697">
        <v>2121979646</v>
      </c>
      <c r="FC40" s="697">
        <f t="shared" si="46"/>
        <v>0</v>
      </c>
      <c r="FD40" s="697">
        <f t="shared" si="47"/>
        <v>2121979.6460000002</v>
      </c>
      <c r="FE40" s="697">
        <f t="shared" si="48"/>
        <v>2121979.6460000002</v>
      </c>
      <c r="FN40" s="629" t="s">
        <v>379</v>
      </c>
      <c r="FO40" s="629" t="s">
        <v>134</v>
      </c>
      <c r="FP40" s="629" t="s">
        <v>377</v>
      </c>
      <c r="FQ40" s="629" t="s">
        <v>377</v>
      </c>
      <c r="FR40" s="698">
        <v>0</v>
      </c>
      <c r="FS40" s="698">
        <v>2121979646</v>
      </c>
      <c r="FT40" s="698">
        <v>2121979646</v>
      </c>
      <c r="FU40" s="700">
        <f t="shared" si="50"/>
        <v>0</v>
      </c>
      <c r="FV40" s="700">
        <f t="shared" si="51"/>
        <v>2121979.6460000002</v>
      </c>
      <c r="FW40" s="700">
        <f t="shared" si="52"/>
        <v>2121979.6460000002</v>
      </c>
      <c r="GU40" s="668" t="s">
        <v>379</v>
      </c>
      <c r="GV40" s="629" t="s">
        <v>134</v>
      </c>
      <c r="GW40" s="668" t="s">
        <v>377</v>
      </c>
      <c r="GX40" s="625" t="s">
        <v>377</v>
      </c>
      <c r="GY40" s="626">
        <v>0</v>
      </c>
      <c r="GZ40" s="626">
        <v>2121979646</v>
      </c>
      <c r="HA40" s="626">
        <v>2121979646</v>
      </c>
      <c r="HB40" s="626">
        <f t="shared" si="60"/>
        <v>0</v>
      </c>
      <c r="HC40" s="626">
        <f t="shared" si="61"/>
        <v>2121979.6460000002</v>
      </c>
      <c r="HD40" s="626">
        <f t="shared" si="62"/>
        <v>2121979.6460000002</v>
      </c>
      <c r="IB40" s="629" t="s">
        <v>816</v>
      </c>
      <c r="IC40" s="629" t="s">
        <v>735</v>
      </c>
      <c r="ID40" s="629" t="s">
        <v>377</v>
      </c>
      <c r="IE40" s="629" t="s">
        <v>377</v>
      </c>
      <c r="IF40" s="697">
        <v>1</v>
      </c>
      <c r="IG40" s="697">
        <v>0</v>
      </c>
      <c r="IH40" s="697">
        <v>0</v>
      </c>
      <c r="II40" s="697">
        <f t="shared" si="70"/>
        <v>1E-3</v>
      </c>
      <c r="IJ40" s="697">
        <f t="shared" si="71"/>
        <v>0</v>
      </c>
      <c r="IK40" s="697">
        <f t="shared" si="72"/>
        <v>0</v>
      </c>
      <c r="IN40" s="697"/>
      <c r="IO40" s="697"/>
      <c r="IP40" s="697"/>
      <c r="IQ40" s="697"/>
      <c r="IR40" s="697"/>
      <c r="IS40" s="697"/>
      <c r="IT40" s="697">
        <f t="shared" ref="IT40:IY40" si="82">+IT3+IT9+IT16+IT19+IT37+IT39</f>
        <v>339462843.20000005</v>
      </c>
      <c r="IU40" s="697">
        <f t="shared" si="82"/>
        <v>336630401.10299999</v>
      </c>
      <c r="IV40" s="697">
        <f t="shared" si="82"/>
        <v>336632353.82599998</v>
      </c>
      <c r="IW40" s="697">
        <f t="shared" si="82"/>
        <v>2830489.3739999998</v>
      </c>
      <c r="IX40" s="697">
        <f t="shared" si="82"/>
        <v>264758101.57100004</v>
      </c>
      <c r="IY40" s="697">
        <f t="shared" si="82"/>
        <v>71872299.53199999</v>
      </c>
    </row>
    <row r="41" spans="1:259" x14ac:dyDescent="0.25">
      <c r="A41" s="668" t="s">
        <v>378</v>
      </c>
      <c r="B41" s="668" t="s">
        <v>395</v>
      </c>
      <c r="C41" s="668" t="s">
        <v>377</v>
      </c>
      <c r="D41" s="668" t="s">
        <v>377</v>
      </c>
      <c r="E41" s="626">
        <v>17361590000</v>
      </c>
      <c r="F41" s="626">
        <v>0</v>
      </c>
      <c r="G41" s="626">
        <v>0</v>
      </c>
      <c r="H41" s="696">
        <f t="shared" si="14"/>
        <v>17899799.289999999</v>
      </c>
      <c r="I41" s="696">
        <f t="shared" si="15"/>
        <v>0</v>
      </c>
      <c r="J41" s="696">
        <f t="shared" si="16"/>
        <v>0</v>
      </c>
      <c r="S41" s="629" t="s">
        <v>680</v>
      </c>
      <c r="T41" s="629" t="s">
        <v>681</v>
      </c>
      <c r="U41" s="629" t="s">
        <v>377</v>
      </c>
      <c r="V41" s="629" t="s">
        <v>377</v>
      </c>
      <c r="W41" s="696">
        <v>0</v>
      </c>
      <c r="X41" s="696">
        <v>10000000</v>
      </c>
      <c r="Y41" s="696">
        <v>10000000</v>
      </c>
      <c r="Z41" s="696">
        <f t="shared" si="18"/>
        <v>0</v>
      </c>
      <c r="AA41" s="696">
        <f t="shared" si="19"/>
        <v>10310</v>
      </c>
      <c r="AB41" s="696">
        <f t="shared" si="20"/>
        <v>10310</v>
      </c>
      <c r="AC41" s="696"/>
      <c r="AL41" s="629" t="s">
        <v>676</v>
      </c>
      <c r="AM41" s="629" t="s">
        <v>677</v>
      </c>
      <c r="AN41" s="629" t="s">
        <v>377</v>
      </c>
      <c r="AO41" s="629" t="s">
        <v>377</v>
      </c>
      <c r="AP41" s="696">
        <v>6527670000</v>
      </c>
      <c r="AQ41" s="696">
        <v>0</v>
      </c>
      <c r="AR41" s="696">
        <v>0</v>
      </c>
      <c r="AS41" s="696">
        <f t="shared" si="79"/>
        <v>6527670</v>
      </c>
      <c r="AT41" s="696">
        <f t="shared" si="80"/>
        <v>0</v>
      </c>
      <c r="AU41" s="696">
        <f t="shared" si="81"/>
        <v>0</v>
      </c>
      <c r="BE41" s="668" t="s">
        <v>672</v>
      </c>
      <c r="BF41" s="625" t="s">
        <v>673</v>
      </c>
      <c r="BG41" s="668" t="s">
        <v>377</v>
      </c>
      <c r="BH41" s="625" t="s">
        <v>377</v>
      </c>
      <c r="BI41" s="626">
        <v>17949263000</v>
      </c>
      <c r="BJ41" s="626">
        <v>0</v>
      </c>
      <c r="BK41" s="626">
        <v>0</v>
      </c>
      <c r="BL41" s="626">
        <f t="shared" si="26"/>
        <v>17949263</v>
      </c>
      <c r="BM41" s="626">
        <f t="shared" si="27"/>
        <v>0</v>
      </c>
      <c r="BN41" s="626">
        <f t="shared" si="28"/>
        <v>0</v>
      </c>
      <c r="BW41" s="668" t="s">
        <v>668</v>
      </c>
      <c r="BX41" s="625" t="s">
        <v>669</v>
      </c>
      <c r="BY41" s="668" t="s">
        <v>377</v>
      </c>
      <c r="BZ41" s="625" t="s">
        <v>377</v>
      </c>
      <c r="CA41" s="696">
        <v>0</v>
      </c>
      <c r="CB41" s="696">
        <v>1292310132</v>
      </c>
      <c r="CC41" s="696">
        <v>1052307187</v>
      </c>
      <c r="CD41" s="696">
        <f t="shared" si="30"/>
        <v>0</v>
      </c>
      <c r="CE41" s="696">
        <f t="shared" si="31"/>
        <v>1292310.132</v>
      </c>
      <c r="CF41" s="696">
        <f t="shared" si="32"/>
        <v>1052307.1869999999</v>
      </c>
      <c r="CO41" s="629" t="s">
        <v>668</v>
      </c>
      <c r="CP41" s="629" t="s">
        <v>669</v>
      </c>
      <c r="CQ41" s="668" t="s">
        <v>377</v>
      </c>
      <c r="CR41" s="629" t="s">
        <v>377</v>
      </c>
      <c r="CS41" s="629">
        <v>0</v>
      </c>
      <c r="CT41" s="629">
        <v>2703386543</v>
      </c>
      <c r="CU41" s="629">
        <v>2703386543</v>
      </c>
      <c r="CV41" s="696">
        <f t="shared" si="34"/>
        <v>0</v>
      </c>
      <c r="CW41" s="696">
        <f t="shared" si="35"/>
        <v>2703386.5430000001</v>
      </c>
      <c r="CX41" s="696">
        <f t="shared" si="36"/>
        <v>2703386.5430000001</v>
      </c>
      <c r="DH41" s="629" t="s">
        <v>668</v>
      </c>
      <c r="DI41" s="629" t="s">
        <v>669</v>
      </c>
      <c r="DJ41" s="629" t="s">
        <v>377</v>
      </c>
      <c r="DK41" s="629" t="s">
        <v>377</v>
      </c>
      <c r="DL41" s="698">
        <v>41426748000</v>
      </c>
      <c r="DM41" s="698">
        <v>0</v>
      </c>
      <c r="DN41" s="698">
        <v>0</v>
      </c>
      <c r="DO41" s="698">
        <f t="shared" si="38"/>
        <v>41426748</v>
      </c>
      <c r="DP41" s="698">
        <f t="shared" si="39"/>
        <v>0</v>
      </c>
      <c r="DQ41" s="698">
        <f t="shared" si="40"/>
        <v>0</v>
      </c>
      <c r="EC41" s="629" t="s">
        <v>668</v>
      </c>
      <c r="ED41" s="629" t="s">
        <v>669</v>
      </c>
      <c r="EE41" s="668" t="s">
        <v>377</v>
      </c>
      <c r="EF41" s="629" t="s">
        <v>377</v>
      </c>
      <c r="EG41" s="697">
        <v>41426748000</v>
      </c>
      <c r="EH41" s="697">
        <v>0</v>
      </c>
      <c r="EI41" s="697">
        <v>0</v>
      </c>
      <c r="EJ41" s="697">
        <f t="shared" si="42"/>
        <v>41426748</v>
      </c>
      <c r="EK41" s="697">
        <f t="shared" si="43"/>
        <v>0</v>
      </c>
      <c r="EL41" s="697">
        <f t="shared" si="44"/>
        <v>0</v>
      </c>
      <c r="EV41" s="629" t="s">
        <v>668</v>
      </c>
      <c r="EW41" s="629" t="s">
        <v>669</v>
      </c>
      <c r="EX41" s="629" t="s">
        <v>377</v>
      </c>
      <c r="EY41" s="629" t="s">
        <v>377</v>
      </c>
      <c r="EZ41" s="697">
        <v>41426748000</v>
      </c>
      <c r="FA41" s="697">
        <v>0</v>
      </c>
      <c r="FB41" s="697">
        <v>0</v>
      </c>
      <c r="FC41" s="697">
        <f t="shared" si="46"/>
        <v>41426748</v>
      </c>
      <c r="FD41" s="697">
        <f t="shared" si="47"/>
        <v>0</v>
      </c>
      <c r="FE41" s="697">
        <f t="shared" si="48"/>
        <v>0</v>
      </c>
      <c r="FN41" s="629" t="s">
        <v>668</v>
      </c>
      <c r="FO41" s="629" t="s">
        <v>669</v>
      </c>
      <c r="FP41" s="629" t="s">
        <v>377</v>
      </c>
      <c r="FQ41" s="629" t="s">
        <v>377</v>
      </c>
      <c r="FR41" s="698">
        <v>37426748000</v>
      </c>
      <c r="FS41" s="698">
        <v>0</v>
      </c>
      <c r="FT41" s="698">
        <v>0</v>
      </c>
      <c r="FU41" s="700">
        <f t="shared" si="50"/>
        <v>37426748</v>
      </c>
      <c r="FV41" s="700">
        <f t="shared" si="51"/>
        <v>0</v>
      </c>
      <c r="FW41" s="700">
        <f t="shared" si="52"/>
        <v>0</v>
      </c>
      <c r="GU41" s="668" t="s">
        <v>668</v>
      </c>
      <c r="GV41" s="629" t="s">
        <v>669</v>
      </c>
      <c r="GW41" s="668" t="s">
        <v>377</v>
      </c>
      <c r="GX41" s="625" t="s">
        <v>377</v>
      </c>
      <c r="GY41" s="626">
        <v>39126748000</v>
      </c>
      <c r="GZ41" s="626">
        <v>0</v>
      </c>
      <c r="HA41" s="626">
        <v>0</v>
      </c>
      <c r="HB41" s="626">
        <f t="shared" si="60"/>
        <v>39126748</v>
      </c>
      <c r="HC41" s="626">
        <f t="shared" si="61"/>
        <v>0</v>
      </c>
      <c r="HD41" s="626">
        <f t="shared" si="62"/>
        <v>0</v>
      </c>
      <c r="IB41" s="629" t="s">
        <v>731</v>
      </c>
      <c r="IC41" s="629" t="s">
        <v>49</v>
      </c>
      <c r="ID41" s="629" t="s">
        <v>377</v>
      </c>
      <c r="IE41" s="629" t="s">
        <v>377</v>
      </c>
      <c r="IF41" s="697">
        <v>5608429996</v>
      </c>
      <c r="IG41" s="697">
        <v>0</v>
      </c>
      <c r="IH41" s="697">
        <v>0</v>
      </c>
      <c r="II41" s="697">
        <f t="shared" si="70"/>
        <v>5608429.9960000003</v>
      </c>
      <c r="IJ41" s="697">
        <f t="shared" si="71"/>
        <v>0</v>
      </c>
      <c r="IK41" s="697">
        <f t="shared" si="72"/>
        <v>0</v>
      </c>
    </row>
    <row r="42" spans="1:259" x14ac:dyDescent="0.25">
      <c r="A42" s="668" t="s">
        <v>380</v>
      </c>
      <c r="B42" s="668" t="s">
        <v>825</v>
      </c>
      <c r="C42" s="668" t="s">
        <v>377</v>
      </c>
      <c r="D42" s="668" t="s">
        <v>377</v>
      </c>
      <c r="E42" s="626">
        <v>9905707000</v>
      </c>
      <c r="F42" s="626">
        <v>0</v>
      </c>
      <c r="G42" s="626">
        <v>0</v>
      </c>
      <c r="H42" s="696">
        <f t="shared" si="14"/>
        <v>10212783.916999999</v>
      </c>
      <c r="I42" s="696">
        <f t="shared" si="15"/>
        <v>0</v>
      </c>
      <c r="J42" s="696">
        <f t="shared" si="16"/>
        <v>0</v>
      </c>
      <c r="S42" s="629" t="s">
        <v>682</v>
      </c>
      <c r="T42" s="629" t="s">
        <v>683</v>
      </c>
      <c r="U42" s="629" t="s">
        <v>377</v>
      </c>
      <c r="V42" s="629" t="s">
        <v>377</v>
      </c>
      <c r="W42" s="696">
        <v>2266492000</v>
      </c>
      <c r="X42" s="696">
        <v>0</v>
      </c>
      <c r="Y42" s="696">
        <v>0</v>
      </c>
      <c r="Z42" s="696">
        <f t="shared" si="18"/>
        <v>2336753.2519999999</v>
      </c>
      <c r="AA42" s="696">
        <f t="shared" si="19"/>
        <v>0</v>
      </c>
      <c r="AB42" s="696">
        <f t="shared" si="20"/>
        <v>0</v>
      </c>
      <c r="AC42" s="696"/>
      <c r="AL42" s="629" t="s">
        <v>676</v>
      </c>
      <c r="AM42" s="629" t="s">
        <v>677</v>
      </c>
      <c r="AN42" s="629" t="s">
        <v>377</v>
      </c>
      <c r="AO42" s="629" t="s">
        <v>377</v>
      </c>
      <c r="AP42" s="696">
        <v>0</v>
      </c>
      <c r="AQ42" s="696">
        <v>680765000</v>
      </c>
      <c r="AR42" s="696">
        <v>680765000</v>
      </c>
      <c r="AS42" s="696">
        <f t="shared" si="79"/>
        <v>0</v>
      </c>
      <c r="AT42" s="696">
        <f t="shared" si="80"/>
        <v>680765</v>
      </c>
      <c r="AU42" s="696">
        <f t="shared" si="81"/>
        <v>680765</v>
      </c>
      <c r="BE42" s="668" t="s">
        <v>672</v>
      </c>
      <c r="BF42" s="625" t="s">
        <v>673</v>
      </c>
      <c r="BG42" s="668" t="s">
        <v>377</v>
      </c>
      <c r="BH42" s="625" t="s">
        <v>377</v>
      </c>
      <c r="BI42" s="626">
        <v>0</v>
      </c>
      <c r="BJ42" s="626">
        <v>0</v>
      </c>
      <c r="BK42" s="626">
        <v>0</v>
      </c>
      <c r="BL42" s="626">
        <f t="shared" si="26"/>
        <v>0</v>
      </c>
      <c r="BM42" s="626">
        <f t="shared" si="27"/>
        <v>0</v>
      </c>
      <c r="BN42" s="626">
        <f t="shared" si="28"/>
        <v>0</v>
      </c>
      <c r="BW42" s="668" t="s">
        <v>670</v>
      </c>
      <c r="BX42" s="625" t="s">
        <v>671</v>
      </c>
      <c r="BY42" s="668" t="s">
        <v>377</v>
      </c>
      <c r="BZ42" s="625" t="s">
        <v>377</v>
      </c>
      <c r="CA42" s="696">
        <v>27262555000</v>
      </c>
      <c r="CB42" s="696">
        <v>0</v>
      </c>
      <c r="CC42" s="696">
        <v>0</v>
      </c>
      <c r="CD42" s="696">
        <f t="shared" si="30"/>
        <v>27262555</v>
      </c>
      <c r="CE42" s="696">
        <f t="shared" si="31"/>
        <v>0</v>
      </c>
      <c r="CF42" s="696">
        <f t="shared" si="32"/>
        <v>0</v>
      </c>
      <c r="CO42" s="629" t="s">
        <v>670</v>
      </c>
      <c r="CP42" s="629" t="s">
        <v>671</v>
      </c>
      <c r="CQ42" s="668" t="s">
        <v>377</v>
      </c>
      <c r="CR42" s="629" t="s">
        <v>377</v>
      </c>
      <c r="CS42" s="629">
        <v>27262555000</v>
      </c>
      <c r="CT42" s="629">
        <v>0</v>
      </c>
      <c r="CU42" s="629">
        <v>0</v>
      </c>
      <c r="CV42" s="696">
        <f t="shared" si="34"/>
        <v>27262555</v>
      </c>
      <c r="CW42" s="696">
        <f t="shared" si="35"/>
        <v>0</v>
      </c>
      <c r="CX42" s="696">
        <f t="shared" si="36"/>
        <v>0</v>
      </c>
      <c r="DH42" s="629" t="s">
        <v>668</v>
      </c>
      <c r="DI42" s="629" t="s">
        <v>669</v>
      </c>
      <c r="DJ42" s="629" t="s">
        <v>377</v>
      </c>
      <c r="DK42" s="629" t="s">
        <v>377</v>
      </c>
      <c r="DL42" s="698">
        <v>0</v>
      </c>
      <c r="DM42" s="698">
        <v>7796932739</v>
      </c>
      <c r="DN42" s="698">
        <v>7796932739</v>
      </c>
      <c r="DO42" s="698">
        <f t="shared" si="38"/>
        <v>0</v>
      </c>
      <c r="DP42" s="698">
        <f t="shared" si="39"/>
        <v>7796932.7390000001</v>
      </c>
      <c r="DQ42" s="698">
        <f t="shared" si="40"/>
        <v>7796932.7390000001</v>
      </c>
      <c r="EC42" s="629" t="s">
        <v>668</v>
      </c>
      <c r="ED42" s="629" t="s">
        <v>669</v>
      </c>
      <c r="EE42" s="668" t="s">
        <v>377</v>
      </c>
      <c r="EF42" s="629" t="s">
        <v>377</v>
      </c>
      <c r="EG42" s="697">
        <v>0</v>
      </c>
      <c r="EH42" s="697">
        <v>17736102041</v>
      </c>
      <c r="EI42" s="697">
        <v>16107289926</v>
      </c>
      <c r="EJ42" s="697">
        <f t="shared" si="42"/>
        <v>0</v>
      </c>
      <c r="EK42" s="697">
        <f t="shared" si="43"/>
        <v>17736102.041000001</v>
      </c>
      <c r="EL42" s="697">
        <f t="shared" si="44"/>
        <v>16107289.926000001</v>
      </c>
      <c r="EV42" s="629" t="s">
        <v>668</v>
      </c>
      <c r="EW42" s="629" t="s">
        <v>669</v>
      </c>
      <c r="EX42" s="629" t="s">
        <v>377</v>
      </c>
      <c r="EY42" s="629" t="s">
        <v>377</v>
      </c>
      <c r="EZ42" s="697">
        <v>0</v>
      </c>
      <c r="FA42" s="697">
        <v>28679737914</v>
      </c>
      <c r="FB42" s="697">
        <v>31081274784</v>
      </c>
      <c r="FC42" s="697">
        <f t="shared" si="46"/>
        <v>0</v>
      </c>
      <c r="FD42" s="697">
        <f t="shared" si="47"/>
        <v>28679737.914000001</v>
      </c>
      <c r="FE42" s="697">
        <f t="shared" si="48"/>
        <v>31081274.784000002</v>
      </c>
      <c r="FN42" s="629" t="s">
        <v>668</v>
      </c>
      <c r="FO42" s="629" t="s">
        <v>669</v>
      </c>
      <c r="FP42" s="629" t="s">
        <v>377</v>
      </c>
      <c r="FQ42" s="629" t="s">
        <v>377</v>
      </c>
      <c r="FR42" s="698">
        <v>0</v>
      </c>
      <c r="FS42" s="698">
        <v>35622600914</v>
      </c>
      <c r="FT42" s="698">
        <v>36160818862</v>
      </c>
      <c r="FU42" s="700">
        <f t="shared" si="50"/>
        <v>0</v>
      </c>
      <c r="FV42" s="700">
        <f t="shared" si="51"/>
        <v>35622600.913999997</v>
      </c>
      <c r="FW42" s="700">
        <f t="shared" si="52"/>
        <v>36160818.862000003</v>
      </c>
      <c r="GU42" s="668" t="s">
        <v>668</v>
      </c>
      <c r="GV42" s="629" t="s">
        <v>669</v>
      </c>
      <c r="GW42" s="668" t="s">
        <v>377</v>
      </c>
      <c r="GX42" s="625" t="s">
        <v>377</v>
      </c>
      <c r="GY42" s="626">
        <v>0</v>
      </c>
      <c r="GZ42" s="626">
        <v>37398136317</v>
      </c>
      <c r="HA42" s="626">
        <v>37398136317</v>
      </c>
      <c r="HB42" s="626">
        <f t="shared" si="60"/>
        <v>0</v>
      </c>
      <c r="HC42" s="626">
        <f t="shared" si="61"/>
        <v>37398136.317000002</v>
      </c>
      <c r="HD42" s="626">
        <f t="shared" si="62"/>
        <v>37398136.317000002</v>
      </c>
      <c r="IB42" s="629" t="s">
        <v>731</v>
      </c>
      <c r="IC42" s="629" t="s">
        <v>49</v>
      </c>
      <c r="ID42" s="629" t="s">
        <v>377</v>
      </c>
      <c r="IE42" s="629" t="s">
        <v>377</v>
      </c>
      <c r="IF42" s="697">
        <v>0</v>
      </c>
      <c r="IG42" s="697">
        <v>5597972116</v>
      </c>
      <c r="IH42" s="697">
        <v>5597972116</v>
      </c>
      <c r="II42" s="697">
        <f t="shared" si="70"/>
        <v>0</v>
      </c>
      <c r="IJ42" s="697">
        <f t="shared" si="71"/>
        <v>5597972.1160000004</v>
      </c>
      <c r="IK42" s="697">
        <f t="shared" si="72"/>
        <v>5597972.1160000004</v>
      </c>
      <c r="IT42" s="697">
        <f>+IT40-'Prog 03'!I10</f>
        <v>94401671.203000039</v>
      </c>
      <c r="IU42" s="697">
        <f ca="1">+IU40-'Prog 03'!J10</f>
        <v>252201009.43699998</v>
      </c>
      <c r="IV42" s="697">
        <f>+IV40-'Prog 03'!L10</f>
        <v>250705344.12699997</v>
      </c>
      <c r="IW42" s="704">
        <f>+IW40-'Prog 03'!N10</f>
        <v>-156303672.92399997</v>
      </c>
      <c r="IX42" s="697">
        <f>+IX40-'Prog 03'!P10</f>
        <v>218602102.27900004</v>
      </c>
      <c r="IY42" s="697">
        <f ca="1">+IY40-'Prog 03'!R10</f>
        <v>33598907.157999992</v>
      </c>
    </row>
    <row r="43" spans="1:259" x14ac:dyDescent="0.25">
      <c r="A43" s="668" t="s">
        <v>719</v>
      </c>
      <c r="B43" s="668" t="s">
        <v>720</v>
      </c>
      <c r="C43" s="668" t="s">
        <v>377</v>
      </c>
      <c r="D43" s="668" t="s">
        <v>377</v>
      </c>
      <c r="E43" s="626">
        <v>3995732000</v>
      </c>
      <c r="F43" s="626">
        <v>0</v>
      </c>
      <c r="G43" s="626">
        <v>0</v>
      </c>
      <c r="H43" s="696">
        <f t="shared" si="14"/>
        <v>4119599.6919999998</v>
      </c>
      <c r="I43" s="696">
        <f t="shared" si="15"/>
        <v>0</v>
      </c>
      <c r="J43" s="696">
        <f t="shared" si="16"/>
        <v>0</v>
      </c>
      <c r="S43" s="629" t="s">
        <v>684</v>
      </c>
      <c r="T43" s="629" t="s">
        <v>685</v>
      </c>
      <c r="U43" s="629" t="s">
        <v>377</v>
      </c>
      <c r="V43" s="629" t="s">
        <v>377</v>
      </c>
      <c r="W43" s="696">
        <v>8048156000</v>
      </c>
      <c r="X43" s="696">
        <v>0</v>
      </c>
      <c r="Y43" s="696">
        <v>0</v>
      </c>
      <c r="Z43" s="696">
        <f t="shared" si="18"/>
        <v>8297648.8359999992</v>
      </c>
      <c r="AA43" s="696">
        <f t="shared" si="19"/>
        <v>0</v>
      </c>
      <c r="AB43" s="696">
        <f t="shared" si="20"/>
        <v>0</v>
      </c>
      <c r="AC43" s="696"/>
      <c r="AL43" s="629" t="s">
        <v>678</v>
      </c>
      <c r="AM43" s="629" t="s">
        <v>679</v>
      </c>
      <c r="AN43" s="629" t="s">
        <v>377</v>
      </c>
      <c r="AO43" s="629" t="s">
        <v>377</v>
      </c>
      <c r="AP43" s="696">
        <v>5360526000</v>
      </c>
      <c r="AQ43" s="696">
        <v>0</v>
      </c>
      <c r="AR43" s="696">
        <v>0</v>
      </c>
      <c r="AS43" s="696">
        <f t="shared" si="79"/>
        <v>5360526</v>
      </c>
      <c r="AT43" s="696">
        <f t="shared" si="80"/>
        <v>0</v>
      </c>
      <c r="AU43" s="696">
        <f t="shared" si="81"/>
        <v>0</v>
      </c>
      <c r="BE43" s="668" t="s">
        <v>672</v>
      </c>
      <c r="BF43" s="625" t="s">
        <v>673</v>
      </c>
      <c r="BG43" s="668" t="s">
        <v>377</v>
      </c>
      <c r="BH43" s="625" t="s">
        <v>377</v>
      </c>
      <c r="BI43" s="626">
        <v>0</v>
      </c>
      <c r="BJ43" s="626">
        <v>11026865968</v>
      </c>
      <c r="BK43" s="626">
        <v>11026865968</v>
      </c>
      <c r="BL43" s="626">
        <f t="shared" si="26"/>
        <v>0</v>
      </c>
      <c r="BM43" s="626">
        <f t="shared" si="27"/>
        <v>11026865.968</v>
      </c>
      <c r="BN43" s="626">
        <f t="shared" si="28"/>
        <v>11026865.968</v>
      </c>
      <c r="BW43" s="668" t="s">
        <v>670</v>
      </c>
      <c r="BX43" s="625" t="s">
        <v>671</v>
      </c>
      <c r="BY43" s="668" t="s">
        <v>377</v>
      </c>
      <c r="BZ43" s="625" t="s">
        <v>377</v>
      </c>
      <c r="CA43" s="696">
        <v>0</v>
      </c>
      <c r="CB43" s="696">
        <v>12282857647</v>
      </c>
      <c r="CC43" s="696">
        <v>12180614799</v>
      </c>
      <c r="CD43" s="696">
        <f t="shared" si="30"/>
        <v>0</v>
      </c>
      <c r="CE43" s="696">
        <f t="shared" si="31"/>
        <v>12282857.647</v>
      </c>
      <c r="CF43" s="696">
        <f t="shared" si="32"/>
        <v>12180614.799000001</v>
      </c>
      <c r="CO43" s="629" t="s">
        <v>670</v>
      </c>
      <c r="CP43" s="629" t="s">
        <v>671</v>
      </c>
      <c r="CQ43" s="668" t="s">
        <v>377</v>
      </c>
      <c r="CR43" s="629" t="s">
        <v>377</v>
      </c>
      <c r="CS43" s="629">
        <v>0</v>
      </c>
      <c r="CT43" s="629">
        <v>14354304159</v>
      </c>
      <c r="CU43" s="629">
        <v>14354304159</v>
      </c>
      <c r="CV43" s="696">
        <f t="shared" si="34"/>
        <v>0</v>
      </c>
      <c r="CW43" s="696">
        <f t="shared" si="35"/>
        <v>14354304.159</v>
      </c>
      <c r="CX43" s="696">
        <f t="shared" si="36"/>
        <v>14354304.159</v>
      </c>
      <c r="DH43" s="629" t="s">
        <v>670</v>
      </c>
      <c r="DI43" s="629" t="s">
        <v>671</v>
      </c>
      <c r="DJ43" s="629" t="s">
        <v>377</v>
      </c>
      <c r="DK43" s="629" t="s">
        <v>377</v>
      </c>
      <c r="DL43" s="698">
        <v>42262555000</v>
      </c>
      <c r="DM43" s="698">
        <v>0</v>
      </c>
      <c r="DN43" s="698">
        <v>0</v>
      </c>
      <c r="DO43" s="698">
        <f t="shared" si="38"/>
        <v>42262555</v>
      </c>
      <c r="DP43" s="698">
        <f t="shared" si="39"/>
        <v>0</v>
      </c>
      <c r="DQ43" s="698">
        <f t="shared" si="40"/>
        <v>0</v>
      </c>
      <c r="EC43" s="629" t="s">
        <v>670</v>
      </c>
      <c r="ED43" s="629" t="s">
        <v>671</v>
      </c>
      <c r="EE43" s="668" t="s">
        <v>377</v>
      </c>
      <c r="EF43" s="629" t="s">
        <v>377</v>
      </c>
      <c r="EG43" s="697">
        <v>42577995000</v>
      </c>
      <c r="EH43" s="697">
        <v>0</v>
      </c>
      <c r="EI43" s="697">
        <v>0</v>
      </c>
      <c r="EJ43" s="697">
        <f t="shared" si="42"/>
        <v>42577995</v>
      </c>
      <c r="EK43" s="697">
        <f t="shared" si="43"/>
        <v>0</v>
      </c>
      <c r="EL43" s="697">
        <f t="shared" si="44"/>
        <v>0</v>
      </c>
      <c r="EV43" s="629" t="s">
        <v>670</v>
      </c>
      <c r="EW43" s="629" t="s">
        <v>671</v>
      </c>
      <c r="EX43" s="629" t="s">
        <v>377</v>
      </c>
      <c r="EY43" s="629" t="s">
        <v>377</v>
      </c>
      <c r="EZ43" s="697">
        <v>46270299000</v>
      </c>
      <c r="FA43" s="697">
        <v>0</v>
      </c>
      <c r="FB43" s="697">
        <v>0</v>
      </c>
      <c r="FC43" s="697">
        <f t="shared" si="46"/>
        <v>46270299</v>
      </c>
      <c r="FD43" s="697">
        <f t="shared" si="47"/>
        <v>0</v>
      </c>
      <c r="FE43" s="697">
        <f t="shared" si="48"/>
        <v>0</v>
      </c>
      <c r="FN43" s="629" t="s">
        <v>670</v>
      </c>
      <c r="FO43" s="629" t="s">
        <v>671</v>
      </c>
      <c r="FP43" s="629" t="s">
        <v>377</v>
      </c>
      <c r="FQ43" s="629" t="s">
        <v>377</v>
      </c>
      <c r="FR43" s="698">
        <v>53936850000</v>
      </c>
      <c r="FS43" s="698">
        <v>0</v>
      </c>
      <c r="FT43" s="698">
        <v>0</v>
      </c>
      <c r="FU43" s="700">
        <f t="shared" si="50"/>
        <v>53936850</v>
      </c>
      <c r="FV43" s="700">
        <f t="shared" si="51"/>
        <v>0</v>
      </c>
      <c r="FW43" s="700">
        <f t="shared" si="52"/>
        <v>0</v>
      </c>
      <c r="GU43" s="668" t="s">
        <v>670</v>
      </c>
      <c r="GV43" s="629" t="s">
        <v>671</v>
      </c>
      <c r="GW43" s="668" t="s">
        <v>377</v>
      </c>
      <c r="GX43" s="625" t="s">
        <v>377</v>
      </c>
      <c r="GY43" s="626">
        <v>44562555000</v>
      </c>
      <c r="GZ43" s="626">
        <v>0</v>
      </c>
      <c r="HA43" s="626">
        <v>0</v>
      </c>
      <c r="HB43" s="626">
        <f t="shared" si="60"/>
        <v>44562555</v>
      </c>
      <c r="HC43" s="626">
        <f t="shared" si="61"/>
        <v>0</v>
      </c>
      <c r="HD43" s="626">
        <f t="shared" si="62"/>
        <v>0</v>
      </c>
      <c r="IB43" s="629" t="s">
        <v>379</v>
      </c>
      <c r="IC43" s="629" t="s">
        <v>134</v>
      </c>
      <c r="ID43" s="629" t="s">
        <v>377</v>
      </c>
      <c r="IE43" s="629" t="s">
        <v>377</v>
      </c>
      <c r="IF43" s="697">
        <v>2121980000</v>
      </c>
      <c r="IG43" s="697">
        <v>0</v>
      </c>
      <c r="IH43" s="697">
        <v>0</v>
      </c>
      <c r="II43" s="697">
        <f t="shared" si="70"/>
        <v>2121980</v>
      </c>
      <c r="IJ43" s="697">
        <f t="shared" si="71"/>
        <v>0</v>
      </c>
      <c r="IK43" s="697">
        <f t="shared" si="72"/>
        <v>0</v>
      </c>
    </row>
    <row r="44" spans="1:259" x14ac:dyDescent="0.25">
      <c r="A44" s="668" t="s">
        <v>381</v>
      </c>
      <c r="B44" s="668" t="s">
        <v>121</v>
      </c>
      <c r="C44" s="668" t="s">
        <v>377</v>
      </c>
      <c r="D44" s="668" t="s">
        <v>377</v>
      </c>
      <c r="E44" s="626">
        <v>10100</v>
      </c>
      <c r="F44" s="626">
        <v>0</v>
      </c>
      <c r="G44" s="626">
        <v>0</v>
      </c>
      <c r="H44" s="696">
        <f t="shared" si="14"/>
        <v>10.413099999999998</v>
      </c>
      <c r="I44" s="696">
        <f t="shared" si="15"/>
        <v>0</v>
      </c>
      <c r="J44" s="696">
        <f t="shared" si="16"/>
        <v>0</v>
      </c>
      <c r="S44" s="629" t="s">
        <v>686</v>
      </c>
      <c r="T44" s="629" t="s">
        <v>687</v>
      </c>
      <c r="U44" s="629" t="s">
        <v>377</v>
      </c>
      <c r="V44" s="629" t="s">
        <v>377</v>
      </c>
      <c r="W44" s="696">
        <v>31470675000</v>
      </c>
      <c r="X44" s="696">
        <v>0</v>
      </c>
      <c r="Y44" s="696">
        <v>0</v>
      </c>
      <c r="Z44" s="696">
        <f t="shared" si="18"/>
        <v>32446265.924999997</v>
      </c>
      <c r="AA44" s="696">
        <f t="shared" si="19"/>
        <v>0</v>
      </c>
      <c r="AB44" s="696">
        <f t="shared" si="20"/>
        <v>0</v>
      </c>
      <c r="AC44" s="696"/>
      <c r="AL44" s="629" t="s">
        <v>680</v>
      </c>
      <c r="AM44" s="629" t="s">
        <v>681</v>
      </c>
      <c r="AN44" s="629" t="s">
        <v>377</v>
      </c>
      <c r="AO44" s="629" t="s">
        <v>377</v>
      </c>
      <c r="AP44" s="696">
        <v>2440674000</v>
      </c>
      <c r="AQ44" s="696">
        <v>0</v>
      </c>
      <c r="AR44" s="696">
        <v>0</v>
      </c>
      <c r="AS44" s="696">
        <f t="shared" si="79"/>
        <v>2440674</v>
      </c>
      <c r="AT44" s="696">
        <f t="shared" si="80"/>
        <v>0</v>
      </c>
      <c r="AU44" s="696">
        <f t="shared" si="81"/>
        <v>0</v>
      </c>
      <c r="BE44" s="668" t="s">
        <v>674</v>
      </c>
      <c r="BF44" s="625" t="s">
        <v>675</v>
      </c>
      <c r="BG44" s="668" t="s">
        <v>377</v>
      </c>
      <c r="BH44" s="625" t="s">
        <v>377</v>
      </c>
      <c r="BI44" s="626">
        <v>300000000</v>
      </c>
      <c r="BJ44" s="626">
        <v>0</v>
      </c>
      <c r="BK44" s="626">
        <v>0</v>
      </c>
      <c r="BL44" s="626">
        <f t="shared" si="26"/>
        <v>300000</v>
      </c>
      <c r="BM44" s="626">
        <f t="shared" si="27"/>
        <v>0</v>
      </c>
      <c r="BN44" s="626">
        <f t="shared" si="28"/>
        <v>0</v>
      </c>
      <c r="BW44" s="668" t="s">
        <v>672</v>
      </c>
      <c r="BX44" s="625" t="s">
        <v>673</v>
      </c>
      <c r="BY44" s="668" t="s">
        <v>377</v>
      </c>
      <c r="BZ44" s="625" t="s">
        <v>377</v>
      </c>
      <c r="CA44" s="696">
        <v>17949263000</v>
      </c>
      <c r="CB44" s="696">
        <v>0</v>
      </c>
      <c r="CC44" s="696">
        <v>0</v>
      </c>
      <c r="CD44" s="696">
        <f t="shared" si="30"/>
        <v>17949263</v>
      </c>
      <c r="CE44" s="696">
        <f t="shared" si="31"/>
        <v>0</v>
      </c>
      <c r="CF44" s="696">
        <f t="shared" si="32"/>
        <v>0</v>
      </c>
      <c r="CO44" s="629" t="s">
        <v>672</v>
      </c>
      <c r="CP44" s="629" t="s">
        <v>673</v>
      </c>
      <c r="CQ44" s="668" t="s">
        <v>377</v>
      </c>
      <c r="CR44" s="629" t="s">
        <v>377</v>
      </c>
      <c r="CS44" s="629">
        <v>17949263000</v>
      </c>
      <c r="CT44" s="629">
        <v>0</v>
      </c>
      <c r="CU44" s="629">
        <v>0</v>
      </c>
      <c r="CV44" s="696">
        <f t="shared" si="34"/>
        <v>17949263</v>
      </c>
      <c r="CW44" s="696">
        <f t="shared" si="35"/>
        <v>0</v>
      </c>
      <c r="CX44" s="696">
        <f t="shared" si="36"/>
        <v>0</v>
      </c>
      <c r="DH44" s="629" t="s">
        <v>670</v>
      </c>
      <c r="DI44" s="629" t="s">
        <v>671</v>
      </c>
      <c r="DJ44" s="629" t="s">
        <v>377</v>
      </c>
      <c r="DK44" s="629" t="s">
        <v>377</v>
      </c>
      <c r="DL44" s="698">
        <v>0</v>
      </c>
      <c r="DM44" s="698">
        <v>15792796186</v>
      </c>
      <c r="DN44" s="698">
        <v>15792796186</v>
      </c>
      <c r="DO44" s="698">
        <f t="shared" si="38"/>
        <v>0</v>
      </c>
      <c r="DP44" s="698">
        <f t="shared" si="39"/>
        <v>15792796.186000001</v>
      </c>
      <c r="DQ44" s="698">
        <f t="shared" si="40"/>
        <v>15792796.186000001</v>
      </c>
      <c r="EC44" s="629" t="s">
        <v>670</v>
      </c>
      <c r="ED44" s="629" t="s">
        <v>671</v>
      </c>
      <c r="EE44" s="668" t="s">
        <v>377</v>
      </c>
      <c r="EF44" s="629" t="s">
        <v>377</v>
      </c>
      <c r="EG44" s="697">
        <v>0</v>
      </c>
      <c r="EH44" s="697">
        <v>16768198232</v>
      </c>
      <c r="EI44" s="697">
        <v>16768198232</v>
      </c>
      <c r="EJ44" s="697">
        <f t="shared" si="42"/>
        <v>0</v>
      </c>
      <c r="EK44" s="697">
        <f t="shared" si="43"/>
        <v>16768198.232000001</v>
      </c>
      <c r="EL44" s="697">
        <f t="shared" si="44"/>
        <v>16768198.232000001</v>
      </c>
      <c r="EV44" s="629" t="s">
        <v>670</v>
      </c>
      <c r="EW44" s="629" t="s">
        <v>671</v>
      </c>
      <c r="EX44" s="629" t="s">
        <v>377</v>
      </c>
      <c r="EY44" s="629" t="s">
        <v>377</v>
      </c>
      <c r="EZ44" s="697">
        <v>0</v>
      </c>
      <c r="FA44" s="697">
        <v>18595565437</v>
      </c>
      <c r="FB44" s="697">
        <v>18595565437</v>
      </c>
      <c r="FC44" s="697">
        <f t="shared" si="46"/>
        <v>0</v>
      </c>
      <c r="FD44" s="697">
        <f t="shared" si="47"/>
        <v>18595565.436999999</v>
      </c>
      <c r="FE44" s="697">
        <f t="shared" si="48"/>
        <v>18595565.436999999</v>
      </c>
      <c r="FN44" s="629" t="s">
        <v>670</v>
      </c>
      <c r="FO44" s="629" t="s">
        <v>671</v>
      </c>
      <c r="FP44" s="629" t="s">
        <v>377</v>
      </c>
      <c r="FQ44" s="629" t="s">
        <v>377</v>
      </c>
      <c r="FR44" s="698">
        <v>0</v>
      </c>
      <c r="FS44" s="698">
        <v>22630305502</v>
      </c>
      <c r="FT44" s="698">
        <v>22784637448</v>
      </c>
      <c r="FU44" s="700">
        <f t="shared" si="50"/>
        <v>0</v>
      </c>
      <c r="FV44" s="700">
        <f t="shared" si="51"/>
        <v>22630305.502</v>
      </c>
      <c r="FW44" s="700">
        <f t="shared" si="52"/>
        <v>22784637.447999999</v>
      </c>
      <c r="GU44" s="668" t="s">
        <v>670</v>
      </c>
      <c r="GV44" s="629" t="s">
        <v>671</v>
      </c>
      <c r="GW44" s="668" t="s">
        <v>377</v>
      </c>
      <c r="GX44" s="625" t="s">
        <v>377</v>
      </c>
      <c r="GY44" s="626">
        <v>3666551000</v>
      </c>
      <c r="GZ44" s="626">
        <v>0</v>
      </c>
      <c r="HA44" s="626">
        <v>0</v>
      </c>
      <c r="HB44" s="626">
        <f t="shared" si="60"/>
        <v>3666551</v>
      </c>
      <c r="HC44" s="626">
        <f t="shared" si="61"/>
        <v>0</v>
      </c>
      <c r="HD44" s="626">
        <f t="shared" si="62"/>
        <v>0</v>
      </c>
      <c r="IB44" s="629" t="s">
        <v>379</v>
      </c>
      <c r="IC44" s="629" t="s">
        <v>134</v>
      </c>
      <c r="ID44" s="629" t="s">
        <v>377</v>
      </c>
      <c r="IE44" s="629" t="s">
        <v>377</v>
      </c>
      <c r="IF44" s="697">
        <v>0</v>
      </c>
      <c r="IG44" s="697">
        <v>2121979646</v>
      </c>
      <c r="IH44" s="697">
        <v>2121979646</v>
      </c>
      <c r="II44" s="697">
        <f t="shared" si="70"/>
        <v>0</v>
      </c>
      <c r="IJ44" s="697">
        <f t="shared" si="71"/>
        <v>2121979.6460000002</v>
      </c>
      <c r="IK44" s="697">
        <f t="shared" si="72"/>
        <v>2121979.6460000002</v>
      </c>
    </row>
    <row r="45" spans="1:259" x14ac:dyDescent="0.25">
      <c r="A45" s="668" t="s">
        <v>381</v>
      </c>
      <c r="B45" s="668" t="s">
        <v>121</v>
      </c>
      <c r="C45" s="668" t="s">
        <v>377</v>
      </c>
      <c r="D45" s="668" t="s">
        <v>377</v>
      </c>
      <c r="E45" s="626">
        <v>0</v>
      </c>
      <c r="F45" s="626">
        <v>43933736285</v>
      </c>
      <c r="G45" s="626">
        <v>43933736285</v>
      </c>
      <c r="H45" s="696">
        <f t="shared" si="14"/>
        <v>0</v>
      </c>
      <c r="I45" s="696">
        <f t="shared" si="15"/>
        <v>45295682.109834991</v>
      </c>
      <c r="J45" s="696">
        <f t="shared" si="16"/>
        <v>45295682.109834991</v>
      </c>
      <c r="S45" s="629" t="s">
        <v>688</v>
      </c>
      <c r="T45" s="629" t="s">
        <v>689</v>
      </c>
      <c r="U45" s="629" t="s">
        <v>377</v>
      </c>
      <c r="V45" s="629" t="s">
        <v>377</v>
      </c>
      <c r="W45" s="696">
        <v>9562068000</v>
      </c>
      <c r="X45" s="696">
        <v>0</v>
      </c>
      <c r="Y45" s="696">
        <v>0</v>
      </c>
      <c r="Z45" s="696">
        <f t="shared" si="18"/>
        <v>9858492.1079999991</v>
      </c>
      <c r="AA45" s="696">
        <f t="shared" si="19"/>
        <v>0</v>
      </c>
      <c r="AB45" s="696">
        <f t="shared" si="20"/>
        <v>0</v>
      </c>
      <c r="AC45" s="696"/>
      <c r="AL45" s="629" t="s">
        <v>680</v>
      </c>
      <c r="AM45" s="629" t="s">
        <v>681</v>
      </c>
      <c r="AN45" s="629" t="s">
        <v>377</v>
      </c>
      <c r="AO45" s="629" t="s">
        <v>377</v>
      </c>
      <c r="AP45" s="696">
        <v>0</v>
      </c>
      <c r="AQ45" s="696">
        <v>31277200</v>
      </c>
      <c r="AR45" s="696">
        <v>31277200</v>
      </c>
      <c r="AS45" s="696">
        <f t="shared" si="79"/>
        <v>0</v>
      </c>
      <c r="AT45" s="696">
        <f t="shared" si="80"/>
        <v>31277.200000000001</v>
      </c>
      <c r="AU45" s="696">
        <f t="shared" si="81"/>
        <v>31277.200000000001</v>
      </c>
      <c r="BE45" s="668" t="s">
        <v>674</v>
      </c>
      <c r="BF45" s="625" t="s">
        <v>675</v>
      </c>
      <c r="BG45" s="668" t="s">
        <v>377</v>
      </c>
      <c r="BH45" s="625" t="s">
        <v>377</v>
      </c>
      <c r="BI45" s="626">
        <v>0</v>
      </c>
      <c r="BJ45" s="626">
        <v>143570014</v>
      </c>
      <c r="BK45" s="626">
        <v>143570014</v>
      </c>
      <c r="BL45" s="626">
        <f t="shared" si="26"/>
        <v>0</v>
      </c>
      <c r="BM45" s="626">
        <f t="shared" si="27"/>
        <v>143570.014</v>
      </c>
      <c r="BN45" s="626">
        <f t="shared" si="28"/>
        <v>143570.014</v>
      </c>
      <c r="BW45" s="668" t="s">
        <v>672</v>
      </c>
      <c r="BX45" s="625" t="s">
        <v>673</v>
      </c>
      <c r="BY45" s="668" t="s">
        <v>377</v>
      </c>
      <c r="BZ45" s="625" t="s">
        <v>377</v>
      </c>
      <c r="CA45" s="696">
        <v>0</v>
      </c>
      <c r="CB45" s="696">
        <v>0</v>
      </c>
      <c r="CC45" s="696">
        <v>0</v>
      </c>
      <c r="CD45" s="696">
        <f t="shared" si="30"/>
        <v>0</v>
      </c>
      <c r="CE45" s="696">
        <f t="shared" si="31"/>
        <v>0</v>
      </c>
      <c r="CF45" s="696">
        <f t="shared" si="32"/>
        <v>0</v>
      </c>
      <c r="CO45" s="629" t="s">
        <v>672</v>
      </c>
      <c r="CP45" s="629" t="s">
        <v>673</v>
      </c>
      <c r="CQ45" s="668" t="s">
        <v>377</v>
      </c>
      <c r="CR45" s="629" t="s">
        <v>377</v>
      </c>
      <c r="CS45" s="629">
        <v>0</v>
      </c>
      <c r="CT45" s="629">
        <v>0</v>
      </c>
      <c r="CU45" s="629">
        <v>0</v>
      </c>
      <c r="CV45" s="696">
        <f t="shared" si="34"/>
        <v>0</v>
      </c>
      <c r="CW45" s="696">
        <f t="shared" si="35"/>
        <v>0</v>
      </c>
      <c r="CX45" s="696">
        <f t="shared" si="36"/>
        <v>0</v>
      </c>
      <c r="DH45" s="629" t="s">
        <v>672</v>
      </c>
      <c r="DI45" s="629" t="s">
        <v>673</v>
      </c>
      <c r="DJ45" s="629" t="s">
        <v>377</v>
      </c>
      <c r="DK45" s="629" t="s">
        <v>377</v>
      </c>
      <c r="DL45" s="698">
        <v>18949263000</v>
      </c>
      <c r="DM45" s="698">
        <v>0</v>
      </c>
      <c r="DN45" s="698">
        <v>0</v>
      </c>
      <c r="DO45" s="698">
        <f t="shared" si="38"/>
        <v>18949263</v>
      </c>
      <c r="DP45" s="698">
        <f t="shared" si="39"/>
        <v>0</v>
      </c>
      <c r="DQ45" s="698">
        <f t="shared" si="40"/>
        <v>0</v>
      </c>
      <c r="EC45" s="629" t="s">
        <v>672</v>
      </c>
      <c r="ED45" s="629" t="s">
        <v>673</v>
      </c>
      <c r="EE45" s="668" t="s">
        <v>377</v>
      </c>
      <c r="EF45" s="629" t="s">
        <v>377</v>
      </c>
      <c r="EG45" s="697">
        <v>18949263000</v>
      </c>
      <c r="EH45" s="697">
        <v>0</v>
      </c>
      <c r="EI45" s="697">
        <v>0</v>
      </c>
      <c r="EJ45" s="697">
        <f t="shared" si="42"/>
        <v>18949263</v>
      </c>
      <c r="EK45" s="697">
        <f t="shared" si="43"/>
        <v>0</v>
      </c>
      <c r="EL45" s="697">
        <f t="shared" si="44"/>
        <v>0</v>
      </c>
      <c r="EV45" s="629" t="s">
        <v>672</v>
      </c>
      <c r="EW45" s="629" t="s">
        <v>673</v>
      </c>
      <c r="EX45" s="629" t="s">
        <v>377</v>
      </c>
      <c r="EY45" s="629" t="s">
        <v>377</v>
      </c>
      <c r="EZ45" s="697">
        <v>18949263000</v>
      </c>
      <c r="FA45" s="697">
        <v>0</v>
      </c>
      <c r="FB45" s="697">
        <v>0</v>
      </c>
      <c r="FC45" s="697">
        <f t="shared" si="46"/>
        <v>18949263</v>
      </c>
      <c r="FD45" s="697">
        <f t="shared" si="47"/>
        <v>0</v>
      </c>
      <c r="FE45" s="697">
        <f t="shared" si="48"/>
        <v>0</v>
      </c>
      <c r="FN45" s="629" t="s">
        <v>672</v>
      </c>
      <c r="FO45" s="629" t="s">
        <v>673</v>
      </c>
      <c r="FP45" s="629" t="s">
        <v>377</v>
      </c>
      <c r="FQ45" s="629" t="s">
        <v>377</v>
      </c>
      <c r="FR45" s="698">
        <v>18949263000</v>
      </c>
      <c r="FS45" s="698">
        <v>0</v>
      </c>
      <c r="FT45" s="698">
        <v>0</v>
      </c>
      <c r="FU45" s="700">
        <f t="shared" si="50"/>
        <v>18949263</v>
      </c>
      <c r="FV45" s="700">
        <f t="shared" si="51"/>
        <v>0</v>
      </c>
      <c r="FW45" s="700">
        <f t="shared" si="52"/>
        <v>0</v>
      </c>
      <c r="GU45" s="668" t="s">
        <v>670</v>
      </c>
      <c r="GV45" s="629" t="s">
        <v>671</v>
      </c>
      <c r="GW45" s="668" t="s">
        <v>377</v>
      </c>
      <c r="GX45" s="625" t="s">
        <v>377</v>
      </c>
      <c r="GY45" s="626">
        <v>1922284000</v>
      </c>
      <c r="GZ45" s="626">
        <v>0</v>
      </c>
      <c r="HA45" s="626">
        <v>0</v>
      </c>
      <c r="HB45" s="626">
        <f t="shared" si="60"/>
        <v>1922284</v>
      </c>
      <c r="HC45" s="626">
        <f t="shared" si="61"/>
        <v>0</v>
      </c>
      <c r="HD45" s="626">
        <f t="shared" si="62"/>
        <v>0</v>
      </c>
      <c r="IB45" s="629" t="s">
        <v>668</v>
      </c>
      <c r="IC45" s="629" t="s">
        <v>669</v>
      </c>
      <c r="ID45" s="629" t="s">
        <v>377</v>
      </c>
      <c r="IE45" s="629" t="s">
        <v>377</v>
      </c>
      <c r="IF45" s="697">
        <v>37756748000</v>
      </c>
      <c r="IG45" s="697">
        <v>0</v>
      </c>
      <c r="IH45" s="697">
        <v>0</v>
      </c>
      <c r="II45" s="697">
        <f t="shared" si="70"/>
        <v>37756748</v>
      </c>
      <c r="IJ45" s="697">
        <f t="shared" si="71"/>
        <v>0</v>
      </c>
      <c r="IK45" s="697">
        <f t="shared" si="72"/>
        <v>0</v>
      </c>
    </row>
    <row r="46" spans="1:259" x14ac:dyDescent="0.25">
      <c r="A46" s="668" t="s">
        <v>826</v>
      </c>
      <c r="B46" s="668" t="s">
        <v>118</v>
      </c>
      <c r="C46" s="668" t="s">
        <v>377</v>
      </c>
      <c r="D46" s="668" t="s">
        <v>377</v>
      </c>
      <c r="E46" s="626">
        <v>100</v>
      </c>
      <c r="F46" s="626">
        <v>0</v>
      </c>
      <c r="G46" s="626">
        <v>0</v>
      </c>
      <c r="H46" s="696">
        <f t="shared" si="14"/>
        <v>0.1031</v>
      </c>
      <c r="I46" s="696">
        <f t="shared" si="15"/>
        <v>0</v>
      </c>
      <c r="J46" s="696">
        <f t="shared" si="16"/>
        <v>0</v>
      </c>
      <c r="S46" s="629" t="s">
        <v>688</v>
      </c>
      <c r="T46" s="629" t="s">
        <v>689</v>
      </c>
      <c r="U46" s="629" t="s">
        <v>377</v>
      </c>
      <c r="V46" s="629" t="s">
        <v>377</v>
      </c>
      <c r="W46" s="696">
        <v>0</v>
      </c>
      <c r="X46" s="696">
        <v>2400929703</v>
      </c>
      <c r="Y46" s="696">
        <v>3070652163</v>
      </c>
      <c r="Z46" s="696">
        <f t="shared" si="18"/>
        <v>0</v>
      </c>
      <c r="AA46" s="696">
        <f t="shared" si="19"/>
        <v>2475358.5237929998</v>
      </c>
      <c r="AB46" s="696">
        <f t="shared" si="20"/>
        <v>3165842.3800530001</v>
      </c>
      <c r="AC46" s="696"/>
      <c r="AL46" s="629" t="s">
        <v>682</v>
      </c>
      <c r="AM46" s="629" t="s">
        <v>683</v>
      </c>
      <c r="AN46" s="629" t="s">
        <v>377</v>
      </c>
      <c r="AO46" s="629" t="s">
        <v>377</v>
      </c>
      <c r="AP46" s="696">
        <v>2266492000</v>
      </c>
      <c r="AQ46" s="696">
        <v>0</v>
      </c>
      <c r="AR46" s="696">
        <v>0</v>
      </c>
      <c r="AS46" s="696">
        <f t="shared" si="79"/>
        <v>2266492</v>
      </c>
      <c r="AT46" s="696">
        <f t="shared" si="80"/>
        <v>0</v>
      </c>
      <c r="AU46" s="696">
        <f t="shared" si="81"/>
        <v>0</v>
      </c>
      <c r="BE46" s="668" t="s">
        <v>676</v>
      </c>
      <c r="BF46" s="625" t="s">
        <v>677</v>
      </c>
      <c r="BG46" s="668" t="s">
        <v>377</v>
      </c>
      <c r="BH46" s="625" t="s">
        <v>377</v>
      </c>
      <c r="BI46" s="626">
        <v>6527670000</v>
      </c>
      <c r="BJ46" s="626">
        <v>0</v>
      </c>
      <c r="BK46" s="626">
        <v>0</v>
      </c>
      <c r="BL46" s="626">
        <f t="shared" si="26"/>
        <v>6527670</v>
      </c>
      <c r="BM46" s="626">
        <f t="shared" si="27"/>
        <v>0</v>
      </c>
      <c r="BN46" s="626">
        <f t="shared" si="28"/>
        <v>0</v>
      </c>
      <c r="BW46" s="668" t="s">
        <v>672</v>
      </c>
      <c r="BX46" s="625" t="s">
        <v>673</v>
      </c>
      <c r="BY46" s="668" t="s">
        <v>377</v>
      </c>
      <c r="BZ46" s="625" t="s">
        <v>377</v>
      </c>
      <c r="CA46" s="696">
        <v>0</v>
      </c>
      <c r="CB46" s="696">
        <v>11026865968</v>
      </c>
      <c r="CC46" s="696">
        <v>11026865968</v>
      </c>
      <c r="CD46" s="696">
        <f t="shared" si="30"/>
        <v>0</v>
      </c>
      <c r="CE46" s="696">
        <f t="shared" si="31"/>
        <v>11026865.968</v>
      </c>
      <c r="CF46" s="696">
        <f t="shared" si="32"/>
        <v>11026865.968</v>
      </c>
      <c r="CO46" s="629" t="s">
        <v>672</v>
      </c>
      <c r="CP46" s="629" t="s">
        <v>673</v>
      </c>
      <c r="CQ46" s="668" t="s">
        <v>377</v>
      </c>
      <c r="CR46" s="629" t="s">
        <v>377</v>
      </c>
      <c r="CS46" s="629">
        <v>0</v>
      </c>
      <c r="CT46" s="629">
        <v>11026865968</v>
      </c>
      <c r="CU46" s="629">
        <v>11026865968</v>
      </c>
      <c r="CV46" s="696">
        <f t="shared" si="34"/>
        <v>0</v>
      </c>
      <c r="CW46" s="696">
        <f t="shared" si="35"/>
        <v>11026865.968</v>
      </c>
      <c r="CX46" s="696">
        <f t="shared" si="36"/>
        <v>11026865.968</v>
      </c>
      <c r="DH46" s="629" t="s">
        <v>672</v>
      </c>
      <c r="DI46" s="629" t="s">
        <v>673</v>
      </c>
      <c r="DJ46" s="629" t="s">
        <v>377</v>
      </c>
      <c r="DK46" s="629" t="s">
        <v>377</v>
      </c>
      <c r="DL46" s="698">
        <v>0</v>
      </c>
      <c r="DM46" s="698">
        <v>0</v>
      </c>
      <c r="DN46" s="698">
        <v>0</v>
      </c>
      <c r="DO46" s="698">
        <f t="shared" si="38"/>
        <v>0</v>
      </c>
      <c r="DP46" s="698">
        <f t="shared" si="39"/>
        <v>0</v>
      </c>
      <c r="DQ46" s="698">
        <f t="shared" si="40"/>
        <v>0</v>
      </c>
      <c r="EC46" s="629" t="s">
        <v>672</v>
      </c>
      <c r="ED46" s="629" t="s">
        <v>673</v>
      </c>
      <c r="EE46" s="668" t="s">
        <v>377</v>
      </c>
      <c r="EF46" s="629" t="s">
        <v>377</v>
      </c>
      <c r="EG46" s="697">
        <v>0</v>
      </c>
      <c r="EH46" s="697">
        <v>18917977830</v>
      </c>
      <c r="EI46" s="697">
        <v>18917977830</v>
      </c>
      <c r="EJ46" s="697">
        <f t="shared" si="42"/>
        <v>0</v>
      </c>
      <c r="EK46" s="697">
        <f t="shared" si="43"/>
        <v>18917977.829999998</v>
      </c>
      <c r="EL46" s="697">
        <f t="shared" si="44"/>
        <v>18917977.829999998</v>
      </c>
      <c r="EV46" s="629" t="s">
        <v>672</v>
      </c>
      <c r="EW46" s="629" t="s">
        <v>673</v>
      </c>
      <c r="EX46" s="629" t="s">
        <v>377</v>
      </c>
      <c r="EY46" s="629" t="s">
        <v>377</v>
      </c>
      <c r="EZ46" s="697">
        <v>0</v>
      </c>
      <c r="FA46" s="697">
        <v>0</v>
      </c>
      <c r="FB46" s="697">
        <v>0</v>
      </c>
      <c r="FC46" s="697">
        <f t="shared" si="46"/>
        <v>0</v>
      </c>
      <c r="FD46" s="697">
        <f t="shared" si="47"/>
        <v>0</v>
      </c>
      <c r="FE46" s="697">
        <f t="shared" si="48"/>
        <v>0</v>
      </c>
      <c r="FN46" s="629" t="s">
        <v>672</v>
      </c>
      <c r="FO46" s="629" t="s">
        <v>673</v>
      </c>
      <c r="FP46" s="629" t="s">
        <v>377</v>
      </c>
      <c r="FQ46" s="629" t="s">
        <v>377</v>
      </c>
      <c r="FR46" s="698">
        <v>0</v>
      </c>
      <c r="FS46" s="698">
        <v>18917977830</v>
      </c>
      <c r="FT46" s="698">
        <v>18917977830</v>
      </c>
      <c r="FU46" s="700">
        <f t="shared" si="50"/>
        <v>0</v>
      </c>
      <c r="FV46" s="700">
        <f t="shared" si="51"/>
        <v>18917977.829999998</v>
      </c>
      <c r="FW46" s="700">
        <f t="shared" si="52"/>
        <v>18917977.829999998</v>
      </c>
      <c r="GU46" s="668" t="s">
        <v>670</v>
      </c>
      <c r="GV46" s="629" t="s">
        <v>671</v>
      </c>
      <c r="GW46" s="668" t="s">
        <v>377</v>
      </c>
      <c r="GX46" s="625" t="s">
        <v>377</v>
      </c>
      <c r="GY46" s="626">
        <v>1770020000</v>
      </c>
      <c r="GZ46" s="626">
        <v>0</v>
      </c>
      <c r="HA46" s="626">
        <v>0</v>
      </c>
      <c r="HB46" s="626">
        <f t="shared" si="60"/>
        <v>1770020</v>
      </c>
      <c r="HC46" s="626">
        <f t="shared" si="61"/>
        <v>0</v>
      </c>
      <c r="HD46" s="626">
        <f t="shared" si="62"/>
        <v>0</v>
      </c>
      <c r="IB46" s="629" t="s">
        <v>668</v>
      </c>
      <c r="IC46" s="629" t="s">
        <v>669</v>
      </c>
      <c r="ID46" s="629" t="s">
        <v>377</v>
      </c>
      <c r="IE46" s="629" t="s">
        <v>377</v>
      </c>
      <c r="IF46" s="697">
        <v>0</v>
      </c>
      <c r="IG46" s="697">
        <v>37753068821</v>
      </c>
      <c r="IH46" s="697">
        <v>37753068821</v>
      </c>
      <c r="II46" s="697">
        <f t="shared" si="70"/>
        <v>0</v>
      </c>
      <c r="IJ46" s="697">
        <f t="shared" si="71"/>
        <v>37753068.821000002</v>
      </c>
      <c r="IK46" s="697">
        <f t="shared" si="72"/>
        <v>37753068.821000002</v>
      </c>
    </row>
    <row r="47" spans="1:259" x14ac:dyDescent="0.25">
      <c r="S47" s="629" t="s">
        <v>378</v>
      </c>
      <c r="T47" s="629" t="s">
        <v>395</v>
      </c>
      <c r="U47" s="629" t="s">
        <v>377</v>
      </c>
      <c r="V47" s="629" t="s">
        <v>377</v>
      </c>
      <c r="W47" s="696">
        <v>17361590000</v>
      </c>
      <c r="X47" s="696">
        <v>0</v>
      </c>
      <c r="Y47" s="696">
        <v>0</v>
      </c>
      <c r="Z47" s="696">
        <f t="shared" si="18"/>
        <v>17899799.289999999</v>
      </c>
      <c r="AA47" s="696">
        <f t="shared" si="19"/>
        <v>0</v>
      </c>
      <c r="AB47" s="696">
        <f t="shared" si="20"/>
        <v>0</v>
      </c>
      <c r="AC47" s="696"/>
      <c r="AL47" s="629" t="s">
        <v>684</v>
      </c>
      <c r="AM47" s="629" t="s">
        <v>685</v>
      </c>
      <c r="AN47" s="629" t="s">
        <v>377</v>
      </c>
      <c r="AO47" s="629" t="s">
        <v>377</v>
      </c>
      <c r="AP47" s="696">
        <v>8048156000</v>
      </c>
      <c r="AQ47" s="696">
        <v>0</v>
      </c>
      <c r="AR47" s="696">
        <v>0</v>
      </c>
      <c r="AS47" s="696">
        <f t="shared" si="79"/>
        <v>8048156</v>
      </c>
      <c r="AT47" s="696">
        <f t="shared" si="80"/>
        <v>0</v>
      </c>
      <c r="AU47" s="696">
        <f t="shared" si="81"/>
        <v>0</v>
      </c>
      <c r="BE47" s="668" t="s">
        <v>676</v>
      </c>
      <c r="BF47" s="625" t="s">
        <v>677</v>
      </c>
      <c r="BG47" s="668" t="s">
        <v>377</v>
      </c>
      <c r="BH47" s="625" t="s">
        <v>377</v>
      </c>
      <c r="BI47" s="626">
        <v>0</v>
      </c>
      <c r="BJ47" s="626">
        <v>1376609000</v>
      </c>
      <c r="BK47" s="626">
        <v>1641209000</v>
      </c>
      <c r="BL47" s="626">
        <f t="shared" si="26"/>
        <v>0</v>
      </c>
      <c r="BM47" s="626">
        <f t="shared" si="27"/>
        <v>1376609</v>
      </c>
      <c r="BN47" s="626">
        <f t="shared" si="28"/>
        <v>1641209</v>
      </c>
      <c r="BW47" s="668" t="s">
        <v>674</v>
      </c>
      <c r="BX47" s="625" t="s">
        <v>675</v>
      </c>
      <c r="BY47" s="668" t="s">
        <v>377</v>
      </c>
      <c r="BZ47" s="625" t="s">
        <v>377</v>
      </c>
      <c r="CA47" s="696">
        <v>300000000</v>
      </c>
      <c r="CB47" s="696">
        <v>0</v>
      </c>
      <c r="CC47" s="696">
        <v>0</v>
      </c>
      <c r="CD47" s="696">
        <f t="shared" si="30"/>
        <v>300000</v>
      </c>
      <c r="CE47" s="696">
        <f t="shared" si="31"/>
        <v>0</v>
      </c>
      <c r="CF47" s="696">
        <f t="shared" si="32"/>
        <v>0</v>
      </c>
      <c r="CO47" s="629" t="s">
        <v>674</v>
      </c>
      <c r="CP47" s="629" t="s">
        <v>675</v>
      </c>
      <c r="CQ47" s="668" t="s">
        <v>377</v>
      </c>
      <c r="CR47" s="629" t="s">
        <v>377</v>
      </c>
      <c r="CS47" s="629">
        <v>300000000</v>
      </c>
      <c r="CT47" s="629">
        <v>0</v>
      </c>
      <c r="CU47" s="629">
        <v>0</v>
      </c>
      <c r="CV47" s="696">
        <f t="shared" si="34"/>
        <v>300000</v>
      </c>
      <c r="CW47" s="696">
        <f t="shared" si="35"/>
        <v>0</v>
      </c>
      <c r="CX47" s="696">
        <f t="shared" si="36"/>
        <v>0</v>
      </c>
      <c r="DH47" s="629" t="s">
        <v>672</v>
      </c>
      <c r="DI47" s="629" t="s">
        <v>673</v>
      </c>
      <c r="DJ47" s="629" t="s">
        <v>377</v>
      </c>
      <c r="DK47" s="629" t="s">
        <v>377</v>
      </c>
      <c r="DL47" s="698">
        <v>0</v>
      </c>
      <c r="DM47" s="698">
        <v>18917977830</v>
      </c>
      <c r="DN47" s="698">
        <v>18917977830</v>
      </c>
      <c r="DO47" s="698">
        <f t="shared" si="38"/>
        <v>0</v>
      </c>
      <c r="DP47" s="698">
        <f t="shared" si="39"/>
        <v>18917977.829999998</v>
      </c>
      <c r="DQ47" s="698">
        <f t="shared" si="40"/>
        <v>18917977.829999998</v>
      </c>
      <c r="EC47" s="629" t="s">
        <v>672</v>
      </c>
      <c r="ED47" s="629" t="s">
        <v>673</v>
      </c>
      <c r="EE47" s="668" t="s">
        <v>377</v>
      </c>
      <c r="EF47" s="629" t="s">
        <v>377</v>
      </c>
      <c r="EG47" s="697">
        <v>0</v>
      </c>
      <c r="EH47" s="697">
        <v>0</v>
      </c>
      <c r="EI47" s="697">
        <v>0</v>
      </c>
      <c r="EJ47" s="697">
        <f t="shared" si="42"/>
        <v>0</v>
      </c>
      <c r="EK47" s="697">
        <f t="shared" si="43"/>
        <v>0</v>
      </c>
      <c r="EL47" s="697">
        <f t="shared" si="44"/>
        <v>0</v>
      </c>
      <c r="EV47" s="629" t="s">
        <v>672</v>
      </c>
      <c r="EW47" s="629" t="s">
        <v>673</v>
      </c>
      <c r="EX47" s="629" t="s">
        <v>377</v>
      </c>
      <c r="EY47" s="629" t="s">
        <v>377</v>
      </c>
      <c r="EZ47" s="697">
        <v>0</v>
      </c>
      <c r="FA47" s="697">
        <v>18917977830</v>
      </c>
      <c r="FB47" s="697">
        <v>18917977830</v>
      </c>
      <c r="FC47" s="697">
        <f t="shared" si="46"/>
        <v>0</v>
      </c>
      <c r="FD47" s="697">
        <f t="shared" si="47"/>
        <v>18917977.829999998</v>
      </c>
      <c r="FE47" s="697">
        <f t="shared" si="48"/>
        <v>18917977.829999998</v>
      </c>
      <c r="FN47" s="629" t="s">
        <v>672</v>
      </c>
      <c r="FO47" s="629" t="s">
        <v>673</v>
      </c>
      <c r="FP47" s="629" t="s">
        <v>377</v>
      </c>
      <c r="FQ47" s="629" t="s">
        <v>377</v>
      </c>
      <c r="FR47" s="698">
        <v>0</v>
      </c>
      <c r="FS47" s="698">
        <v>0</v>
      </c>
      <c r="FT47" s="698">
        <v>0</v>
      </c>
      <c r="FU47" s="700">
        <f t="shared" si="50"/>
        <v>0</v>
      </c>
      <c r="FV47" s="700">
        <f t="shared" si="51"/>
        <v>0</v>
      </c>
      <c r="FW47" s="700">
        <f t="shared" si="52"/>
        <v>0</v>
      </c>
      <c r="GU47" s="668" t="s">
        <v>670</v>
      </c>
      <c r="GV47" s="629" t="s">
        <v>671</v>
      </c>
      <c r="GW47" s="668" t="s">
        <v>377</v>
      </c>
      <c r="GX47" s="625" t="s">
        <v>377</v>
      </c>
      <c r="GY47" s="626">
        <v>315440000</v>
      </c>
      <c r="GZ47" s="626">
        <v>0</v>
      </c>
      <c r="HA47" s="626">
        <v>0</v>
      </c>
      <c r="HB47" s="626">
        <f t="shared" si="60"/>
        <v>315440</v>
      </c>
      <c r="HC47" s="626">
        <f t="shared" si="61"/>
        <v>0</v>
      </c>
      <c r="HD47" s="626">
        <f t="shared" si="62"/>
        <v>0</v>
      </c>
      <c r="IB47" s="629" t="s">
        <v>670</v>
      </c>
      <c r="IC47" s="629" t="s">
        <v>671</v>
      </c>
      <c r="ID47" s="629" t="s">
        <v>377</v>
      </c>
      <c r="IE47" s="629" t="s">
        <v>377</v>
      </c>
      <c r="IF47" s="697">
        <v>46113171696</v>
      </c>
      <c r="IG47" s="697">
        <v>0</v>
      </c>
      <c r="IH47" s="697">
        <v>0</v>
      </c>
      <c r="II47" s="697">
        <f t="shared" si="70"/>
        <v>46113171.696000002</v>
      </c>
      <c r="IJ47" s="697">
        <f t="shared" si="71"/>
        <v>0</v>
      </c>
      <c r="IK47" s="697">
        <f t="shared" si="72"/>
        <v>0</v>
      </c>
    </row>
    <row r="48" spans="1:259" x14ac:dyDescent="0.25">
      <c r="S48" s="629" t="s">
        <v>380</v>
      </c>
      <c r="T48" s="629" t="s">
        <v>825</v>
      </c>
      <c r="U48" s="629" t="s">
        <v>377</v>
      </c>
      <c r="V48" s="629" t="s">
        <v>377</v>
      </c>
      <c r="W48" s="696">
        <v>9905707000</v>
      </c>
      <c r="X48" s="696">
        <v>0</v>
      </c>
      <c r="Y48" s="696">
        <v>0</v>
      </c>
      <c r="Z48" s="696">
        <f t="shared" si="18"/>
        <v>10212783.916999999</v>
      </c>
      <c r="AA48" s="696">
        <f t="shared" si="19"/>
        <v>0</v>
      </c>
      <c r="AB48" s="696">
        <f t="shared" si="20"/>
        <v>0</v>
      </c>
      <c r="AC48" s="696"/>
      <c r="AL48" s="629" t="s">
        <v>686</v>
      </c>
      <c r="AM48" s="629" t="s">
        <v>687</v>
      </c>
      <c r="AN48" s="629" t="s">
        <v>377</v>
      </c>
      <c r="AO48" s="629" t="s">
        <v>377</v>
      </c>
      <c r="AP48" s="696">
        <v>31470675000</v>
      </c>
      <c r="AQ48" s="696">
        <v>0</v>
      </c>
      <c r="AR48" s="696">
        <v>0</v>
      </c>
      <c r="AS48" s="696">
        <f t="shared" si="79"/>
        <v>31470675</v>
      </c>
      <c r="AT48" s="696">
        <f t="shared" si="80"/>
        <v>0</v>
      </c>
      <c r="AU48" s="696">
        <f t="shared" si="81"/>
        <v>0</v>
      </c>
      <c r="BE48" s="668" t="s">
        <v>678</v>
      </c>
      <c r="BF48" s="625" t="s">
        <v>679</v>
      </c>
      <c r="BG48" s="668" t="s">
        <v>377</v>
      </c>
      <c r="BH48" s="625" t="s">
        <v>377</v>
      </c>
      <c r="BI48" s="626">
        <v>5360526000</v>
      </c>
      <c r="BJ48" s="626">
        <v>0</v>
      </c>
      <c r="BK48" s="626">
        <v>0</v>
      </c>
      <c r="BL48" s="626">
        <f t="shared" si="26"/>
        <v>5360526</v>
      </c>
      <c r="BM48" s="626">
        <f t="shared" si="27"/>
        <v>0</v>
      </c>
      <c r="BN48" s="626">
        <f t="shared" si="28"/>
        <v>0</v>
      </c>
      <c r="BW48" s="668" t="s">
        <v>674</v>
      </c>
      <c r="BX48" s="625" t="s">
        <v>675</v>
      </c>
      <c r="BY48" s="668" t="s">
        <v>377</v>
      </c>
      <c r="BZ48" s="625" t="s">
        <v>377</v>
      </c>
      <c r="CA48" s="696">
        <v>0</v>
      </c>
      <c r="CB48" s="696">
        <v>143570014</v>
      </c>
      <c r="CC48" s="696">
        <v>143570014</v>
      </c>
      <c r="CD48" s="696">
        <f t="shared" si="30"/>
        <v>0</v>
      </c>
      <c r="CE48" s="696">
        <f t="shared" si="31"/>
        <v>143570.014</v>
      </c>
      <c r="CF48" s="696">
        <f t="shared" si="32"/>
        <v>143570.014</v>
      </c>
      <c r="CO48" s="629" t="s">
        <v>674</v>
      </c>
      <c r="CP48" s="629" t="s">
        <v>675</v>
      </c>
      <c r="CQ48" s="668" t="s">
        <v>377</v>
      </c>
      <c r="CR48" s="629" t="s">
        <v>377</v>
      </c>
      <c r="CS48" s="629">
        <v>0</v>
      </c>
      <c r="CT48" s="629">
        <v>143570014</v>
      </c>
      <c r="CU48" s="629">
        <v>143570014</v>
      </c>
      <c r="CV48" s="696">
        <f t="shared" si="34"/>
        <v>0</v>
      </c>
      <c r="CW48" s="696">
        <f t="shared" si="35"/>
        <v>143570.014</v>
      </c>
      <c r="CX48" s="696">
        <f t="shared" si="36"/>
        <v>143570.014</v>
      </c>
      <c r="DH48" s="629" t="s">
        <v>674</v>
      </c>
      <c r="DI48" s="629" t="s">
        <v>675</v>
      </c>
      <c r="DJ48" s="629" t="s">
        <v>377</v>
      </c>
      <c r="DK48" s="629" t="s">
        <v>377</v>
      </c>
      <c r="DL48" s="698">
        <v>300000000</v>
      </c>
      <c r="DM48" s="698">
        <v>0</v>
      </c>
      <c r="DN48" s="698">
        <v>0</v>
      </c>
      <c r="DO48" s="698">
        <f t="shared" si="38"/>
        <v>300000</v>
      </c>
      <c r="DP48" s="698">
        <f t="shared" si="39"/>
        <v>0</v>
      </c>
      <c r="DQ48" s="698">
        <f t="shared" si="40"/>
        <v>0</v>
      </c>
      <c r="EC48" s="629" t="s">
        <v>674</v>
      </c>
      <c r="ED48" s="629" t="s">
        <v>675</v>
      </c>
      <c r="EE48" s="668" t="s">
        <v>377</v>
      </c>
      <c r="EF48" s="629" t="s">
        <v>377</v>
      </c>
      <c r="EG48" s="697">
        <v>300000000</v>
      </c>
      <c r="EH48" s="697">
        <v>0</v>
      </c>
      <c r="EI48" s="697">
        <v>0</v>
      </c>
      <c r="EJ48" s="697">
        <f t="shared" si="42"/>
        <v>300000</v>
      </c>
      <c r="EK48" s="697">
        <f t="shared" si="43"/>
        <v>0</v>
      </c>
      <c r="EL48" s="697">
        <f t="shared" si="44"/>
        <v>0</v>
      </c>
      <c r="EV48" s="629" t="s">
        <v>674</v>
      </c>
      <c r="EW48" s="629" t="s">
        <v>675</v>
      </c>
      <c r="EX48" s="629" t="s">
        <v>377</v>
      </c>
      <c r="EY48" s="629" t="s">
        <v>377</v>
      </c>
      <c r="EZ48" s="697">
        <v>300000000</v>
      </c>
      <c r="FA48" s="697">
        <v>0</v>
      </c>
      <c r="FB48" s="697">
        <v>0</v>
      </c>
      <c r="FC48" s="697">
        <f t="shared" si="46"/>
        <v>300000</v>
      </c>
      <c r="FD48" s="697">
        <f t="shared" si="47"/>
        <v>0</v>
      </c>
      <c r="FE48" s="697">
        <f t="shared" si="48"/>
        <v>0</v>
      </c>
      <c r="FN48" s="629" t="s">
        <v>674</v>
      </c>
      <c r="FO48" s="629" t="s">
        <v>675</v>
      </c>
      <c r="FP48" s="629" t="s">
        <v>377</v>
      </c>
      <c r="FQ48" s="629" t="s">
        <v>377</v>
      </c>
      <c r="FR48" s="698">
        <v>300000000</v>
      </c>
      <c r="FS48" s="698">
        <v>0</v>
      </c>
      <c r="FT48" s="698">
        <v>0</v>
      </c>
      <c r="FU48" s="700">
        <f t="shared" si="50"/>
        <v>300000</v>
      </c>
      <c r="FV48" s="700">
        <f t="shared" si="51"/>
        <v>0</v>
      </c>
      <c r="FW48" s="700">
        <f t="shared" si="52"/>
        <v>0</v>
      </c>
      <c r="GU48" s="668" t="s">
        <v>670</v>
      </c>
      <c r="GV48" s="629" t="s">
        <v>671</v>
      </c>
      <c r="GW48" s="668" t="s">
        <v>377</v>
      </c>
      <c r="GX48" s="625" t="s">
        <v>377</v>
      </c>
      <c r="GY48" s="626">
        <v>0</v>
      </c>
      <c r="GZ48" s="626">
        <v>27872551813</v>
      </c>
      <c r="HA48" s="626">
        <v>28307657087</v>
      </c>
      <c r="HB48" s="626">
        <f t="shared" si="60"/>
        <v>0</v>
      </c>
      <c r="HC48" s="626">
        <f t="shared" si="61"/>
        <v>27872551.813000001</v>
      </c>
      <c r="HD48" s="626">
        <f t="shared" si="62"/>
        <v>28307657.087000001</v>
      </c>
      <c r="IB48" s="629" t="s">
        <v>670</v>
      </c>
      <c r="IC48" s="629" t="s">
        <v>671</v>
      </c>
      <c r="ID48" s="629" t="s">
        <v>377</v>
      </c>
      <c r="IE48" s="629" t="s">
        <v>377</v>
      </c>
      <c r="IF48" s="697">
        <v>3666551000</v>
      </c>
      <c r="IG48" s="697">
        <v>0</v>
      </c>
      <c r="IH48" s="697">
        <v>0</v>
      </c>
      <c r="II48" s="697">
        <f t="shared" si="70"/>
        <v>3666551</v>
      </c>
      <c r="IJ48" s="697">
        <f t="shared" si="71"/>
        <v>0</v>
      </c>
      <c r="IK48" s="697">
        <f t="shared" si="72"/>
        <v>0</v>
      </c>
    </row>
    <row r="49" spans="19:245" x14ac:dyDescent="0.25">
      <c r="S49" s="629" t="s">
        <v>719</v>
      </c>
      <c r="T49" s="629" t="s">
        <v>720</v>
      </c>
      <c r="U49" s="629" t="s">
        <v>377</v>
      </c>
      <c r="V49" s="629" t="s">
        <v>377</v>
      </c>
      <c r="W49" s="696">
        <v>3995732000</v>
      </c>
      <c r="X49" s="696">
        <v>0</v>
      </c>
      <c r="Y49" s="696">
        <v>0</v>
      </c>
      <c r="Z49" s="696">
        <f t="shared" si="18"/>
        <v>4119599.6919999998</v>
      </c>
      <c r="AA49" s="696">
        <f t="shared" si="19"/>
        <v>0</v>
      </c>
      <c r="AB49" s="696">
        <f t="shared" si="20"/>
        <v>0</v>
      </c>
      <c r="AC49" s="696"/>
      <c r="AL49" s="629" t="s">
        <v>686</v>
      </c>
      <c r="AM49" s="629" t="s">
        <v>687</v>
      </c>
      <c r="AN49" s="629" t="s">
        <v>377</v>
      </c>
      <c r="AO49" s="629" t="s">
        <v>377</v>
      </c>
      <c r="AP49" s="696">
        <v>0</v>
      </c>
      <c r="AQ49" s="696">
        <v>96325179</v>
      </c>
      <c r="AR49" s="696">
        <v>146674724</v>
      </c>
      <c r="AS49" s="696">
        <f t="shared" si="79"/>
        <v>0</v>
      </c>
      <c r="AT49" s="696">
        <f t="shared" si="80"/>
        <v>96325.179000000004</v>
      </c>
      <c r="AU49" s="696">
        <f t="shared" si="81"/>
        <v>146674.72399999999</v>
      </c>
      <c r="BE49" s="668" t="s">
        <v>680</v>
      </c>
      <c r="BF49" s="625" t="s">
        <v>681</v>
      </c>
      <c r="BG49" s="668" t="s">
        <v>377</v>
      </c>
      <c r="BH49" s="625" t="s">
        <v>377</v>
      </c>
      <c r="BI49" s="626">
        <v>2440674000</v>
      </c>
      <c r="BJ49" s="626">
        <v>0</v>
      </c>
      <c r="BK49" s="626">
        <v>0</v>
      </c>
      <c r="BL49" s="626">
        <f t="shared" si="26"/>
        <v>2440674</v>
      </c>
      <c r="BM49" s="626">
        <f t="shared" si="27"/>
        <v>0</v>
      </c>
      <c r="BN49" s="626">
        <f t="shared" si="28"/>
        <v>0</v>
      </c>
      <c r="BW49" s="668" t="s">
        <v>676</v>
      </c>
      <c r="BX49" s="625" t="s">
        <v>677</v>
      </c>
      <c r="BY49" s="668" t="s">
        <v>377</v>
      </c>
      <c r="BZ49" s="625" t="s">
        <v>377</v>
      </c>
      <c r="CA49" s="696">
        <v>6527670000</v>
      </c>
      <c r="CB49" s="696">
        <v>0</v>
      </c>
      <c r="CC49" s="696">
        <v>0</v>
      </c>
      <c r="CD49" s="696">
        <f t="shared" si="30"/>
        <v>6527670</v>
      </c>
      <c r="CE49" s="696">
        <f t="shared" si="31"/>
        <v>0</v>
      </c>
      <c r="CF49" s="696">
        <f t="shared" si="32"/>
        <v>0</v>
      </c>
      <c r="CO49" s="629" t="s">
        <v>676</v>
      </c>
      <c r="CP49" s="629" t="s">
        <v>677</v>
      </c>
      <c r="CQ49" s="668" t="s">
        <v>377</v>
      </c>
      <c r="CR49" s="629" t="s">
        <v>377</v>
      </c>
      <c r="CS49" s="629">
        <v>6527670000</v>
      </c>
      <c r="CT49" s="629">
        <v>0</v>
      </c>
      <c r="CU49" s="629">
        <v>0</v>
      </c>
      <c r="CV49" s="696">
        <f t="shared" si="34"/>
        <v>6527670</v>
      </c>
      <c r="CW49" s="696">
        <f t="shared" si="35"/>
        <v>0</v>
      </c>
      <c r="CX49" s="696">
        <f t="shared" si="36"/>
        <v>0</v>
      </c>
      <c r="DH49" s="629" t="s">
        <v>674</v>
      </c>
      <c r="DI49" s="629" t="s">
        <v>675</v>
      </c>
      <c r="DJ49" s="629" t="s">
        <v>377</v>
      </c>
      <c r="DK49" s="629" t="s">
        <v>377</v>
      </c>
      <c r="DL49" s="698">
        <v>0</v>
      </c>
      <c r="DM49" s="698">
        <v>143570014</v>
      </c>
      <c r="DN49" s="698">
        <v>143570014</v>
      </c>
      <c r="DO49" s="698">
        <f t="shared" si="38"/>
        <v>0</v>
      </c>
      <c r="DP49" s="698">
        <f t="shared" si="39"/>
        <v>143570.014</v>
      </c>
      <c r="DQ49" s="698">
        <f t="shared" si="40"/>
        <v>143570.014</v>
      </c>
      <c r="EC49" s="629" t="s">
        <v>674</v>
      </c>
      <c r="ED49" s="629" t="s">
        <v>675</v>
      </c>
      <c r="EE49" s="668" t="s">
        <v>377</v>
      </c>
      <c r="EF49" s="629" t="s">
        <v>377</v>
      </c>
      <c r="EG49" s="697">
        <v>0</v>
      </c>
      <c r="EH49" s="697">
        <v>143570014</v>
      </c>
      <c r="EI49" s="697">
        <v>143570014</v>
      </c>
      <c r="EJ49" s="697">
        <f t="shared" si="42"/>
        <v>0</v>
      </c>
      <c r="EK49" s="697">
        <f t="shared" si="43"/>
        <v>143570.014</v>
      </c>
      <c r="EL49" s="697">
        <f t="shared" si="44"/>
        <v>143570.014</v>
      </c>
      <c r="EV49" s="629" t="s">
        <v>674</v>
      </c>
      <c r="EW49" s="629" t="s">
        <v>675</v>
      </c>
      <c r="EX49" s="629" t="s">
        <v>377</v>
      </c>
      <c r="EY49" s="629" t="s">
        <v>377</v>
      </c>
      <c r="EZ49" s="697">
        <v>0</v>
      </c>
      <c r="FA49" s="697">
        <v>143570014</v>
      </c>
      <c r="FB49" s="697">
        <v>143570014</v>
      </c>
      <c r="FC49" s="697">
        <f t="shared" si="46"/>
        <v>0</v>
      </c>
      <c r="FD49" s="697">
        <f t="shared" si="47"/>
        <v>143570.014</v>
      </c>
      <c r="FE49" s="697">
        <f t="shared" si="48"/>
        <v>143570.014</v>
      </c>
      <c r="FN49" s="629" t="s">
        <v>674</v>
      </c>
      <c r="FO49" s="629" t="s">
        <v>675</v>
      </c>
      <c r="FP49" s="629" t="s">
        <v>377</v>
      </c>
      <c r="FQ49" s="629" t="s">
        <v>377</v>
      </c>
      <c r="FR49" s="698">
        <v>0</v>
      </c>
      <c r="FS49" s="698">
        <v>143570014</v>
      </c>
      <c r="FT49" s="698">
        <v>143570014</v>
      </c>
      <c r="FU49" s="700">
        <f t="shared" si="50"/>
        <v>0</v>
      </c>
      <c r="FV49" s="700">
        <f t="shared" si="51"/>
        <v>143570.014</v>
      </c>
      <c r="FW49" s="700">
        <f t="shared" si="52"/>
        <v>143570.014</v>
      </c>
      <c r="GU49" s="668" t="s">
        <v>672</v>
      </c>
      <c r="GV49" s="629" t="s">
        <v>673</v>
      </c>
      <c r="GW49" s="668" t="s">
        <v>377</v>
      </c>
      <c r="GX49" s="625" t="s">
        <v>377</v>
      </c>
      <c r="GY49" s="626">
        <v>18949263000</v>
      </c>
      <c r="GZ49" s="626">
        <v>0</v>
      </c>
      <c r="HA49" s="626">
        <v>0</v>
      </c>
      <c r="HB49" s="626">
        <f t="shared" si="60"/>
        <v>18949263</v>
      </c>
      <c r="HC49" s="626">
        <f t="shared" si="61"/>
        <v>0</v>
      </c>
      <c r="HD49" s="626">
        <f t="shared" si="62"/>
        <v>0</v>
      </c>
      <c r="IB49" s="629" t="s">
        <v>670</v>
      </c>
      <c r="IC49" s="629" t="s">
        <v>671</v>
      </c>
      <c r="ID49" s="629" t="s">
        <v>377</v>
      </c>
      <c r="IE49" s="629" t="s">
        <v>377</v>
      </c>
      <c r="IF49" s="697">
        <v>1922284000</v>
      </c>
      <c r="IG49" s="697">
        <v>0</v>
      </c>
      <c r="IH49" s="697">
        <v>0</v>
      </c>
      <c r="II49" s="697">
        <f t="shared" si="70"/>
        <v>1922284</v>
      </c>
      <c r="IJ49" s="697">
        <f t="shared" si="71"/>
        <v>0</v>
      </c>
      <c r="IK49" s="697">
        <f t="shared" si="72"/>
        <v>0</v>
      </c>
    </row>
    <row r="50" spans="19:245" x14ac:dyDescent="0.25">
      <c r="S50" s="629" t="s">
        <v>381</v>
      </c>
      <c r="T50" s="629" t="s">
        <v>121</v>
      </c>
      <c r="U50" s="629" t="s">
        <v>377</v>
      </c>
      <c r="V50" s="629" t="s">
        <v>377</v>
      </c>
      <c r="W50" s="696">
        <v>10100</v>
      </c>
      <c r="X50" s="696">
        <v>0</v>
      </c>
      <c r="Y50" s="696">
        <v>0</v>
      </c>
      <c r="Z50" s="696">
        <f t="shared" si="18"/>
        <v>10.413099999999998</v>
      </c>
      <c r="AA50" s="696">
        <f t="shared" si="19"/>
        <v>0</v>
      </c>
      <c r="AB50" s="696">
        <f t="shared" si="20"/>
        <v>0</v>
      </c>
      <c r="AC50" s="696"/>
      <c r="AL50" s="629" t="s">
        <v>688</v>
      </c>
      <c r="AM50" s="629" t="s">
        <v>689</v>
      </c>
      <c r="AN50" s="629" t="s">
        <v>377</v>
      </c>
      <c r="AO50" s="629" t="s">
        <v>377</v>
      </c>
      <c r="AP50" s="696">
        <v>9562068000</v>
      </c>
      <c r="AQ50" s="696">
        <v>0</v>
      </c>
      <c r="AR50" s="696">
        <v>0</v>
      </c>
      <c r="AS50" s="696">
        <f t="shared" si="79"/>
        <v>9562068</v>
      </c>
      <c r="AT50" s="696">
        <f t="shared" si="80"/>
        <v>0</v>
      </c>
      <c r="AU50" s="696">
        <f t="shared" si="81"/>
        <v>0</v>
      </c>
      <c r="BE50" s="668" t="s">
        <v>680</v>
      </c>
      <c r="BF50" s="625" t="s">
        <v>681</v>
      </c>
      <c r="BG50" s="668" t="s">
        <v>377</v>
      </c>
      <c r="BH50" s="625" t="s">
        <v>377</v>
      </c>
      <c r="BI50" s="626">
        <v>0</v>
      </c>
      <c r="BJ50" s="626">
        <v>31277200</v>
      </c>
      <c r="BK50" s="626">
        <v>104962352</v>
      </c>
      <c r="BL50" s="626">
        <f t="shared" si="26"/>
        <v>0</v>
      </c>
      <c r="BM50" s="626">
        <f t="shared" si="27"/>
        <v>31277.200000000001</v>
      </c>
      <c r="BN50" s="626">
        <f t="shared" si="28"/>
        <v>104962.352</v>
      </c>
      <c r="BW50" s="668" t="s">
        <v>676</v>
      </c>
      <c r="BX50" s="625" t="s">
        <v>677</v>
      </c>
      <c r="BY50" s="668" t="s">
        <v>377</v>
      </c>
      <c r="BZ50" s="625" t="s">
        <v>377</v>
      </c>
      <c r="CA50" s="696">
        <v>0</v>
      </c>
      <c r="CB50" s="696">
        <v>2228404399</v>
      </c>
      <c r="CC50" s="696">
        <v>2129404399</v>
      </c>
      <c r="CD50" s="696">
        <f t="shared" si="30"/>
        <v>0</v>
      </c>
      <c r="CE50" s="696">
        <f t="shared" si="31"/>
        <v>2228404.3990000002</v>
      </c>
      <c r="CF50" s="696">
        <f t="shared" si="32"/>
        <v>2129404.3990000002</v>
      </c>
      <c r="CO50" s="629" t="s">
        <v>676</v>
      </c>
      <c r="CP50" s="629" t="s">
        <v>677</v>
      </c>
      <c r="CQ50" s="668" t="s">
        <v>377</v>
      </c>
      <c r="CR50" s="629" t="s">
        <v>377</v>
      </c>
      <c r="CS50" s="629">
        <v>0</v>
      </c>
      <c r="CT50" s="629">
        <v>2571204749</v>
      </c>
      <c r="CU50" s="629">
        <v>2448136619</v>
      </c>
      <c r="CV50" s="696">
        <f t="shared" si="34"/>
        <v>0</v>
      </c>
      <c r="CW50" s="696">
        <f t="shared" si="35"/>
        <v>2571204.7489999998</v>
      </c>
      <c r="CX50" s="696">
        <f t="shared" si="36"/>
        <v>2448136.6189999999</v>
      </c>
      <c r="DH50" s="629" t="s">
        <v>676</v>
      </c>
      <c r="DI50" s="629" t="s">
        <v>677</v>
      </c>
      <c r="DJ50" s="629" t="s">
        <v>377</v>
      </c>
      <c r="DK50" s="629" t="s">
        <v>377</v>
      </c>
      <c r="DL50" s="698">
        <v>7550100000</v>
      </c>
      <c r="DM50" s="698">
        <v>0</v>
      </c>
      <c r="DN50" s="698">
        <v>0</v>
      </c>
      <c r="DO50" s="698">
        <f t="shared" si="38"/>
        <v>7550100</v>
      </c>
      <c r="DP50" s="698">
        <f t="shared" si="39"/>
        <v>0</v>
      </c>
      <c r="DQ50" s="698">
        <f t="shared" si="40"/>
        <v>0</v>
      </c>
      <c r="EC50" s="629" t="s">
        <v>676</v>
      </c>
      <c r="ED50" s="629" t="s">
        <v>677</v>
      </c>
      <c r="EE50" s="668" t="s">
        <v>377</v>
      </c>
      <c r="EF50" s="629" t="s">
        <v>377</v>
      </c>
      <c r="EG50" s="697">
        <v>7550100000</v>
      </c>
      <c r="EH50" s="697">
        <v>0</v>
      </c>
      <c r="EI50" s="697">
        <v>0</v>
      </c>
      <c r="EJ50" s="697">
        <f t="shared" si="42"/>
        <v>7550100</v>
      </c>
      <c r="EK50" s="697">
        <f t="shared" si="43"/>
        <v>0</v>
      </c>
      <c r="EL50" s="697">
        <f t="shared" si="44"/>
        <v>0</v>
      </c>
      <c r="EV50" s="629" t="s">
        <v>676</v>
      </c>
      <c r="EW50" s="629" t="s">
        <v>677</v>
      </c>
      <c r="EX50" s="629" t="s">
        <v>377</v>
      </c>
      <c r="EY50" s="629" t="s">
        <v>377</v>
      </c>
      <c r="EZ50" s="697">
        <v>7695132000</v>
      </c>
      <c r="FA50" s="697">
        <v>0</v>
      </c>
      <c r="FB50" s="697">
        <v>0</v>
      </c>
      <c r="FC50" s="697">
        <f t="shared" si="46"/>
        <v>7695132</v>
      </c>
      <c r="FD50" s="697">
        <f t="shared" si="47"/>
        <v>0</v>
      </c>
      <c r="FE50" s="697">
        <f t="shared" si="48"/>
        <v>0</v>
      </c>
      <c r="FN50" s="629" t="s">
        <v>676</v>
      </c>
      <c r="FO50" s="629" t="s">
        <v>677</v>
      </c>
      <c r="FP50" s="629" t="s">
        <v>377</v>
      </c>
      <c r="FQ50" s="629" t="s">
        <v>377</v>
      </c>
      <c r="FR50" s="698">
        <v>8370166398</v>
      </c>
      <c r="FS50" s="698">
        <v>0</v>
      </c>
      <c r="FT50" s="698">
        <v>0</v>
      </c>
      <c r="FU50" s="700">
        <f t="shared" si="50"/>
        <v>8370166.398</v>
      </c>
      <c r="FV50" s="700">
        <f t="shared" si="51"/>
        <v>0</v>
      </c>
      <c r="FW50" s="700">
        <f t="shared" si="52"/>
        <v>0</v>
      </c>
      <c r="GU50" s="668" t="s">
        <v>672</v>
      </c>
      <c r="GV50" s="629" t="s">
        <v>673</v>
      </c>
      <c r="GW50" s="668" t="s">
        <v>377</v>
      </c>
      <c r="GX50" s="625" t="s">
        <v>377</v>
      </c>
      <c r="GY50" s="626">
        <v>0</v>
      </c>
      <c r="GZ50" s="626">
        <v>18917977830</v>
      </c>
      <c r="HA50" s="626">
        <v>18917977830</v>
      </c>
      <c r="HB50" s="626">
        <f t="shared" si="60"/>
        <v>0</v>
      </c>
      <c r="HC50" s="626">
        <f t="shared" si="61"/>
        <v>18917977.829999998</v>
      </c>
      <c r="HD50" s="626">
        <f t="shared" si="62"/>
        <v>18917977.829999998</v>
      </c>
      <c r="IB50" s="629" t="s">
        <v>670</v>
      </c>
      <c r="IC50" s="629" t="s">
        <v>671</v>
      </c>
      <c r="ID50" s="629" t="s">
        <v>377</v>
      </c>
      <c r="IE50" s="629" t="s">
        <v>377</v>
      </c>
      <c r="IF50" s="697">
        <v>1770020000</v>
      </c>
      <c r="IG50" s="697">
        <v>0</v>
      </c>
      <c r="IH50" s="697">
        <v>0</v>
      </c>
      <c r="II50" s="697">
        <f t="shared" si="70"/>
        <v>1770020</v>
      </c>
      <c r="IJ50" s="697">
        <f t="shared" si="71"/>
        <v>0</v>
      </c>
      <c r="IK50" s="697">
        <f t="shared" si="72"/>
        <v>0</v>
      </c>
    </row>
    <row r="51" spans="19:245" x14ac:dyDescent="0.25">
      <c r="S51" s="629" t="s">
        <v>381</v>
      </c>
      <c r="T51" s="629" t="s">
        <v>121</v>
      </c>
      <c r="U51" s="629" t="s">
        <v>377</v>
      </c>
      <c r="V51" s="629" t="s">
        <v>377</v>
      </c>
      <c r="W51" s="696">
        <v>0</v>
      </c>
      <c r="X51" s="696">
        <v>43933736285</v>
      </c>
      <c r="Y51" s="696">
        <v>43933736285</v>
      </c>
      <c r="Z51" s="696">
        <f t="shared" si="18"/>
        <v>0</v>
      </c>
      <c r="AA51" s="696">
        <f t="shared" si="19"/>
        <v>45295682.109834991</v>
      </c>
      <c r="AB51" s="696">
        <f t="shared" si="20"/>
        <v>45295682.109834991</v>
      </c>
      <c r="AC51" s="696"/>
      <c r="AL51" s="629" t="s">
        <v>688</v>
      </c>
      <c r="AM51" s="629" t="s">
        <v>689</v>
      </c>
      <c r="AN51" s="629" t="s">
        <v>377</v>
      </c>
      <c r="AO51" s="629" t="s">
        <v>377</v>
      </c>
      <c r="AP51" s="696">
        <v>0</v>
      </c>
      <c r="AQ51" s="696">
        <v>2400929703</v>
      </c>
      <c r="AR51" s="696">
        <v>3070652163</v>
      </c>
      <c r="AS51" s="696">
        <f t="shared" si="79"/>
        <v>0</v>
      </c>
      <c r="AT51" s="696">
        <f t="shared" si="80"/>
        <v>2400929.7030000002</v>
      </c>
      <c r="AU51" s="696">
        <f t="shared" si="81"/>
        <v>3070652.1630000002</v>
      </c>
      <c r="BE51" s="668" t="s">
        <v>682</v>
      </c>
      <c r="BF51" s="625" t="s">
        <v>683</v>
      </c>
      <c r="BG51" s="668" t="s">
        <v>377</v>
      </c>
      <c r="BH51" s="625" t="s">
        <v>377</v>
      </c>
      <c r="BI51" s="626">
        <v>2266492000</v>
      </c>
      <c r="BJ51" s="626">
        <v>0</v>
      </c>
      <c r="BK51" s="626">
        <v>0</v>
      </c>
      <c r="BL51" s="626">
        <f t="shared" si="26"/>
        <v>2266492</v>
      </c>
      <c r="BM51" s="626">
        <f t="shared" si="27"/>
        <v>0</v>
      </c>
      <c r="BN51" s="626">
        <f t="shared" si="28"/>
        <v>0</v>
      </c>
      <c r="BW51" s="668" t="s">
        <v>678</v>
      </c>
      <c r="BX51" s="625" t="s">
        <v>679</v>
      </c>
      <c r="BY51" s="668" t="s">
        <v>377</v>
      </c>
      <c r="BZ51" s="625" t="s">
        <v>377</v>
      </c>
      <c r="CA51" s="696">
        <v>5360526000</v>
      </c>
      <c r="CB51" s="696">
        <v>0</v>
      </c>
      <c r="CC51" s="696">
        <v>0</v>
      </c>
      <c r="CD51" s="696">
        <f t="shared" si="30"/>
        <v>5360526</v>
      </c>
      <c r="CE51" s="696">
        <f t="shared" si="31"/>
        <v>0</v>
      </c>
      <c r="CF51" s="696">
        <f t="shared" si="32"/>
        <v>0</v>
      </c>
      <c r="CO51" s="629" t="s">
        <v>678</v>
      </c>
      <c r="CP51" s="629" t="s">
        <v>679</v>
      </c>
      <c r="CQ51" s="668" t="s">
        <v>377</v>
      </c>
      <c r="CR51" s="629" t="s">
        <v>377</v>
      </c>
      <c r="CS51" s="629">
        <v>4855687000</v>
      </c>
      <c r="CT51" s="629">
        <v>0</v>
      </c>
      <c r="CU51" s="629">
        <v>0</v>
      </c>
      <c r="CV51" s="696">
        <f t="shared" si="34"/>
        <v>4855687</v>
      </c>
      <c r="CW51" s="696">
        <f t="shared" si="35"/>
        <v>0</v>
      </c>
      <c r="CX51" s="696">
        <f t="shared" si="36"/>
        <v>0</v>
      </c>
      <c r="DH51" s="629" t="s">
        <v>676</v>
      </c>
      <c r="DI51" s="629" t="s">
        <v>677</v>
      </c>
      <c r="DJ51" s="629" t="s">
        <v>377</v>
      </c>
      <c r="DK51" s="629" t="s">
        <v>377</v>
      </c>
      <c r="DL51" s="698">
        <v>0</v>
      </c>
      <c r="DM51" s="698">
        <v>3036902873</v>
      </c>
      <c r="DN51" s="698">
        <v>3036902873</v>
      </c>
      <c r="DO51" s="698">
        <f t="shared" si="38"/>
        <v>0</v>
      </c>
      <c r="DP51" s="698">
        <f t="shared" si="39"/>
        <v>3036902.8730000001</v>
      </c>
      <c r="DQ51" s="698">
        <f t="shared" si="40"/>
        <v>3036902.8730000001</v>
      </c>
      <c r="EC51" s="629" t="s">
        <v>676</v>
      </c>
      <c r="ED51" s="629" t="s">
        <v>677</v>
      </c>
      <c r="EE51" s="668" t="s">
        <v>377</v>
      </c>
      <c r="EF51" s="629" t="s">
        <v>377</v>
      </c>
      <c r="EG51" s="697">
        <v>0</v>
      </c>
      <c r="EH51" s="697">
        <v>3213902873</v>
      </c>
      <c r="EI51" s="697">
        <v>3082502873</v>
      </c>
      <c r="EJ51" s="697">
        <f t="shared" si="42"/>
        <v>0</v>
      </c>
      <c r="EK51" s="697">
        <f t="shared" si="43"/>
        <v>3213902.8730000001</v>
      </c>
      <c r="EL51" s="697">
        <f t="shared" si="44"/>
        <v>3082502.8730000001</v>
      </c>
      <c r="EV51" s="629" t="s">
        <v>676</v>
      </c>
      <c r="EW51" s="629" t="s">
        <v>677</v>
      </c>
      <c r="EX51" s="629" t="s">
        <v>377</v>
      </c>
      <c r="EY51" s="629" t="s">
        <v>377</v>
      </c>
      <c r="EZ51" s="697">
        <v>0</v>
      </c>
      <c r="FA51" s="697">
        <v>3575462873</v>
      </c>
      <c r="FB51" s="697">
        <v>3719762873</v>
      </c>
      <c r="FC51" s="697">
        <f t="shared" si="46"/>
        <v>0</v>
      </c>
      <c r="FD51" s="697">
        <f t="shared" si="47"/>
        <v>3575462.8730000001</v>
      </c>
      <c r="FE51" s="697">
        <f t="shared" si="48"/>
        <v>3719762.8730000001</v>
      </c>
      <c r="FN51" s="629" t="s">
        <v>676</v>
      </c>
      <c r="FO51" s="629" t="s">
        <v>677</v>
      </c>
      <c r="FP51" s="629" t="s">
        <v>377</v>
      </c>
      <c r="FQ51" s="629" t="s">
        <v>377</v>
      </c>
      <c r="FR51" s="698">
        <v>0</v>
      </c>
      <c r="FS51" s="698">
        <v>3940382873</v>
      </c>
      <c r="FT51" s="698">
        <v>3940382873</v>
      </c>
      <c r="FU51" s="700">
        <f t="shared" si="50"/>
        <v>0</v>
      </c>
      <c r="FV51" s="700">
        <f t="shared" si="51"/>
        <v>3940382.8730000001</v>
      </c>
      <c r="FW51" s="700">
        <f t="shared" si="52"/>
        <v>3940382.8730000001</v>
      </c>
      <c r="GU51" s="668" t="s">
        <v>672</v>
      </c>
      <c r="GV51" s="629" t="s">
        <v>673</v>
      </c>
      <c r="GW51" s="668" t="s">
        <v>377</v>
      </c>
      <c r="GX51" s="625" t="s">
        <v>377</v>
      </c>
      <c r="GY51" s="626">
        <v>0</v>
      </c>
      <c r="GZ51" s="626">
        <v>0</v>
      </c>
      <c r="HA51" s="626">
        <v>0</v>
      </c>
      <c r="HB51" s="626">
        <f t="shared" si="60"/>
        <v>0</v>
      </c>
      <c r="HC51" s="626">
        <f t="shared" si="61"/>
        <v>0</v>
      </c>
      <c r="HD51" s="626">
        <f t="shared" si="62"/>
        <v>0</v>
      </c>
      <c r="IB51" s="629" t="s">
        <v>670</v>
      </c>
      <c r="IC51" s="629" t="s">
        <v>671</v>
      </c>
      <c r="ID51" s="629" t="s">
        <v>377</v>
      </c>
      <c r="IE51" s="629" t="s">
        <v>377</v>
      </c>
      <c r="IF51" s="697">
        <v>315440000</v>
      </c>
      <c r="IG51" s="697">
        <v>0</v>
      </c>
      <c r="IH51" s="697">
        <v>0</v>
      </c>
      <c r="II51" s="697">
        <f t="shared" si="70"/>
        <v>315440</v>
      </c>
      <c r="IJ51" s="697">
        <f t="shared" si="71"/>
        <v>0</v>
      </c>
      <c r="IK51" s="697">
        <f t="shared" si="72"/>
        <v>0</v>
      </c>
    </row>
    <row r="52" spans="19:245" x14ac:dyDescent="0.25">
      <c r="S52" s="629" t="s">
        <v>826</v>
      </c>
      <c r="T52" s="629" t="s">
        <v>118</v>
      </c>
      <c r="U52" s="629" t="s">
        <v>377</v>
      </c>
      <c r="V52" s="629" t="s">
        <v>377</v>
      </c>
      <c r="W52" s="696">
        <v>100</v>
      </c>
      <c r="X52" s="696">
        <v>0</v>
      </c>
      <c r="Y52" s="696">
        <v>0</v>
      </c>
      <c r="Z52" s="696">
        <f t="shared" si="18"/>
        <v>0.1031</v>
      </c>
      <c r="AA52" s="696">
        <f t="shared" si="19"/>
        <v>0</v>
      </c>
      <c r="AB52" s="696">
        <f t="shared" si="20"/>
        <v>0</v>
      </c>
      <c r="AC52" s="696"/>
      <c r="AL52" s="629" t="s">
        <v>378</v>
      </c>
      <c r="AM52" s="629" t="s">
        <v>395</v>
      </c>
      <c r="AN52" s="629" t="s">
        <v>377</v>
      </c>
      <c r="AO52" s="629" t="s">
        <v>377</v>
      </c>
      <c r="AP52" s="696">
        <v>17361590000</v>
      </c>
      <c r="AQ52" s="696">
        <v>0</v>
      </c>
      <c r="AR52" s="696">
        <v>0</v>
      </c>
      <c r="AS52" s="696">
        <f t="shared" si="79"/>
        <v>17361590</v>
      </c>
      <c r="AT52" s="696">
        <f t="shared" si="80"/>
        <v>0</v>
      </c>
      <c r="AU52" s="696">
        <f t="shared" si="81"/>
        <v>0</v>
      </c>
      <c r="BE52" s="668" t="s">
        <v>682</v>
      </c>
      <c r="BF52" s="625" t="s">
        <v>683</v>
      </c>
      <c r="BG52" s="668" t="s">
        <v>377</v>
      </c>
      <c r="BH52" s="625" t="s">
        <v>377</v>
      </c>
      <c r="BI52" s="626">
        <v>0</v>
      </c>
      <c r="BJ52" s="626">
        <v>284930000</v>
      </c>
      <c r="BK52" s="626">
        <v>284930000</v>
      </c>
      <c r="BL52" s="626">
        <f t="shared" si="26"/>
        <v>0</v>
      </c>
      <c r="BM52" s="626">
        <f t="shared" si="27"/>
        <v>284930</v>
      </c>
      <c r="BN52" s="626">
        <f t="shared" si="28"/>
        <v>284930</v>
      </c>
      <c r="BW52" s="668" t="s">
        <v>680</v>
      </c>
      <c r="BX52" s="625" t="s">
        <v>681</v>
      </c>
      <c r="BY52" s="668" t="s">
        <v>377</v>
      </c>
      <c r="BZ52" s="625" t="s">
        <v>377</v>
      </c>
      <c r="CA52" s="696">
        <v>2440674000</v>
      </c>
      <c r="CB52" s="696">
        <v>0</v>
      </c>
      <c r="CC52" s="696">
        <v>0</v>
      </c>
      <c r="CD52" s="696">
        <f t="shared" si="30"/>
        <v>2440674</v>
      </c>
      <c r="CE52" s="696">
        <f t="shared" si="31"/>
        <v>0</v>
      </c>
      <c r="CF52" s="696">
        <f t="shared" si="32"/>
        <v>0</v>
      </c>
      <c r="CO52" s="629" t="s">
        <v>680</v>
      </c>
      <c r="CP52" s="629" t="s">
        <v>681</v>
      </c>
      <c r="CQ52" s="668" t="s">
        <v>377</v>
      </c>
      <c r="CR52" s="629" t="s">
        <v>377</v>
      </c>
      <c r="CS52" s="629">
        <v>2440674000</v>
      </c>
      <c r="CT52" s="629">
        <v>0</v>
      </c>
      <c r="CU52" s="629">
        <v>0</v>
      </c>
      <c r="CV52" s="696">
        <f t="shared" si="34"/>
        <v>2440674</v>
      </c>
      <c r="CW52" s="696">
        <f t="shared" si="35"/>
        <v>0</v>
      </c>
      <c r="CX52" s="696">
        <f t="shared" si="36"/>
        <v>0</v>
      </c>
      <c r="DH52" s="629" t="s">
        <v>678</v>
      </c>
      <c r="DI52" s="629" t="s">
        <v>679</v>
      </c>
      <c r="DJ52" s="629" t="s">
        <v>377</v>
      </c>
      <c r="DK52" s="629" t="s">
        <v>377</v>
      </c>
      <c r="DL52" s="698">
        <v>0</v>
      </c>
      <c r="DM52" s="698">
        <v>0</v>
      </c>
      <c r="DN52" s="698">
        <v>0</v>
      </c>
      <c r="DO52" s="698">
        <f t="shared" si="38"/>
        <v>0</v>
      </c>
      <c r="DP52" s="698">
        <f t="shared" si="39"/>
        <v>0</v>
      </c>
      <c r="DQ52" s="698">
        <f t="shared" si="40"/>
        <v>0</v>
      </c>
      <c r="EC52" s="629" t="s">
        <v>678</v>
      </c>
      <c r="ED52" s="629" t="s">
        <v>679</v>
      </c>
      <c r="EE52" s="668" t="s">
        <v>377</v>
      </c>
      <c r="EF52" s="629" t="s">
        <v>377</v>
      </c>
      <c r="EG52" s="697">
        <v>0</v>
      </c>
      <c r="EH52" s="697">
        <v>0</v>
      </c>
      <c r="EI52" s="697">
        <v>0</v>
      </c>
      <c r="EJ52" s="697">
        <f t="shared" si="42"/>
        <v>0</v>
      </c>
      <c r="EK52" s="697">
        <f t="shared" si="43"/>
        <v>0</v>
      </c>
      <c r="EL52" s="697">
        <f t="shared" si="44"/>
        <v>0</v>
      </c>
      <c r="EV52" s="629" t="s">
        <v>678</v>
      </c>
      <c r="EW52" s="629" t="s">
        <v>679</v>
      </c>
      <c r="EX52" s="629" t="s">
        <v>377</v>
      </c>
      <c r="EY52" s="629" t="s">
        <v>377</v>
      </c>
      <c r="EZ52" s="697">
        <v>0</v>
      </c>
      <c r="FA52" s="697">
        <v>0</v>
      </c>
      <c r="FB52" s="697">
        <v>0</v>
      </c>
      <c r="FC52" s="697">
        <f t="shared" si="46"/>
        <v>0</v>
      </c>
      <c r="FD52" s="697">
        <f t="shared" si="47"/>
        <v>0</v>
      </c>
      <c r="FE52" s="697">
        <f t="shared" si="48"/>
        <v>0</v>
      </c>
      <c r="FN52" s="629" t="s">
        <v>678</v>
      </c>
      <c r="FO52" s="629" t="s">
        <v>679</v>
      </c>
      <c r="FP52" s="629" t="s">
        <v>377</v>
      </c>
      <c r="FQ52" s="629" t="s">
        <v>377</v>
      </c>
      <c r="FR52" s="698">
        <v>0</v>
      </c>
      <c r="FS52" s="698">
        <v>0</v>
      </c>
      <c r="FT52" s="698">
        <v>0</v>
      </c>
      <c r="FU52" s="700">
        <f t="shared" si="50"/>
        <v>0</v>
      </c>
      <c r="FV52" s="700">
        <f t="shared" si="51"/>
        <v>0</v>
      </c>
      <c r="FW52" s="700">
        <f t="shared" si="52"/>
        <v>0</v>
      </c>
      <c r="GU52" s="668" t="s">
        <v>674</v>
      </c>
      <c r="GV52" s="629" t="s">
        <v>675</v>
      </c>
      <c r="GW52" s="668" t="s">
        <v>377</v>
      </c>
      <c r="GX52" s="625" t="s">
        <v>377</v>
      </c>
      <c r="GY52" s="626">
        <v>300000000</v>
      </c>
      <c r="GZ52" s="626">
        <v>0</v>
      </c>
      <c r="HA52" s="626">
        <v>0</v>
      </c>
      <c r="HB52" s="626">
        <f t="shared" si="60"/>
        <v>300000</v>
      </c>
      <c r="HC52" s="626">
        <f t="shared" si="61"/>
        <v>0</v>
      </c>
      <c r="HD52" s="626">
        <f t="shared" si="62"/>
        <v>0</v>
      </c>
      <c r="IB52" s="629" t="s">
        <v>670</v>
      </c>
      <c r="IC52" s="629" t="s">
        <v>671</v>
      </c>
      <c r="ID52" s="629" t="s">
        <v>377</v>
      </c>
      <c r="IE52" s="629" t="s">
        <v>377</v>
      </c>
      <c r="IF52" s="697">
        <v>0</v>
      </c>
      <c r="IG52" s="697">
        <v>46095379111</v>
      </c>
      <c r="IH52" s="697">
        <v>46095379111</v>
      </c>
      <c r="II52" s="697">
        <f t="shared" si="70"/>
        <v>0</v>
      </c>
      <c r="IJ52" s="697">
        <f t="shared" si="71"/>
        <v>46095379.111000001</v>
      </c>
      <c r="IK52" s="697">
        <f t="shared" si="72"/>
        <v>46095379.111000001</v>
      </c>
    </row>
    <row r="53" spans="19:245" x14ac:dyDescent="0.25">
      <c r="W53" s="696"/>
      <c r="X53" s="696"/>
      <c r="Y53" s="696"/>
      <c r="Z53" s="696">
        <f t="shared" si="18"/>
        <v>0</v>
      </c>
      <c r="AA53" s="696">
        <f t="shared" si="19"/>
        <v>0</v>
      </c>
      <c r="AB53" s="696">
        <f t="shared" si="20"/>
        <v>0</v>
      </c>
      <c r="AC53" s="696"/>
      <c r="AL53" s="629" t="s">
        <v>380</v>
      </c>
      <c r="AM53" s="629" t="s">
        <v>825</v>
      </c>
      <c r="AN53" s="629" t="s">
        <v>377</v>
      </c>
      <c r="AO53" s="629" t="s">
        <v>377</v>
      </c>
      <c r="AP53" s="696">
        <v>9905707000</v>
      </c>
      <c r="AQ53" s="696">
        <v>0</v>
      </c>
      <c r="AR53" s="696">
        <v>0</v>
      </c>
      <c r="AS53" s="696">
        <f t="shared" si="79"/>
        <v>9905707</v>
      </c>
      <c r="AT53" s="696">
        <f t="shared" si="80"/>
        <v>0</v>
      </c>
      <c r="AU53" s="696">
        <f t="shared" si="81"/>
        <v>0</v>
      </c>
      <c r="BE53" s="668" t="s">
        <v>684</v>
      </c>
      <c r="BF53" s="625" t="s">
        <v>685</v>
      </c>
      <c r="BG53" s="668" t="s">
        <v>377</v>
      </c>
      <c r="BH53" s="625" t="s">
        <v>377</v>
      </c>
      <c r="BI53" s="626">
        <v>8048156000</v>
      </c>
      <c r="BJ53" s="626">
        <v>0</v>
      </c>
      <c r="BK53" s="626">
        <v>0</v>
      </c>
      <c r="BL53" s="626">
        <f t="shared" si="26"/>
        <v>8048156</v>
      </c>
      <c r="BM53" s="626">
        <f t="shared" si="27"/>
        <v>0</v>
      </c>
      <c r="BN53" s="626">
        <f t="shared" si="28"/>
        <v>0</v>
      </c>
      <c r="BW53" s="668" t="s">
        <v>680</v>
      </c>
      <c r="BX53" s="625" t="s">
        <v>681</v>
      </c>
      <c r="BY53" s="668" t="s">
        <v>377</v>
      </c>
      <c r="BZ53" s="625" t="s">
        <v>377</v>
      </c>
      <c r="CA53" s="696">
        <v>0</v>
      </c>
      <c r="CB53" s="696">
        <v>151352692</v>
      </c>
      <c r="CC53" s="696">
        <v>151352692</v>
      </c>
      <c r="CD53" s="696">
        <f t="shared" si="30"/>
        <v>0</v>
      </c>
      <c r="CE53" s="696">
        <f t="shared" si="31"/>
        <v>151352.69200000001</v>
      </c>
      <c r="CF53" s="696">
        <f t="shared" si="32"/>
        <v>151352.69200000001</v>
      </c>
      <c r="CO53" s="629" t="s">
        <v>680</v>
      </c>
      <c r="CP53" s="629" t="s">
        <v>681</v>
      </c>
      <c r="CQ53" s="668" t="s">
        <v>377</v>
      </c>
      <c r="CR53" s="629" t="s">
        <v>377</v>
      </c>
      <c r="CS53" s="629">
        <v>0</v>
      </c>
      <c r="CT53" s="629">
        <v>248896552</v>
      </c>
      <c r="CU53" s="629">
        <v>151352692</v>
      </c>
      <c r="CV53" s="696">
        <f t="shared" si="34"/>
        <v>0</v>
      </c>
      <c r="CW53" s="696">
        <f t="shared" si="35"/>
        <v>248896.552</v>
      </c>
      <c r="CX53" s="696">
        <f t="shared" si="36"/>
        <v>151352.69200000001</v>
      </c>
      <c r="DH53" s="629" t="s">
        <v>680</v>
      </c>
      <c r="DI53" s="629" t="s">
        <v>681</v>
      </c>
      <c r="DJ53" s="629" t="s">
        <v>377</v>
      </c>
      <c r="DK53" s="629" t="s">
        <v>377</v>
      </c>
      <c r="DL53" s="698">
        <v>2440674000</v>
      </c>
      <c r="DM53" s="698">
        <v>0</v>
      </c>
      <c r="DN53" s="698">
        <v>0</v>
      </c>
      <c r="DO53" s="698">
        <f t="shared" si="38"/>
        <v>2440674</v>
      </c>
      <c r="DP53" s="698">
        <f t="shared" si="39"/>
        <v>0</v>
      </c>
      <c r="DQ53" s="698">
        <f t="shared" si="40"/>
        <v>0</v>
      </c>
      <c r="EC53" s="629" t="s">
        <v>680</v>
      </c>
      <c r="ED53" s="629" t="s">
        <v>681</v>
      </c>
      <c r="EE53" s="668" t="s">
        <v>377</v>
      </c>
      <c r="EF53" s="629" t="s">
        <v>377</v>
      </c>
      <c r="EG53" s="697">
        <v>2490344172</v>
      </c>
      <c r="EH53" s="697">
        <v>0</v>
      </c>
      <c r="EI53" s="697">
        <v>0</v>
      </c>
      <c r="EJ53" s="697">
        <f t="shared" si="42"/>
        <v>2490344.1719999998</v>
      </c>
      <c r="EK53" s="697">
        <f t="shared" si="43"/>
        <v>0</v>
      </c>
      <c r="EL53" s="697">
        <f t="shared" si="44"/>
        <v>0</v>
      </c>
      <c r="EV53" s="629" t="s">
        <v>680</v>
      </c>
      <c r="EW53" s="629" t="s">
        <v>681</v>
      </c>
      <c r="EX53" s="629" t="s">
        <v>377</v>
      </c>
      <c r="EY53" s="629" t="s">
        <v>377</v>
      </c>
      <c r="EZ53" s="697">
        <v>2490344172</v>
      </c>
      <c r="FA53" s="697">
        <v>0</v>
      </c>
      <c r="FB53" s="697">
        <v>0</v>
      </c>
      <c r="FC53" s="697">
        <f t="shared" si="46"/>
        <v>2490344.1719999998</v>
      </c>
      <c r="FD53" s="697">
        <f t="shared" si="47"/>
        <v>0</v>
      </c>
      <c r="FE53" s="697">
        <f t="shared" si="48"/>
        <v>0</v>
      </c>
      <c r="FN53" s="629" t="s">
        <v>680</v>
      </c>
      <c r="FO53" s="629" t="s">
        <v>681</v>
      </c>
      <c r="FP53" s="629" t="s">
        <v>377</v>
      </c>
      <c r="FQ53" s="629" t="s">
        <v>377</v>
      </c>
      <c r="FR53" s="698">
        <v>2790344172</v>
      </c>
      <c r="FS53" s="698">
        <v>0</v>
      </c>
      <c r="FT53" s="698">
        <v>0</v>
      </c>
      <c r="FU53" s="700">
        <f t="shared" si="50"/>
        <v>2790344.1719999998</v>
      </c>
      <c r="FV53" s="700">
        <f t="shared" si="51"/>
        <v>0</v>
      </c>
      <c r="FW53" s="700">
        <f t="shared" si="52"/>
        <v>0</v>
      </c>
      <c r="GU53" s="668" t="s">
        <v>674</v>
      </c>
      <c r="GV53" s="629" t="s">
        <v>675</v>
      </c>
      <c r="GW53" s="668" t="s">
        <v>377</v>
      </c>
      <c r="GX53" s="625" t="s">
        <v>377</v>
      </c>
      <c r="GY53" s="626">
        <v>0</v>
      </c>
      <c r="GZ53" s="626">
        <v>143570014</v>
      </c>
      <c r="HA53" s="626">
        <v>143570014</v>
      </c>
      <c r="HB53" s="626">
        <f t="shared" si="60"/>
        <v>0</v>
      </c>
      <c r="HC53" s="626">
        <f t="shared" si="61"/>
        <v>143570.014</v>
      </c>
      <c r="HD53" s="626">
        <f t="shared" si="62"/>
        <v>143570.014</v>
      </c>
      <c r="IB53" s="629" t="s">
        <v>670</v>
      </c>
      <c r="IC53" s="629" t="s">
        <v>671</v>
      </c>
      <c r="ID53" s="629" t="s">
        <v>377</v>
      </c>
      <c r="IE53" s="629" t="s">
        <v>377</v>
      </c>
      <c r="IF53" s="697">
        <v>0</v>
      </c>
      <c r="IG53" s="697">
        <v>315439844</v>
      </c>
      <c r="IH53" s="697">
        <v>315439844</v>
      </c>
      <c r="II53" s="697">
        <f t="shared" si="70"/>
        <v>0</v>
      </c>
      <c r="IJ53" s="697">
        <f t="shared" si="71"/>
        <v>315439.84399999998</v>
      </c>
      <c r="IK53" s="697">
        <f t="shared" si="72"/>
        <v>315439.84399999998</v>
      </c>
    </row>
    <row r="54" spans="19:245" x14ac:dyDescent="0.25">
      <c r="AL54" s="629" t="s">
        <v>719</v>
      </c>
      <c r="AM54" s="629" t="s">
        <v>720</v>
      </c>
      <c r="AN54" s="629" t="s">
        <v>377</v>
      </c>
      <c r="AO54" s="629" t="s">
        <v>377</v>
      </c>
      <c r="AP54" s="696">
        <v>3995732000</v>
      </c>
      <c r="AQ54" s="696">
        <v>0</v>
      </c>
      <c r="AR54" s="696">
        <v>0</v>
      </c>
      <c r="AS54" s="696">
        <f t="shared" si="79"/>
        <v>3995732</v>
      </c>
      <c r="AT54" s="696">
        <f t="shared" si="80"/>
        <v>0</v>
      </c>
      <c r="AU54" s="696">
        <f t="shared" si="81"/>
        <v>0</v>
      </c>
      <c r="BE54" s="668" t="s">
        <v>686</v>
      </c>
      <c r="BF54" s="625" t="s">
        <v>687</v>
      </c>
      <c r="BG54" s="668" t="s">
        <v>377</v>
      </c>
      <c r="BH54" s="625" t="s">
        <v>377</v>
      </c>
      <c r="BI54" s="626">
        <v>31470675000</v>
      </c>
      <c r="BJ54" s="626">
        <v>0</v>
      </c>
      <c r="BK54" s="626">
        <v>0</v>
      </c>
      <c r="BL54" s="626">
        <f t="shared" si="26"/>
        <v>31470675</v>
      </c>
      <c r="BM54" s="626">
        <f t="shared" si="27"/>
        <v>0</v>
      </c>
      <c r="BN54" s="626">
        <f t="shared" si="28"/>
        <v>0</v>
      </c>
      <c r="BW54" s="668" t="s">
        <v>682</v>
      </c>
      <c r="BX54" s="625" t="s">
        <v>683</v>
      </c>
      <c r="BY54" s="668" t="s">
        <v>377</v>
      </c>
      <c r="BZ54" s="625" t="s">
        <v>377</v>
      </c>
      <c r="CA54" s="696">
        <v>2266492000</v>
      </c>
      <c r="CB54" s="696">
        <v>0</v>
      </c>
      <c r="CC54" s="696">
        <v>0</v>
      </c>
      <c r="CD54" s="696">
        <f t="shared" si="30"/>
        <v>2266492</v>
      </c>
      <c r="CE54" s="696">
        <f t="shared" si="31"/>
        <v>0</v>
      </c>
      <c r="CF54" s="696">
        <f t="shared" si="32"/>
        <v>0</v>
      </c>
      <c r="CO54" s="629" t="s">
        <v>682</v>
      </c>
      <c r="CP54" s="629" t="s">
        <v>683</v>
      </c>
      <c r="CQ54" s="668" t="s">
        <v>377</v>
      </c>
      <c r="CR54" s="629" t="s">
        <v>377</v>
      </c>
      <c r="CS54" s="629">
        <v>2266492000</v>
      </c>
      <c r="CT54" s="629">
        <v>0</v>
      </c>
      <c r="CU54" s="629">
        <v>0</v>
      </c>
      <c r="CV54" s="696">
        <f t="shared" si="34"/>
        <v>2266492</v>
      </c>
      <c r="CW54" s="696">
        <f t="shared" si="35"/>
        <v>0</v>
      </c>
      <c r="CX54" s="696">
        <f t="shared" si="36"/>
        <v>0</v>
      </c>
      <c r="DH54" s="629" t="s">
        <v>680</v>
      </c>
      <c r="DI54" s="629" t="s">
        <v>681</v>
      </c>
      <c r="DJ54" s="629" t="s">
        <v>377</v>
      </c>
      <c r="DK54" s="629" t="s">
        <v>377</v>
      </c>
      <c r="DL54" s="698">
        <v>0</v>
      </c>
      <c r="DM54" s="698">
        <v>308896552</v>
      </c>
      <c r="DN54" s="698">
        <v>308896552</v>
      </c>
      <c r="DO54" s="698">
        <f t="shared" si="38"/>
        <v>0</v>
      </c>
      <c r="DP54" s="698">
        <f t="shared" si="39"/>
        <v>308896.55200000003</v>
      </c>
      <c r="DQ54" s="698">
        <f t="shared" si="40"/>
        <v>308896.55200000003</v>
      </c>
      <c r="EC54" s="629" t="s">
        <v>680</v>
      </c>
      <c r="ED54" s="629" t="s">
        <v>681</v>
      </c>
      <c r="EE54" s="668" t="s">
        <v>377</v>
      </c>
      <c r="EF54" s="629" t="s">
        <v>377</v>
      </c>
      <c r="EG54" s="697">
        <v>0</v>
      </c>
      <c r="EH54" s="697">
        <v>308896552</v>
      </c>
      <c r="EI54" s="697">
        <v>308896552</v>
      </c>
      <c r="EJ54" s="697">
        <f t="shared" si="42"/>
        <v>0</v>
      </c>
      <c r="EK54" s="697">
        <f t="shared" si="43"/>
        <v>308896.55200000003</v>
      </c>
      <c r="EL54" s="697">
        <f t="shared" si="44"/>
        <v>308896.55200000003</v>
      </c>
      <c r="EV54" s="629" t="s">
        <v>680</v>
      </c>
      <c r="EW54" s="629" t="s">
        <v>681</v>
      </c>
      <c r="EX54" s="629" t="s">
        <v>377</v>
      </c>
      <c r="EY54" s="629" t="s">
        <v>377</v>
      </c>
      <c r="EZ54" s="697">
        <v>0</v>
      </c>
      <c r="FA54" s="697">
        <v>360245052</v>
      </c>
      <c r="FB54" s="697">
        <v>360245052</v>
      </c>
      <c r="FC54" s="697">
        <f t="shared" si="46"/>
        <v>0</v>
      </c>
      <c r="FD54" s="697">
        <f t="shared" si="47"/>
        <v>360245.05200000003</v>
      </c>
      <c r="FE54" s="697">
        <f t="shared" si="48"/>
        <v>360245.05200000003</v>
      </c>
      <c r="FN54" s="629" t="s">
        <v>680</v>
      </c>
      <c r="FO54" s="629" t="s">
        <v>681</v>
      </c>
      <c r="FP54" s="629" t="s">
        <v>377</v>
      </c>
      <c r="FQ54" s="629" t="s">
        <v>377</v>
      </c>
      <c r="FR54" s="698">
        <v>0</v>
      </c>
      <c r="FS54" s="698">
        <v>474635052</v>
      </c>
      <c r="FT54" s="698">
        <v>474635052</v>
      </c>
      <c r="FU54" s="700">
        <f t="shared" si="50"/>
        <v>0</v>
      </c>
      <c r="FV54" s="700">
        <f t="shared" si="51"/>
        <v>474635.05200000003</v>
      </c>
      <c r="FW54" s="700">
        <f t="shared" si="52"/>
        <v>474635.05200000003</v>
      </c>
      <c r="GU54" s="668" t="s">
        <v>676</v>
      </c>
      <c r="GV54" s="629" t="s">
        <v>677</v>
      </c>
      <c r="GW54" s="668" t="s">
        <v>377</v>
      </c>
      <c r="GX54" s="625" t="s">
        <v>377</v>
      </c>
      <c r="GY54" s="626">
        <v>5425134398</v>
      </c>
      <c r="GZ54" s="626">
        <v>0</v>
      </c>
      <c r="HA54" s="626">
        <v>0</v>
      </c>
      <c r="HB54" s="626">
        <f t="shared" si="60"/>
        <v>5425134.398</v>
      </c>
      <c r="HC54" s="626">
        <f t="shared" si="61"/>
        <v>0</v>
      </c>
      <c r="HD54" s="626">
        <f t="shared" si="62"/>
        <v>0</v>
      </c>
      <c r="IB54" s="629" t="s">
        <v>670</v>
      </c>
      <c r="IC54" s="629" t="s">
        <v>671</v>
      </c>
      <c r="ID54" s="629" t="s">
        <v>377</v>
      </c>
      <c r="IE54" s="629" t="s">
        <v>377</v>
      </c>
      <c r="IF54" s="697">
        <v>0</v>
      </c>
      <c r="IG54" s="697">
        <v>1566488094</v>
      </c>
      <c r="IH54" s="697">
        <v>1566488094</v>
      </c>
      <c r="II54" s="697">
        <f t="shared" si="70"/>
        <v>0</v>
      </c>
      <c r="IJ54" s="697">
        <f t="shared" si="71"/>
        <v>1566488.094</v>
      </c>
      <c r="IK54" s="697">
        <f t="shared" si="72"/>
        <v>1566488.094</v>
      </c>
    </row>
    <row r="55" spans="19:245" x14ac:dyDescent="0.25">
      <c r="AL55" s="629" t="s">
        <v>381</v>
      </c>
      <c r="AM55" s="629" t="s">
        <v>121</v>
      </c>
      <c r="AN55" s="629" t="s">
        <v>377</v>
      </c>
      <c r="AO55" s="629" t="s">
        <v>377</v>
      </c>
      <c r="AP55" s="696">
        <v>43933737100</v>
      </c>
      <c r="AQ55" s="696">
        <v>0</v>
      </c>
      <c r="AR55" s="696">
        <v>0</v>
      </c>
      <c r="AS55" s="696">
        <f t="shared" si="79"/>
        <v>43933737.100000001</v>
      </c>
      <c r="AT55" s="696">
        <f t="shared" si="80"/>
        <v>0</v>
      </c>
      <c r="AU55" s="696">
        <f t="shared" si="81"/>
        <v>0</v>
      </c>
      <c r="BE55" s="668" t="s">
        <v>686</v>
      </c>
      <c r="BF55" s="625" t="s">
        <v>687</v>
      </c>
      <c r="BG55" s="668" t="s">
        <v>377</v>
      </c>
      <c r="BH55" s="625" t="s">
        <v>377</v>
      </c>
      <c r="BI55" s="626">
        <v>0</v>
      </c>
      <c r="BJ55" s="626">
        <v>277182035</v>
      </c>
      <c r="BK55" s="626">
        <v>288285416</v>
      </c>
      <c r="BL55" s="626">
        <f t="shared" si="26"/>
        <v>0</v>
      </c>
      <c r="BM55" s="626">
        <f t="shared" si="27"/>
        <v>277182.03499999997</v>
      </c>
      <c r="BN55" s="626">
        <f t="shared" si="28"/>
        <v>288285.41600000003</v>
      </c>
      <c r="BW55" s="668" t="s">
        <v>682</v>
      </c>
      <c r="BX55" s="625" t="s">
        <v>683</v>
      </c>
      <c r="BY55" s="668" t="s">
        <v>377</v>
      </c>
      <c r="BZ55" s="625" t="s">
        <v>377</v>
      </c>
      <c r="CA55" s="696">
        <v>0</v>
      </c>
      <c r="CB55" s="696">
        <v>385739358</v>
      </c>
      <c r="CC55" s="696">
        <v>385739358</v>
      </c>
      <c r="CD55" s="696">
        <f t="shared" si="30"/>
        <v>0</v>
      </c>
      <c r="CE55" s="696">
        <f t="shared" si="31"/>
        <v>385739.35800000001</v>
      </c>
      <c r="CF55" s="696">
        <f t="shared" si="32"/>
        <v>385739.35800000001</v>
      </c>
      <c r="CO55" s="629" t="s">
        <v>682</v>
      </c>
      <c r="CP55" s="629" t="s">
        <v>683</v>
      </c>
      <c r="CQ55" s="668" t="s">
        <v>377</v>
      </c>
      <c r="CR55" s="629" t="s">
        <v>377</v>
      </c>
      <c r="CS55" s="629">
        <v>0</v>
      </c>
      <c r="CT55" s="629">
        <v>451068158</v>
      </c>
      <c r="CU55" s="629">
        <v>397068158</v>
      </c>
      <c r="CV55" s="696">
        <f t="shared" si="34"/>
        <v>0</v>
      </c>
      <c r="CW55" s="696">
        <f t="shared" si="35"/>
        <v>451068.158</v>
      </c>
      <c r="CX55" s="696">
        <f t="shared" si="36"/>
        <v>397068.158</v>
      </c>
      <c r="DH55" s="629" t="s">
        <v>682</v>
      </c>
      <c r="DI55" s="629" t="s">
        <v>683</v>
      </c>
      <c r="DJ55" s="629" t="s">
        <v>377</v>
      </c>
      <c r="DK55" s="629" t="s">
        <v>377</v>
      </c>
      <c r="DL55" s="698">
        <v>2550000000</v>
      </c>
      <c r="DM55" s="698">
        <v>0</v>
      </c>
      <c r="DN55" s="698">
        <v>0</v>
      </c>
      <c r="DO55" s="698">
        <f t="shared" si="38"/>
        <v>2550000</v>
      </c>
      <c r="DP55" s="698">
        <f t="shared" si="39"/>
        <v>0</v>
      </c>
      <c r="DQ55" s="698">
        <f t="shared" si="40"/>
        <v>0</v>
      </c>
      <c r="EC55" s="629" t="s">
        <v>682</v>
      </c>
      <c r="ED55" s="629" t="s">
        <v>683</v>
      </c>
      <c r="EE55" s="668" t="s">
        <v>377</v>
      </c>
      <c r="EF55" s="629" t="s">
        <v>377</v>
      </c>
      <c r="EG55" s="697">
        <v>2550000000</v>
      </c>
      <c r="EH55" s="697">
        <v>0</v>
      </c>
      <c r="EI55" s="697">
        <v>0</v>
      </c>
      <c r="EJ55" s="697">
        <f t="shared" si="42"/>
        <v>2550000</v>
      </c>
      <c r="EK55" s="697">
        <f t="shared" si="43"/>
        <v>0</v>
      </c>
      <c r="EL55" s="697">
        <f t="shared" si="44"/>
        <v>0</v>
      </c>
      <c r="EV55" s="629" t="s">
        <v>682</v>
      </c>
      <c r="EW55" s="629" t="s">
        <v>683</v>
      </c>
      <c r="EX55" s="629" t="s">
        <v>377</v>
      </c>
      <c r="EY55" s="629" t="s">
        <v>377</v>
      </c>
      <c r="EZ55" s="697">
        <v>2550000000</v>
      </c>
      <c r="FA55" s="697">
        <v>0</v>
      </c>
      <c r="FB55" s="697">
        <v>0</v>
      </c>
      <c r="FC55" s="697">
        <f t="shared" si="46"/>
        <v>2550000</v>
      </c>
      <c r="FD55" s="697">
        <f t="shared" si="47"/>
        <v>0</v>
      </c>
      <c r="FE55" s="697">
        <f t="shared" si="48"/>
        <v>0</v>
      </c>
      <c r="FN55" s="629" t="s">
        <v>682</v>
      </c>
      <c r="FO55" s="629" t="s">
        <v>683</v>
      </c>
      <c r="FP55" s="629" t="s">
        <v>377</v>
      </c>
      <c r="FQ55" s="629" t="s">
        <v>377</v>
      </c>
      <c r="FR55" s="698">
        <v>2550000000</v>
      </c>
      <c r="FS55" s="698">
        <v>0</v>
      </c>
      <c r="FT55" s="698">
        <v>0</v>
      </c>
      <c r="FU55" s="700">
        <f t="shared" si="50"/>
        <v>2550000</v>
      </c>
      <c r="FV55" s="700">
        <f t="shared" si="51"/>
        <v>0</v>
      </c>
      <c r="FW55" s="700">
        <f t="shared" si="52"/>
        <v>0</v>
      </c>
      <c r="GU55" s="668" t="s">
        <v>676</v>
      </c>
      <c r="GV55" s="629" t="s">
        <v>677</v>
      </c>
      <c r="GW55" s="668" t="s">
        <v>377</v>
      </c>
      <c r="GX55" s="625" t="s">
        <v>377</v>
      </c>
      <c r="GY55" s="626">
        <v>145032000</v>
      </c>
      <c r="GZ55" s="626">
        <v>0</v>
      </c>
      <c r="HA55" s="626">
        <v>0</v>
      </c>
      <c r="HB55" s="626">
        <f t="shared" si="60"/>
        <v>145032</v>
      </c>
      <c r="HC55" s="626">
        <f t="shared" si="61"/>
        <v>0</v>
      </c>
      <c r="HD55" s="626">
        <f t="shared" si="62"/>
        <v>0</v>
      </c>
      <c r="IB55" s="629" t="s">
        <v>670</v>
      </c>
      <c r="IC55" s="629" t="s">
        <v>671</v>
      </c>
      <c r="ID55" s="629" t="s">
        <v>377</v>
      </c>
      <c r="IE55" s="629" t="s">
        <v>377</v>
      </c>
      <c r="IF55" s="697">
        <v>0</v>
      </c>
      <c r="IG55" s="697">
        <v>1770019012</v>
      </c>
      <c r="IH55" s="697">
        <v>1770019012</v>
      </c>
      <c r="II55" s="697">
        <f t="shared" si="70"/>
        <v>0</v>
      </c>
      <c r="IJ55" s="697">
        <f t="shared" si="71"/>
        <v>1770019.0120000001</v>
      </c>
      <c r="IK55" s="697">
        <f t="shared" si="72"/>
        <v>1770019.0120000001</v>
      </c>
    </row>
    <row r="56" spans="19:245" x14ac:dyDescent="0.25">
      <c r="AL56" s="629" t="s">
        <v>381</v>
      </c>
      <c r="AM56" s="629" t="s">
        <v>121</v>
      </c>
      <c r="AN56" s="629" t="s">
        <v>377</v>
      </c>
      <c r="AO56" s="629" t="s">
        <v>377</v>
      </c>
      <c r="AP56" s="696">
        <v>0</v>
      </c>
      <c r="AQ56" s="696">
        <v>43933736285</v>
      </c>
      <c r="AR56" s="696">
        <v>43933736285</v>
      </c>
      <c r="AS56" s="696">
        <f t="shared" si="79"/>
        <v>0</v>
      </c>
      <c r="AT56" s="696">
        <f t="shared" si="80"/>
        <v>43933736.284999996</v>
      </c>
      <c r="AU56" s="696">
        <f t="shared" si="81"/>
        <v>43933736.284999996</v>
      </c>
      <c r="BE56" s="668" t="s">
        <v>688</v>
      </c>
      <c r="BF56" s="625" t="s">
        <v>689</v>
      </c>
      <c r="BG56" s="668" t="s">
        <v>377</v>
      </c>
      <c r="BH56" s="625" t="s">
        <v>377</v>
      </c>
      <c r="BI56" s="626">
        <v>9562068000</v>
      </c>
      <c r="BJ56" s="626">
        <v>0</v>
      </c>
      <c r="BK56" s="626">
        <v>0</v>
      </c>
      <c r="BL56" s="626">
        <f t="shared" si="26"/>
        <v>9562068</v>
      </c>
      <c r="BM56" s="626">
        <f t="shared" si="27"/>
        <v>0</v>
      </c>
      <c r="BN56" s="626">
        <f t="shared" si="28"/>
        <v>0</v>
      </c>
      <c r="BW56" s="668" t="s">
        <v>684</v>
      </c>
      <c r="BX56" s="625" t="s">
        <v>685</v>
      </c>
      <c r="BY56" s="668" t="s">
        <v>377</v>
      </c>
      <c r="BZ56" s="625" t="s">
        <v>377</v>
      </c>
      <c r="CA56" s="696">
        <v>8048156000</v>
      </c>
      <c r="CB56" s="696">
        <v>0</v>
      </c>
      <c r="CC56" s="696">
        <v>0</v>
      </c>
      <c r="CD56" s="696">
        <f t="shared" si="30"/>
        <v>8048156</v>
      </c>
      <c r="CE56" s="696">
        <f t="shared" si="31"/>
        <v>0</v>
      </c>
      <c r="CF56" s="696">
        <f t="shared" si="32"/>
        <v>0</v>
      </c>
      <c r="CO56" s="629" t="s">
        <v>684</v>
      </c>
      <c r="CP56" s="629" t="s">
        <v>685</v>
      </c>
      <c r="CQ56" s="668" t="s">
        <v>377</v>
      </c>
      <c r="CR56" s="629" t="s">
        <v>377</v>
      </c>
      <c r="CS56" s="629">
        <v>8048156000</v>
      </c>
      <c r="CT56" s="629">
        <v>0</v>
      </c>
      <c r="CU56" s="629">
        <v>0</v>
      </c>
      <c r="CV56" s="696">
        <f t="shared" si="34"/>
        <v>8048156</v>
      </c>
      <c r="CW56" s="696">
        <f t="shared" si="35"/>
        <v>0</v>
      </c>
      <c r="CX56" s="696">
        <f t="shared" si="36"/>
        <v>0</v>
      </c>
      <c r="DH56" s="629" t="s">
        <v>682</v>
      </c>
      <c r="DI56" s="629" t="s">
        <v>683</v>
      </c>
      <c r="DJ56" s="629" t="s">
        <v>377</v>
      </c>
      <c r="DK56" s="629" t="s">
        <v>377</v>
      </c>
      <c r="DL56" s="698">
        <v>0</v>
      </c>
      <c r="DM56" s="698">
        <v>520368782</v>
      </c>
      <c r="DN56" s="698">
        <v>520368782</v>
      </c>
      <c r="DO56" s="698">
        <f t="shared" si="38"/>
        <v>0</v>
      </c>
      <c r="DP56" s="698">
        <f t="shared" si="39"/>
        <v>520368.78200000001</v>
      </c>
      <c r="DQ56" s="698">
        <f t="shared" si="40"/>
        <v>520368.78200000001</v>
      </c>
      <c r="EC56" s="629" t="s">
        <v>682</v>
      </c>
      <c r="ED56" s="629" t="s">
        <v>683</v>
      </c>
      <c r="EE56" s="668" t="s">
        <v>377</v>
      </c>
      <c r="EF56" s="629" t="s">
        <v>377</v>
      </c>
      <c r="EG56" s="697">
        <v>0</v>
      </c>
      <c r="EH56" s="697">
        <v>520368782</v>
      </c>
      <c r="EI56" s="697">
        <v>520368782</v>
      </c>
      <c r="EJ56" s="697">
        <f t="shared" si="42"/>
        <v>0</v>
      </c>
      <c r="EK56" s="697">
        <f t="shared" si="43"/>
        <v>520368.78200000001</v>
      </c>
      <c r="EL56" s="697">
        <f t="shared" si="44"/>
        <v>520368.78200000001</v>
      </c>
      <c r="EV56" s="629" t="s">
        <v>682</v>
      </c>
      <c r="EW56" s="629" t="s">
        <v>683</v>
      </c>
      <c r="EX56" s="629" t="s">
        <v>377</v>
      </c>
      <c r="EY56" s="629" t="s">
        <v>377</v>
      </c>
      <c r="EZ56" s="697">
        <v>0</v>
      </c>
      <c r="FA56" s="697">
        <v>783424283</v>
      </c>
      <c r="FB56" s="697">
        <v>783424283</v>
      </c>
      <c r="FC56" s="697">
        <f t="shared" si="46"/>
        <v>0</v>
      </c>
      <c r="FD56" s="697">
        <f t="shared" si="47"/>
        <v>783424.28300000005</v>
      </c>
      <c r="FE56" s="697">
        <f t="shared" si="48"/>
        <v>783424.28300000005</v>
      </c>
      <c r="FN56" s="629" t="s">
        <v>682</v>
      </c>
      <c r="FO56" s="629" t="s">
        <v>683</v>
      </c>
      <c r="FP56" s="629" t="s">
        <v>377</v>
      </c>
      <c r="FQ56" s="629" t="s">
        <v>377</v>
      </c>
      <c r="FR56" s="698">
        <v>0</v>
      </c>
      <c r="FS56" s="698">
        <v>862261783</v>
      </c>
      <c r="FT56" s="698">
        <v>862261783</v>
      </c>
      <c r="FU56" s="700">
        <f t="shared" si="50"/>
        <v>0</v>
      </c>
      <c r="FV56" s="700">
        <f t="shared" si="51"/>
        <v>862261.78300000005</v>
      </c>
      <c r="FW56" s="700">
        <f t="shared" si="52"/>
        <v>862261.78300000005</v>
      </c>
      <c r="GU56" s="668" t="s">
        <v>676</v>
      </c>
      <c r="GV56" s="629" t="s">
        <v>677</v>
      </c>
      <c r="GW56" s="668" t="s">
        <v>377</v>
      </c>
      <c r="GX56" s="625" t="s">
        <v>377</v>
      </c>
      <c r="GY56" s="626">
        <v>0</v>
      </c>
      <c r="GZ56" s="626">
        <v>4457981134</v>
      </c>
      <c r="HA56" s="626">
        <v>4457981134</v>
      </c>
      <c r="HB56" s="626">
        <f t="shared" si="60"/>
        <v>0</v>
      </c>
      <c r="HC56" s="626">
        <f t="shared" si="61"/>
        <v>4457981.1339999996</v>
      </c>
      <c r="HD56" s="626">
        <f t="shared" si="62"/>
        <v>4457981.1339999996</v>
      </c>
      <c r="IB56" s="629" t="s">
        <v>670</v>
      </c>
      <c r="IC56" s="629" t="s">
        <v>671</v>
      </c>
      <c r="ID56" s="629" t="s">
        <v>377</v>
      </c>
      <c r="IE56" s="629" t="s">
        <v>377</v>
      </c>
      <c r="IF56" s="697">
        <v>0</v>
      </c>
      <c r="IG56" s="697">
        <v>3666551000</v>
      </c>
      <c r="IH56" s="697">
        <v>3666551000</v>
      </c>
      <c r="II56" s="697">
        <f t="shared" si="70"/>
        <v>0</v>
      </c>
      <c r="IJ56" s="697">
        <f t="shared" si="71"/>
        <v>3666551</v>
      </c>
      <c r="IK56" s="697">
        <f t="shared" si="72"/>
        <v>3666551</v>
      </c>
    </row>
    <row r="57" spans="19:245" x14ac:dyDescent="0.25">
      <c r="AL57" s="629" t="s">
        <v>826</v>
      </c>
      <c r="AM57" s="629" t="s">
        <v>118</v>
      </c>
      <c r="AN57" s="629" t="s">
        <v>377</v>
      </c>
      <c r="AO57" s="629" t="s">
        <v>377</v>
      </c>
      <c r="AP57" s="696">
        <v>100</v>
      </c>
      <c r="AQ57" s="696">
        <v>0</v>
      </c>
      <c r="AR57" s="696">
        <v>0</v>
      </c>
      <c r="AS57" s="696">
        <f t="shared" si="79"/>
        <v>0.1</v>
      </c>
      <c r="AT57" s="696">
        <f t="shared" si="80"/>
        <v>0</v>
      </c>
      <c r="AU57" s="696">
        <f t="shared" si="81"/>
        <v>0</v>
      </c>
      <c r="BE57" s="668" t="s">
        <v>688</v>
      </c>
      <c r="BF57" s="625" t="s">
        <v>689</v>
      </c>
      <c r="BG57" s="668" t="s">
        <v>377</v>
      </c>
      <c r="BH57" s="625" t="s">
        <v>377</v>
      </c>
      <c r="BI57" s="626">
        <v>0</v>
      </c>
      <c r="BJ57" s="626">
        <v>2400929703</v>
      </c>
      <c r="BK57" s="626">
        <v>3070652163</v>
      </c>
      <c r="BL57" s="626">
        <f t="shared" si="26"/>
        <v>0</v>
      </c>
      <c r="BM57" s="626">
        <f t="shared" si="27"/>
        <v>2400929.7030000002</v>
      </c>
      <c r="BN57" s="626">
        <f t="shared" si="28"/>
        <v>3070652.1630000002</v>
      </c>
      <c r="BW57" s="668" t="s">
        <v>686</v>
      </c>
      <c r="BX57" s="625" t="s">
        <v>687</v>
      </c>
      <c r="BY57" s="668" t="s">
        <v>377</v>
      </c>
      <c r="BZ57" s="625" t="s">
        <v>377</v>
      </c>
      <c r="CA57" s="696">
        <v>31470675000</v>
      </c>
      <c r="CB57" s="696">
        <v>0</v>
      </c>
      <c r="CC57" s="696">
        <v>0</v>
      </c>
      <c r="CD57" s="696">
        <f t="shared" si="30"/>
        <v>31470675</v>
      </c>
      <c r="CE57" s="696">
        <f t="shared" si="31"/>
        <v>0</v>
      </c>
      <c r="CF57" s="696">
        <f t="shared" si="32"/>
        <v>0</v>
      </c>
      <c r="CO57" s="629" t="s">
        <v>684</v>
      </c>
      <c r="CP57" s="629" t="s">
        <v>685</v>
      </c>
      <c r="CQ57" s="668" t="s">
        <v>377</v>
      </c>
      <c r="CR57" s="629" t="s">
        <v>377</v>
      </c>
      <c r="CS57" s="629">
        <v>0</v>
      </c>
      <c r="CT57" s="629">
        <v>9325349</v>
      </c>
      <c r="CU57" s="629">
        <v>9325349</v>
      </c>
      <c r="CV57" s="696">
        <f t="shared" si="34"/>
        <v>0</v>
      </c>
      <c r="CW57" s="696">
        <f t="shared" si="35"/>
        <v>9325.3490000000002</v>
      </c>
      <c r="CX57" s="696">
        <f t="shared" si="36"/>
        <v>9325.3490000000002</v>
      </c>
      <c r="DH57" s="629" t="s">
        <v>684</v>
      </c>
      <c r="DI57" s="629" t="s">
        <v>685</v>
      </c>
      <c r="DJ57" s="629" t="s">
        <v>377</v>
      </c>
      <c r="DK57" s="629" t="s">
        <v>377</v>
      </c>
      <c r="DL57" s="698">
        <v>17401492501</v>
      </c>
      <c r="DM57" s="698">
        <v>0</v>
      </c>
      <c r="DN57" s="698">
        <v>0</v>
      </c>
      <c r="DO57" s="698">
        <f t="shared" si="38"/>
        <v>17401492.500999998</v>
      </c>
      <c r="DP57" s="698">
        <f t="shared" si="39"/>
        <v>0</v>
      </c>
      <c r="DQ57" s="698">
        <f t="shared" si="40"/>
        <v>0</v>
      </c>
      <c r="EC57" s="629" t="s">
        <v>684</v>
      </c>
      <c r="ED57" s="629" t="s">
        <v>685</v>
      </c>
      <c r="EE57" s="668" t="s">
        <v>377</v>
      </c>
      <c r="EF57" s="629" t="s">
        <v>377</v>
      </c>
      <c r="EG57" s="697">
        <v>17401492501</v>
      </c>
      <c r="EH57" s="697">
        <v>0</v>
      </c>
      <c r="EI57" s="697">
        <v>0</v>
      </c>
      <c r="EJ57" s="697">
        <f t="shared" si="42"/>
        <v>17401492.500999998</v>
      </c>
      <c r="EK57" s="697">
        <f t="shared" si="43"/>
        <v>0</v>
      </c>
      <c r="EL57" s="697">
        <f t="shared" si="44"/>
        <v>0</v>
      </c>
      <c r="EV57" s="629" t="s">
        <v>684</v>
      </c>
      <c r="EW57" s="629" t="s">
        <v>685</v>
      </c>
      <c r="EX57" s="629" t="s">
        <v>377</v>
      </c>
      <c r="EY57" s="629" t="s">
        <v>377</v>
      </c>
      <c r="EZ57" s="697">
        <v>17401492501</v>
      </c>
      <c r="FA57" s="697">
        <v>0</v>
      </c>
      <c r="FB57" s="697">
        <v>0</v>
      </c>
      <c r="FC57" s="697">
        <f t="shared" si="46"/>
        <v>17401492.500999998</v>
      </c>
      <c r="FD57" s="697">
        <f t="shared" si="47"/>
        <v>0</v>
      </c>
      <c r="FE57" s="697">
        <f t="shared" si="48"/>
        <v>0</v>
      </c>
      <c r="FN57" s="629" t="s">
        <v>684</v>
      </c>
      <c r="FO57" s="629" t="s">
        <v>685</v>
      </c>
      <c r="FP57" s="629" t="s">
        <v>377</v>
      </c>
      <c r="FQ57" s="629" t="s">
        <v>377</v>
      </c>
      <c r="FR57" s="698">
        <v>13735783452</v>
      </c>
      <c r="FS57" s="698">
        <v>0</v>
      </c>
      <c r="FT57" s="698">
        <v>0</v>
      </c>
      <c r="FU57" s="700">
        <f t="shared" si="50"/>
        <v>13735783.452</v>
      </c>
      <c r="FV57" s="700">
        <f t="shared" si="51"/>
        <v>0</v>
      </c>
      <c r="FW57" s="700">
        <f t="shared" si="52"/>
        <v>0</v>
      </c>
      <c r="GU57" s="668" t="s">
        <v>678</v>
      </c>
      <c r="GV57" s="629" t="s">
        <v>679</v>
      </c>
      <c r="GW57" s="668" t="s">
        <v>377</v>
      </c>
      <c r="GX57" s="625" t="s">
        <v>377</v>
      </c>
      <c r="GY57" s="626">
        <v>2645145657</v>
      </c>
      <c r="GZ57" s="626">
        <v>0</v>
      </c>
      <c r="HA57" s="626">
        <v>0</v>
      </c>
      <c r="HB57" s="626">
        <f t="shared" si="60"/>
        <v>2645145.6570000001</v>
      </c>
      <c r="HC57" s="626">
        <f t="shared" si="61"/>
        <v>0</v>
      </c>
      <c r="HD57" s="626">
        <f t="shared" si="62"/>
        <v>0</v>
      </c>
      <c r="IB57" s="629" t="s">
        <v>672</v>
      </c>
      <c r="IC57" s="629" t="s">
        <v>673</v>
      </c>
      <c r="ID57" s="629" t="s">
        <v>377</v>
      </c>
      <c r="IE57" s="629" t="s">
        <v>377</v>
      </c>
      <c r="IF57" s="697">
        <v>18917977830</v>
      </c>
      <c r="IG57" s="697">
        <v>0</v>
      </c>
      <c r="IH57" s="697">
        <v>0</v>
      </c>
      <c r="II57" s="697">
        <f t="shared" si="70"/>
        <v>18917977.829999998</v>
      </c>
      <c r="IJ57" s="697">
        <f t="shared" si="71"/>
        <v>0</v>
      </c>
      <c r="IK57" s="697">
        <f t="shared" si="72"/>
        <v>0</v>
      </c>
    </row>
    <row r="58" spans="19:245" x14ac:dyDescent="0.25">
      <c r="AS58" s="704">
        <f>SUM(AS3:AS57)</f>
        <v>316588736.20000005</v>
      </c>
      <c r="AT58" s="704">
        <f>SUM(AT3:AT57)</f>
        <v>63023088.270999998</v>
      </c>
      <c r="AU58" s="704">
        <f>SUM(AU3:AU57)</f>
        <v>64518102.615999997</v>
      </c>
      <c r="BE58" s="668" t="s">
        <v>378</v>
      </c>
      <c r="BF58" s="625" t="s">
        <v>395</v>
      </c>
      <c r="BG58" s="668" t="s">
        <v>377</v>
      </c>
      <c r="BH58" s="625" t="s">
        <v>377</v>
      </c>
      <c r="BI58" s="626">
        <v>17361590000</v>
      </c>
      <c r="BJ58" s="626">
        <v>0</v>
      </c>
      <c r="BK58" s="626">
        <v>0</v>
      </c>
      <c r="BL58" s="626">
        <f t="shared" si="26"/>
        <v>17361590</v>
      </c>
      <c r="BM58" s="626">
        <f t="shared" si="27"/>
        <v>0</v>
      </c>
      <c r="BN58" s="626">
        <f t="shared" si="28"/>
        <v>0</v>
      </c>
      <c r="BW58" s="668" t="s">
        <v>686</v>
      </c>
      <c r="BX58" s="625" t="s">
        <v>687</v>
      </c>
      <c r="BY58" s="668" t="s">
        <v>377</v>
      </c>
      <c r="BZ58" s="625" t="s">
        <v>377</v>
      </c>
      <c r="CA58" s="696">
        <v>0</v>
      </c>
      <c r="CB58" s="696">
        <v>844889759</v>
      </c>
      <c r="CC58" s="696">
        <v>565332706</v>
      </c>
      <c r="CD58" s="696">
        <f t="shared" si="30"/>
        <v>0</v>
      </c>
      <c r="CE58" s="696">
        <f t="shared" si="31"/>
        <v>844889.75899999996</v>
      </c>
      <c r="CF58" s="696">
        <f t="shared" si="32"/>
        <v>565332.70600000001</v>
      </c>
      <c r="CO58" s="629" t="s">
        <v>686</v>
      </c>
      <c r="CP58" s="629" t="s">
        <v>687</v>
      </c>
      <c r="CQ58" s="668" t="s">
        <v>377</v>
      </c>
      <c r="CR58" s="629" t="s">
        <v>377</v>
      </c>
      <c r="CS58" s="629">
        <v>31470675000</v>
      </c>
      <c r="CT58" s="629">
        <v>0</v>
      </c>
      <c r="CU58" s="629">
        <v>0</v>
      </c>
      <c r="CV58" s="696">
        <f t="shared" si="34"/>
        <v>31470675</v>
      </c>
      <c r="CW58" s="696">
        <f t="shared" si="35"/>
        <v>0</v>
      </c>
      <c r="CX58" s="696">
        <f t="shared" si="36"/>
        <v>0</v>
      </c>
      <c r="DH58" s="629" t="s">
        <v>684</v>
      </c>
      <c r="DI58" s="629" t="s">
        <v>685</v>
      </c>
      <c r="DJ58" s="629" t="s">
        <v>377</v>
      </c>
      <c r="DK58" s="629" t="s">
        <v>377</v>
      </c>
      <c r="DL58" s="698">
        <v>0</v>
      </c>
      <c r="DM58" s="698">
        <v>250325349</v>
      </c>
      <c r="DN58" s="698">
        <v>250325349</v>
      </c>
      <c r="DO58" s="698">
        <f t="shared" si="38"/>
        <v>0</v>
      </c>
      <c r="DP58" s="698">
        <f t="shared" si="39"/>
        <v>250325.34899999999</v>
      </c>
      <c r="DQ58" s="698">
        <f t="shared" si="40"/>
        <v>250325.34899999999</v>
      </c>
      <c r="EC58" s="629" t="s">
        <v>684</v>
      </c>
      <c r="ED58" s="629" t="s">
        <v>685</v>
      </c>
      <c r="EE58" s="668" t="s">
        <v>377</v>
      </c>
      <c r="EF58" s="629" t="s">
        <v>377</v>
      </c>
      <c r="EG58" s="697">
        <v>0</v>
      </c>
      <c r="EH58" s="697">
        <v>1543293222</v>
      </c>
      <c r="EI58" s="697">
        <v>389231151</v>
      </c>
      <c r="EJ58" s="697">
        <f t="shared" si="42"/>
        <v>0</v>
      </c>
      <c r="EK58" s="697">
        <f t="shared" si="43"/>
        <v>1543293.2220000001</v>
      </c>
      <c r="EL58" s="697">
        <f t="shared" si="44"/>
        <v>389231.15100000001</v>
      </c>
      <c r="EV58" s="629" t="s">
        <v>684</v>
      </c>
      <c r="EW58" s="629" t="s">
        <v>685</v>
      </c>
      <c r="EX58" s="629" t="s">
        <v>377</v>
      </c>
      <c r="EY58" s="629" t="s">
        <v>377</v>
      </c>
      <c r="EZ58" s="697">
        <v>0</v>
      </c>
      <c r="FA58" s="697">
        <v>3533833233</v>
      </c>
      <c r="FB58" s="697">
        <v>6181102932</v>
      </c>
      <c r="FC58" s="697">
        <f t="shared" si="46"/>
        <v>0</v>
      </c>
      <c r="FD58" s="697">
        <f t="shared" si="47"/>
        <v>3533833.233</v>
      </c>
      <c r="FE58" s="697">
        <f t="shared" si="48"/>
        <v>6181102.932</v>
      </c>
      <c r="FN58" s="629" t="s">
        <v>684</v>
      </c>
      <c r="FO58" s="629" t="s">
        <v>685</v>
      </c>
      <c r="FP58" s="629" t="s">
        <v>377</v>
      </c>
      <c r="FQ58" s="629" t="s">
        <v>377</v>
      </c>
      <c r="FR58" s="698">
        <v>0</v>
      </c>
      <c r="FS58" s="698">
        <v>9862261936</v>
      </c>
      <c r="FT58" s="698">
        <v>10064675668</v>
      </c>
      <c r="FU58" s="700">
        <f t="shared" si="50"/>
        <v>0</v>
      </c>
      <c r="FV58" s="700">
        <f t="shared" si="51"/>
        <v>9862261.9360000007</v>
      </c>
      <c r="FW58" s="700">
        <f t="shared" si="52"/>
        <v>10064675.668</v>
      </c>
      <c r="GU58" s="668" t="s">
        <v>680</v>
      </c>
      <c r="GV58" s="629" t="s">
        <v>681</v>
      </c>
      <c r="GW58" s="668" t="s">
        <v>377</v>
      </c>
      <c r="GX58" s="625" t="s">
        <v>377</v>
      </c>
      <c r="GY58" s="626">
        <v>1740674000</v>
      </c>
      <c r="GZ58" s="626">
        <v>0</v>
      </c>
      <c r="HA58" s="626">
        <v>0</v>
      </c>
      <c r="HB58" s="626">
        <f t="shared" si="60"/>
        <v>1740674</v>
      </c>
      <c r="HC58" s="626">
        <f t="shared" si="61"/>
        <v>0</v>
      </c>
      <c r="HD58" s="626">
        <f t="shared" si="62"/>
        <v>0</v>
      </c>
      <c r="IB58" s="629" t="s">
        <v>672</v>
      </c>
      <c r="IC58" s="629" t="s">
        <v>673</v>
      </c>
      <c r="ID58" s="629" t="s">
        <v>377</v>
      </c>
      <c r="IE58" s="629" t="s">
        <v>377</v>
      </c>
      <c r="IF58" s="697">
        <v>0</v>
      </c>
      <c r="IG58" s="697">
        <v>18917977830</v>
      </c>
      <c r="IH58" s="697">
        <v>18917977830</v>
      </c>
      <c r="II58" s="697">
        <f t="shared" si="70"/>
        <v>0</v>
      </c>
      <c r="IJ58" s="697">
        <f t="shared" si="71"/>
        <v>18917977.829999998</v>
      </c>
      <c r="IK58" s="697">
        <f t="shared" si="72"/>
        <v>18917977.829999998</v>
      </c>
    </row>
    <row r="59" spans="19:245" x14ac:dyDescent="0.25">
      <c r="BE59" s="668" t="s">
        <v>380</v>
      </c>
      <c r="BF59" s="625" t="s">
        <v>825</v>
      </c>
      <c r="BG59" s="668" t="s">
        <v>377</v>
      </c>
      <c r="BH59" s="625" t="s">
        <v>377</v>
      </c>
      <c r="BI59" s="626">
        <v>9905707000</v>
      </c>
      <c r="BJ59" s="626">
        <v>0</v>
      </c>
      <c r="BK59" s="626">
        <v>0</v>
      </c>
      <c r="BL59" s="626">
        <f t="shared" si="26"/>
        <v>9905707</v>
      </c>
      <c r="BM59" s="626">
        <f t="shared" si="27"/>
        <v>0</v>
      </c>
      <c r="BN59" s="626">
        <f t="shared" si="28"/>
        <v>0</v>
      </c>
      <c r="BW59" s="668" t="s">
        <v>688</v>
      </c>
      <c r="BX59" s="625" t="s">
        <v>689</v>
      </c>
      <c r="BY59" s="668" t="s">
        <v>377</v>
      </c>
      <c r="BZ59" s="625" t="s">
        <v>377</v>
      </c>
      <c r="CA59" s="708">
        <v>22730998000</v>
      </c>
      <c r="CB59" s="696">
        <v>0</v>
      </c>
      <c r="CC59" s="696">
        <v>0</v>
      </c>
      <c r="CD59" s="696">
        <f t="shared" si="30"/>
        <v>22730998</v>
      </c>
      <c r="CE59" s="696">
        <f t="shared" si="31"/>
        <v>0</v>
      </c>
      <c r="CF59" s="696">
        <f t="shared" si="32"/>
        <v>0</v>
      </c>
      <c r="CO59" s="629" t="s">
        <v>686</v>
      </c>
      <c r="CP59" s="629" t="s">
        <v>687</v>
      </c>
      <c r="CQ59" s="668" t="s">
        <v>377</v>
      </c>
      <c r="CR59" s="629" t="s">
        <v>377</v>
      </c>
      <c r="CS59" s="629">
        <v>0</v>
      </c>
      <c r="CT59" s="629">
        <v>2087517143</v>
      </c>
      <c r="CU59" s="629">
        <v>2087517143</v>
      </c>
      <c r="CV59" s="696">
        <f t="shared" si="34"/>
        <v>0</v>
      </c>
      <c r="CW59" s="696">
        <f t="shared" si="35"/>
        <v>2087517.1429999999</v>
      </c>
      <c r="CX59" s="696">
        <f t="shared" si="36"/>
        <v>2087517.1429999999</v>
      </c>
      <c r="DH59" s="629" t="s">
        <v>686</v>
      </c>
      <c r="DI59" s="629" t="s">
        <v>687</v>
      </c>
      <c r="DJ59" s="629" t="s">
        <v>377</v>
      </c>
      <c r="DK59" s="629" t="s">
        <v>377</v>
      </c>
      <c r="DL59" s="698">
        <v>10667087499</v>
      </c>
      <c r="DM59" s="698">
        <v>0</v>
      </c>
      <c r="DN59" s="698">
        <v>0</v>
      </c>
      <c r="DO59" s="698">
        <f t="shared" si="38"/>
        <v>10667087.499</v>
      </c>
      <c r="DP59" s="698">
        <f t="shared" si="39"/>
        <v>0</v>
      </c>
      <c r="DQ59" s="698">
        <f t="shared" si="40"/>
        <v>0</v>
      </c>
      <c r="EC59" s="629" t="s">
        <v>686</v>
      </c>
      <c r="ED59" s="629" t="s">
        <v>687</v>
      </c>
      <c r="EE59" s="668" t="s">
        <v>377</v>
      </c>
      <c r="EF59" s="629" t="s">
        <v>377</v>
      </c>
      <c r="EG59" s="697">
        <v>12021708327</v>
      </c>
      <c r="EH59" s="697">
        <v>0</v>
      </c>
      <c r="EI59" s="697">
        <v>0</v>
      </c>
      <c r="EJ59" s="697">
        <f t="shared" si="42"/>
        <v>12021708.327</v>
      </c>
      <c r="EK59" s="697">
        <f t="shared" si="43"/>
        <v>0</v>
      </c>
      <c r="EL59" s="697">
        <f t="shared" si="44"/>
        <v>0</v>
      </c>
      <c r="EV59" s="629" t="s">
        <v>686</v>
      </c>
      <c r="EW59" s="629" t="s">
        <v>687</v>
      </c>
      <c r="EX59" s="629" t="s">
        <v>377</v>
      </c>
      <c r="EY59" s="629" t="s">
        <v>377</v>
      </c>
      <c r="EZ59" s="697">
        <v>12745147327</v>
      </c>
      <c r="FA59" s="697">
        <v>0</v>
      </c>
      <c r="FB59" s="697">
        <v>0</v>
      </c>
      <c r="FC59" s="697">
        <f t="shared" si="46"/>
        <v>12745147.327</v>
      </c>
      <c r="FD59" s="697">
        <f t="shared" si="47"/>
        <v>0</v>
      </c>
      <c r="FE59" s="697">
        <f t="shared" si="48"/>
        <v>0</v>
      </c>
      <c r="FN59" s="629" t="s">
        <v>686</v>
      </c>
      <c r="FO59" s="629" t="s">
        <v>687</v>
      </c>
      <c r="FP59" s="629" t="s">
        <v>377</v>
      </c>
      <c r="FQ59" s="629" t="s">
        <v>377</v>
      </c>
      <c r="FR59" s="698">
        <v>15435821978</v>
      </c>
      <c r="FS59" s="698">
        <v>0</v>
      </c>
      <c r="FT59" s="698">
        <v>0</v>
      </c>
      <c r="FU59" s="700">
        <f t="shared" si="50"/>
        <v>15435821.978</v>
      </c>
      <c r="FV59" s="700">
        <f t="shared" si="51"/>
        <v>0</v>
      </c>
      <c r="FW59" s="700">
        <f t="shared" si="52"/>
        <v>0</v>
      </c>
      <c r="GU59" s="668" t="s">
        <v>680</v>
      </c>
      <c r="GV59" s="629" t="s">
        <v>681</v>
      </c>
      <c r="GW59" s="668" t="s">
        <v>377</v>
      </c>
      <c r="GX59" s="625" t="s">
        <v>377</v>
      </c>
      <c r="GY59" s="626">
        <v>49670172</v>
      </c>
      <c r="GZ59" s="626">
        <v>0</v>
      </c>
      <c r="HA59" s="626">
        <v>0</v>
      </c>
      <c r="HB59" s="626">
        <f t="shared" si="60"/>
        <v>49670.171999999999</v>
      </c>
      <c r="HC59" s="626">
        <f t="shared" si="61"/>
        <v>0</v>
      </c>
      <c r="HD59" s="626">
        <f t="shared" si="62"/>
        <v>0</v>
      </c>
      <c r="IB59" s="629" t="s">
        <v>672</v>
      </c>
      <c r="IC59" s="629" t="s">
        <v>673</v>
      </c>
      <c r="ID59" s="629" t="s">
        <v>377</v>
      </c>
      <c r="IE59" s="629" t="s">
        <v>377</v>
      </c>
      <c r="IF59" s="697">
        <v>0</v>
      </c>
      <c r="IG59" s="697">
        <v>0</v>
      </c>
      <c r="IH59" s="697">
        <v>0</v>
      </c>
      <c r="II59" s="697">
        <f t="shared" si="70"/>
        <v>0</v>
      </c>
      <c r="IJ59" s="697">
        <f t="shared" si="71"/>
        <v>0</v>
      </c>
      <c r="IK59" s="697">
        <f t="shared" si="72"/>
        <v>0</v>
      </c>
    </row>
    <row r="60" spans="19:245" x14ac:dyDescent="0.25">
      <c r="BE60" s="668" t="s">
        <v>719</v>
      </c>
      <c r="BF60" s="625" t="s">
        <v>720</v>
      </c>
      <c r="BG60" s="668" t="s">
        <v>377</v>
      </c>
      <c r="BH60" s="625" t="s">
        <v>377</v>
      </c>
      <c r="BI60" s="626">
        <v>3995732000</v>
      </c>
      <c r="BJ60" s="626">
        <v>0</v>
      </c>
      <c r="BK60" s="626">
        <v>0</v>
      </c>
      <c r="BL60" s="626">
        <f t="shared" si="26"/>
        <v>3995732</v>
      </c>
      <c r="BM60" s="626">
        <f t="shared" si="27"/>
        <v>0</v>
      </c>
      <c r="BN60" s="626">
        <f t="shared" si="28"/>
        <v>0</v>
      </c>
      <c r="BW60" s="668" t="s">
        <v>688</v>
      </c>
      <c r="BX60" s="625" t="s">
        <v>689</v>
      </c>
      <c r="BY60" s="668" t="s">
        <v>377</v>
      </c>
      <c r="BZ60" s="625" t="s">
        <v>377</v>
      </c>
      <c r="CA60" s="696">
        <v>0</v>
      </c>
      <c r="CB60" s="696">
        <v>3070652163</v>
      </c>
      <c r="CC60" s="696">
        <v>2400929703</v>
      </c>
      <c r="CD60" s="696">
        <f t="shared" si="30"/>
        <v>0</v>
      </c>
      <c r="CE60" s="696">
        <f t="shared" si="31"/>
        <v>3070652.1630000002</v>
      </c>
      <c r="CF60" s="696">
        <f t="shared" si="32"/>
        <v>2400929.7030000002</v>
      </c>
      <c r="CO60" s="629" t="s">
        <v>688</v>
      </c>
      <c r="CP60" s="629" t="s">
        <v>689</v>
      </c>
      <c r="CQ60" s="668" t="s">
        <v>377</v>
      </c>
      <c r="CR60" s="629" t="s">
        <v>377</v>
      </c>
      <c r="CS60" s="629">
        <v>22730998000</v>
      </c>
      <c r="CT60" s="629">
        <v>0</v>
      </c>
      <c r="CU60" s="629">
        <v>0</v>
      </c>
      <c r="CV60" s="696">
        <f t="shared" si="34"/>
        <v>22730998</v>
      </c>
      <c r="CW60" s="696">
        <f t="shared" si="35"/>
        <v>0</v>
      </c>
      <c r="CX60" s="696">
        <f t="shared" si="36"/>
        <v>0</v>
      </c>
      <c r="DH60" s="629" t="s">
        <v>686</v>
      </c>
      <c r="DI60" s="629" t="s">
        <v>687</v>
      </c>
      <c r="DJ60" s="629" t="s">
        <v>377</v>
      </c>
      <c r="DK60" s="629" t="s">
        <v>377</v>
      </c>
      <c r="DL60" s="698">
        <v>0</v>
      </c>
      <c r="DM60" s="698">
        <v>2464819781</v>
      </c>
      <c r="DN60" s="698">
        <v>2464819781</v>
      </c>
      <c r="DO60" s="698">
        <f t="shared" si="38"/>
        <v>0</v>
      </c>
      <c r="DP60" s="698">
        <f t="shared" si="39"/>
        <v>2464819.781</v>
      </c>
      <c r="DQ60" s="698">
        <f t="shared" si="40"/>
        <v>2464819.781</v>
      </c>
      <c r="EC60" s="629" t="s">
        <v>686</v>
      </c>
      <c r="ED60" s="629" t="s">
        <v>687</v>
      </c>
      <c r="EE60" s="668" t="s">
        <v>377</v>
      </c>
      <c r="EF60" s="629" t="s">
        <v>377</v>
      </c>
      <c r="EG60" s="697">
        <v>0</v>
      </c>
      <c r="EH60" s="697">
        <v>2464819781</v>
      </c>
      <c r="EI60" s="697">
        <v>2464819781</v>
      </c>
      <c r="EJ60" s="697">
        <f t="shared" si="42"/>
        <v>0</v>
      </c>
      <c r="EK60" s="697">
        <f t="shared" si="43"/>
        <v>2464819.781</v>
      </c>
      <c r="EL60" s="697">
        <f t="shared" si="44"/>
        <v>2464819.781</v>
      </c>
      <c r="EV60" s="629" t="s">
        <v>686</v>
      </c>
      <c r="EW60" s="629" t="s">
        <v>687</v>
      </c>
      <c r="EX60" s="629" t="s">
        <v>377</v>
      </c>
      <c r="EY60" s="629" t="s">
        <v>377</v>
      </c>
      <c r="EZ60" s="697">
        <v>0</v>
      </c>
      <c r="FA60" s="697">
        <v>3710206655</v>
      </c>
      <c r="FB60" s="697">
        <v>3776598155</v>
      </c>
      <c r="FC60" s="697">
        <f t="shared" si="46"/>
        <v>0</v>
      </c>
      <c r="FD60" s="697">
        <f t="shared" si="47"/>
        <v>3710206.6549999998</v>
      </c>
      <c r="FE60" s="697">
        <f t="shared" si="48"/>
        <v>3776598.1549999998</v>
      </c>
      <c r="FN60" s="629" t="s">
        <v>686</v>
      </c>
      <c r="FO60" s="629" t="s">
        <v>687</v>
      </c>
      <c r="FP60" s="629" t="s">
        <v>377</v>
      </c>
      <c r="FQ60" s="629" t="s">
        <v>377</v>
      </c>
      <c r="FR60" s="698">
        <v>0</v>
      </c>
      <c r="FS60" s="698">
        <v>5917828221</v>
      </c>
      <c r="FT60" s="698">
        <v>6130761322</v>
      </c>
      <c r="FU60" s="700">
        <f t="shared" si="50"/>
        <v>0</v>
      </c>
      <c r="FV60" s="700">
        <f t="shared" si="51"/>
        <v>5917828.2209999999</v>
      </c>
      <c r="FW60" s="700">
        <f t="shared" si="52"/>
        <v>6130761.3219999997</v>
      </c>
      <c r="GU60" s="668" t="s">
        <v>680</v>
      </c>
      <c r="GV60" s="629" t="s">
        <v>681</v>
      </c>
      <c r="GW60" s="668" t="s">
        <v>377</v>
      </c>
      <c r="GX60" s="625" t="s">
        <v>377</v>
      </c>
      <c r="GY60" s="626">
        <v>0</v>
      </c>
      <c r="GZ60" s="626">
        <v>893692786</v>
      </c>
      <c r="HA60" s="626">
        <v>893692786</v>
      </c>
      <c r="HB60" s="626">
        <f t="shared" si="60"/>
        <v>0</v>
      </c>
      <c r="HC60" s="626">
        <f t="shared" si="61"/>
        <v>893692.78599999996</v>
      </c>
      <c r="HD60" s="626">
        <f t="shared" si="62"/>
        <v>893692.78599999996</v>
      </c>
      <c r="IB60" s="629" t="s">
        <v>674</v>
      </c>
      <c r="IC60" s="629" t="s">
        <v>675</v>
      </c>
      <c r="ID60" s="629" t="s">
        <v>377</v>
      </c>
      <c r="IE60" s="629" t="s">
        <v>377</v>
      </c>
      <c r="IF60" s="697">
        <v>150668474</v>
      </c>
      <c r="IG60" s="697">
        <v>0</v>
      </c>
      <c r="IH60" s="697">
        <v>0</v>
      </c>
      <c r="II60" s="697">
        <f t="shared" si="70"/>
        <v>150668.47399999999</v>
      </c>
      <c r="IJ60" s="697">
        <f t="shared" si="71"/>
        <v>0</v>
      </c>
      <c r="IK60" s="697">
        <f t="shared" si="72"/>
        <v>0</v>
      </c>
    </row>
    <row r="61" spans="19:245" x14ac:dyDescent="0.25">
      <c r="BE61" s="668" t="s">
        <v>381</v>
      </c>
      <c r="BF61" s="625" t="s">
        <v>121</v>
      </c>
      <c r="BG61" s="668" t="s">
        <v>377</v>
      </c>
      <c r="BH61" s="625" t="s">
        <v>377</v>
      </c>
      <c r="BI61" s="626">
        <v>43933737100</v>
      </c>
      <c r="BJ61" s="626">
        <v>0</v>
      </c>
      <c r="BK61" s="626">
        <v>0</v>
      </c>
      <c r="BL61" s="626">
        <f t="shared" si="26"/>
        <v>43933737.100000001</v>
      </c>
      <c r="BM61" s="626">
        <f t="shared" si="27"/>
        <v>0</v>
      </c>
      <c r="BN61" s="626">
        <f t="shared" si="28"/>
        <v>0</v>
      </c>
      <c r="BW61" s="668" t="s">
        <v>378</v>
      </c>
      <c r="BX61" s="625" t="s">
        <v>395</v>
      </c>
      <c r="BY61" s="668" t="s">
        <v>377</v>
      </c>
      <c r="BZ61" s="625" t="s">
        <v>377</v>
      </c>
      <c r="CA61" s="696">
        <v>17361590000</v>
      </c>
      <c r="CB61" s="696">
        <v>0</v>
      </c>
      <c r="CC61" s="696">
        <v>0</v>
      </c>
      <c r="CD61" s="696">
        <f t="shared" si="30"/>
        <v>17361590</v>
      </c>
      <c r="CE61" s="696">
        <f t="shared" si="31"/>
        <v>0</v>
      </c>
      <c r="CF61" s="696">
        <f t="shared" si="32"/>
        <v>0</v>
      </c>
      <c r="CO61" s="629" t="s">
        <v>688</v>
      </c>
      <c r="CP61" s="629" t="s">
        <v>689</v>
      </c>
      <c r="CQ61" s="668" t="s">
        <v>377</v>
      </c>
      <c r="CR61" s="629" t="s">
        <v>377</v>
      </c>
      <c r="CS61" s="629">
        <v>0</v>
      </c>
      <c r="CT61" s="629">
        <v>3070652163</v>
      </c>
      <c r="CU61" s="629">
        <v>2400929703</v>
      </c>
      <c r="CV61" s="696">
        <f t="shared" si="34"/>
        <v>0</v>
      </c>
      <c r="CW61" s="696">
        <f t="shared" si="35"/>
        <v>3070652.1630000002</v>
      </c>
      <c r="CX61" s="696">
        <f t="shared" si="36"/>
        <v>2400929.7030000002</v>
      </c>
      <c r="DH61" s="629" t="s">
        <v>688</v>
      </c>
      <c r="DI61" s="629" t="s">
        <v>689</v>
      </c>
      <c r="DJ61" s="629" t="s">
        <v>377</v>
      </c>
      <c r="DK61" s="629" t="s">
        <v>377</v>
      </c>
      <c r="DL61" s="698">
        <v>22730998000</v>
      </c>
      <c r="DM61" s="698">
        <v>0</v>
      </c>
      <c r="DN61" s="698">
        <v>0</v>
      </c>
      <c r="DO61" s="698">
        <f t="shared" si="38"/>
        <v>22730998</v>
      </c>
      <c r="DP61" s="698">
        <f t="shared" si="39"/>
        <v>0</v>
      </c>
      <c r="DQ61" s="698">
        <f t="shared" si="40"/>
        <v>0</v>
      </c>
      <c r="EC61" s="629" t="s">
        <v>688</v>
      </c>
      <c r="ED61" s="629" t="s">
        <v>689</v>
      </c>
      <c r="EE61" s="668" t="s">
        <v>377</v>
      </c>
      <c r="EF61" s="629" t="s">
        <v>377</v>
      </c>
      <c r="EG61" s="697">
        <v>22730998000</v>
      </c>
      <c r="EH61" s="697">
        <v>0</v>
      </c>
      <c r="EI61" s="697">
        <v>0</v>
      </c>
      <c r="EJ61" s="697">
        <f t="shared" si="42"/>
        <v>22730998</v>
      </c>
      <c r="EK61" s="697">
        <f t="shared" si="43"/>
        <v>0</v>
      </c>
      <c r="EL61" s="697">
        <f t="shared" si="44"/>
        <v>0</v>
      </c>
      <c r="EV61" s="629" t="s">
        <v>688</v>
      </c>
      <c r="EW61" s="629" t="s">
        <v>689</v>
      </c>
      <c r="EX61" s="629" t="s">
        <v>377</v>
      </c>
      <c r="EY61" s="629" t="s">
        <v>377</v>
      </c>
      <c r="EZ61" s="697">
        <v>22730998000</v>
      </c>
      <c r="FA61" s="697">
        <v>0</v>
      </c>
      <c r="FB61" s="697">
        <v>0</v>
      </c>
      <c r="FC61" s="697">
        <f t="shared" si="46"/>
        <v>22730998</v>
      </c>
      <c r="FD61" s="697">
        <f t="shared" si="47"/>
        <v>0</v>
      </c>
      <c r="FE61" s="697">
        <f t="shared" si="48"/>
        <v>0</v>
      </c>
      <c r="FN61" s="629" t="s">
        <v>688</v>
      </c>
      <c r="FO61" s="629" t="s">
        <v>689</v>
      </c>
      <c r="FP61" s="629" t="s">
        <v>377</v>
      </c>
      <c r="FQ61" s="629" t="s">
        <v>377</v>
      </c>
      <c r="FR61" s="698">
        <v>22730998000</v>
      </c>
      <c r="FS61" s="698">
        <v>0</v>
      </c>
      <c r="FT61" s="698">
        <v>0</v>
      </c>
      <c r="FU61" s="700">
        <f t="shared" si="50"/>
        <v>22730998</v>
      </c>
      <c r="FV61" s="700">
        <f t="shared" si="51"/>
        <v>0</v>
      </c>
      <c r="FW61" s="700">
        <f t="shared" si="52"/>
        <v>0</v>
      </c>
      <c r="GU61" s="668" t="s">
        <v>682</v>
      </c>
      <c r="GV61" s="629" t="s">
        <v>683</v>
      </c>
      <c r="GW61" s="668" t="s">
        <v>377</v>
      </c>
      <c r="GX61" s="625" t="s">
        <v>377</v>
      </c>
      <c r="GY61" s="626">
        <v>1550000000</v>
      </c>
      <c r="GZ61" s="626">
        <v>0</v>
      </c>
      <c r="HA61" s="626">
        <v>0</v>
      </c>
      <c r="HB61" s="626">
        <f t="shared" si="60"/>
        <v>1550000</v>
      </c>
      <c r="HC61" s="626">
        <f t="shared" si="61"/>
        <v>0</v>
      </c>
      <c r="HD61" s="626">
        <f t="shared" si="62"/>
        <v>0</v>
      </c>
      <c r="IB61" s="629" t="s">
        <v>674</v>
      </c>
      <c r="IC61" s="629" t="s">
        <v>675</v>
      </c>
      <c r="ID61" s="629" t="s">
        <v>377</v>
      </c>
      <c r="IE61" s="629" t="s">
        <v>377</v>
      </c>
      <c r="IF61" s="697">
        <v>0</v>
      </c>
      <c r="IG61" s="697">
        <v>150668474</v>
      </c>
      <c r="IH61" s="697">
        <v>150668474</v>
      </c>
      <c r="II61" s="697">
        <f t="shared" si="70"/>
        <v>0</v>
      </c>
      <c r="IJ61" s="697">
        <f t="shared" si="71"/>
        <v>150668.47399999999</v>
      </c>
      <c r="IK61" s="697">
        <f t="shared" si="72"/>
        <v>150668.47399999999</v>
      </c>
    </row>
    <row r="62" spans="19:245" x14ac:dyDescent="0.25">
      <c r="BE62" s="668" t="s">
        <v>381</v>
      </c>
      <c r="BF62" s="625" t="s">
        <v>121</v>
      </c>
      <c r="BG62" s="668" t="s">
        <v>377</v>
      </c>
      <c r="BH62" s="625" t="s">
        <v>377</v>
      </c>
      <c r="BI62" s="626">
        <v>0</v>
      </c>
      <c r="BJ62" s="626">
        <v>43933736285</v>
      </c>
      <c r="BK62" s="626">
        <v>43933736285</v>
      </c>
      <c r="BL62" s="626">
        <f t="shared" si="26"/>
        <v>0</v>
      </c>
      <c r="BM62" s="626">
        <f t="shared" si="27"/>
        <v>43933736.284999996</v>
      </c>
      <c r="BN62" s="626">
        <f t="shared" si="28"/>
        <v>43933736.284999996</v>
      </c>
      <c r="BW62" s="668" t="s">
        <v>380</v>
      </c>
      <c r="BX62" s="625" t="s">
        <v>825</v>
      </c>
      <c r="BY62" s="668" t="s">
        <v>377</v>
      </c>
      <c r="BZ62" s="625" t="s">
        <v>377</v>
      </c>
      <c r="CA62" s="696">
        <v>9905707000</v>
      </c>
      <c r="CB62" s="696">
        <v>0</v>
      </c>
      <c r="CC62" s="696">
        <v>0</v>
      </c>
      <c r="CD62" s="696">
        <f t="shared" si="30"/>
        <v>9905707</v>
      </c>
      <c r="CE62" s="696">
        <f t="shared" si="31"/>
        <v>0</v>
      </c>
      <c r="CF62" s="696">
        <f t="shared" si="32"/>
        <v>0</v>
      </c>
      <c r="CO62" s="629" t="s">
        <v>378</v>
      </c>
      <c r="CP62" s="629" t="s">
        <v>395</v>
      </c>
      <c r="CQ62" s="668" t="s">
        <v>377</v>
      </c>
      <c r="CR62" s="629" t="s">
        <v>377</v>
      </c>
      <c r="CS62" s="629">
        <v>17361590000</v>
      </c>
      <c r="CT62" s="629">
        <v>0</v>
      </c>
      <c r="CU62" s="629">
        <v>0</v>
      </c>
      <c r="CV62" s="696">
        <f t="shared" si="34"/>
        <v>17361590</v>
      </c>
      <c r="CW62" s="696">
        <f t="shared" si="35"/>
        <v>0</v>
      </c>
      <c r="CX62" s="696">
        <f t="shared" si="36"/>
        <v>0</v>
      </c>
      <c r="DH62" s="629" t="s">
        <v>688</v>
      </c>
      <c r="DI62" s="629" t="s">
        <v>689</v>
      </c>
      <c r="DJ62" s="629" t="s">
        <v>377</v>
      </c>
      <c r="DK62" s="629" t="s">
        <v>377</v>
      </c>
      <c r="DL62" s="698">
        <v>0</v>
      </c>
      <c r="DM62" s="698">
        <v>14967362984</v>
      </c>
      <c r="DN62" s="698">
        <v>15637085444</v>
      </c>
      <c r="DO62" s="698">
        <f t="shared" si="38"/>
        <v>0</v>
      </c>
      <c r="DP62" s="698">
        <f t="shared" si="39"/>
        <v>14967362.983999999</v>
      </c>
      <c r="DQ62" s="698">
        <f t="shared" si="40"/>
        <v>15637085.444</v>
      </c>
      <c r="EC62" s="629" t="s">
        <v>688</v>
      </c>
      <c r="ED62" s="629" t="s">
        <v>689</v>
      </c>
      <c r="EE62" s="668" t="s">
        <v>377</v>
      </c>
      <c r="EF62" s="629" t="s">
        <v>377</v>
      </c>
      <c r="EG62" s="697">
        <v>0</v>
      </c>
      <c r="EH62" s="697">
        <v>15819164444</v>
      </c>
      <c r="EI62" s="697">
        <v>14967362984</v>
      </c>
      <c r="EJ62" s="697">
        <f t="shared" si="42"/>
        <v>0</v>
      </c>
      <c r="EK62" s="697">
        <f t="shared" si="43"/>
        <v>15819164.444</v>
      </c>
      <c r="EL62" s="697">
        <f t="shared" si="44"/>
        <v>14967362.983999999</v>
      </c>
      <c r="EV62" s="629" t="s">
        <v>688</v>
      </c>
      <c r="EW62" s="629" t="s">
        <v>689</v>
      </c>
      <c r="EX62" s="629" t="s">
        <v>377</v>
      </c>
      <c r="EY62" s="629" t="s">
        <v>377</v>
      </c>
      <c r="EZ62" s="697">
        <v>0</v>
      </c>
      <c r="FA62" s="697">
        <v>15149441984</v>
      </c>
      <c r="FB62" s="697">
        <v>15819164444</v>
      </c>
      <c r="FC62" s="697">
        <f t="shared" si="46"/>
        <v>0</v>
      </c>
      <c r="FD62" s="697">
        <f t="shared" si="47"/>
        <v>15149441.983999999</v>
      </c>
      <c r="FE62" s="697">
        <f t="shared" si="48"/>
        <v>15819164.444</v>
      </c>
      <c r="FN62" s="629" t="s">
        <v>688</v>
      </c>
      <c r="FO62" s="629" t="s">
        <v>689</v>
      </c>
      <c r="FP62" s="629" t="s">
        <v>377</v>
      </c>
      <c r="FQ62" s="629" t="s">
        <v>377</v>
      </c>
      <c r="FR62" s="698">
        <v>0</v>
      </c>
      <c r="FS62" s="698">
        <v>15149441984</v>
      </c>
      <c r="FT62" s="698">
        <v>15819164444</v>
      </c>
      <c r="FU62" s="700">
        <f t="shared" si="50"/>
        <v>0</v>
      </c>
      <c r="FV62" s="700">
        <f t="shared" si="51"/>
        <v>15149441.983999999</v>
      </c>
      <c r="FW62" s="700">
        <f t="shared" si="52"/>
        <v>15819164.444</v>
      </c>
      <c r="GU62" s="668" t="s">
        <v>682</v>
      </c>
      <c r="GV62" s="629" t="s">
        <v>683</v>
      </c>
      <c r="GW62" s="668" t="s">
        <v>377</v>
      </c>
      <c r="GX62" s="625" t="s">
        <v>377</v>
      </c>
      <c r="GY62" s="626">
        <v>0</v>
      </c>
      <c r="GZ62" s="626">
        <v>985622783</v>
      </c>
      <c r="HA62" s="626">
        <v>1041222992</v>
      </c>
      <c r="HB62" s="626">
        <f t="shared" si="60"/>
        <v>0</v>
      </c>
      <c r="HC62" s="626">
        <f t="shared" si="61"/>
        <v>985622.78300000005</v>
      </c>
      <c r="HD62" s="626">
        <f t="shared" si="62"/>
        <v>1041222.992</v>
      </c>
      <c r="IB62" s="629" t="s">
        <v>676</v>
      </c>
      <c r="IC62" s="629" t="s">
        <v>677</v>
      </c>
      <c r="ID62" s="629" t="s">
        <v>377</v>
      </c>
      <c r="IE62" s="629" t="s">
        <v>377</v>
      </c>
      <c r="IF62" s="697">
        <v>4718242123</v>
      </c>
      <c r="IG62" s="697">
        <v>0</v>
      </c>
      <c r="IH62" s="697">
        <v>0</v>
      </c>
      <c r="II62" s="697">
        <f t="shared" si="70"/>
        <v>4718242.1229999997</v>
      </c>
      <c r="IJ62" s="697">
        <f t="shared" si="71"/>
        <v>0</v>
      </c>
      <c r="IK62" s="697">
        <f t="shared" si="72"/>
        <v>0</v>
      </c>
    </row>
    <row r="63" spans="19:245" x14ac:dyDescent="0.25">
      <c r="BE63" s="668" t="s">
        <v>826</v>
      </c>
      <c r="BF63" s="625" t="s">
        <v>118</v>
      </c>
      <c r="BG63" s="668" t="s">
        <v>377</v>
      </c>
      <c r="BH63" s="625" t="s">
        <v>377</v>
      </c>
      <c r="BI63" s="626">
        <v>100</v>
      </c>
      <c r="BJ63" s="626">
        <v>0</v>
      </c>
      <c r="BK63" s="626">
        <v>0</v>
      </c>
      <c r="BL63" s="626">
        <f t="shared" si="26"/>
        <v>0.1</v>
      </c>
      <c r="BM63" s="626">
        <f t="shared" si="27"/>
        <v>0</v>
      </c>
      <c r="BN63" s="626">
        <f t="shared" si="28"/>
        <v>0</v>
      </c>
      <c r="BW63" s="668" t="s">
        <v>380</v>
      </c>
      <c r="BX63" s="625" t="s">
        <v>825</v>
      </c>
      <c r="BY63" s="668" t="s">
        <v>377</v>
      </c>
      <c r="BZ63" s="625" t="s">
        <v>377</v>
      </c>
      <c r="CA63" s="696">
        <v>0</v>
      </c>
      <c r="CB63" s="696">
        <v>205788055</v>
      </c>
      <c r="CC63" s="696">
        <v>50000000</v>
      </c>
      <c r="CD63" s="696">
        <f t="shared" si="30"/>
        <v>0</v>
      </c>
      <c r="CE63" s="696">
        <f t="shared" si="31"/>
        <v>205788.05499999999</v>
      </c>
      <c r="CF63" s="696">
        <f t="shared" si="32"/>
        <v>50000</v>
      </c>
      <c r="CO63" s="629" t="s">
        <v>380</v>
      </c>
      <c r="CP63" s="629" t="s">
        <v>825</v>
      </c>
      <c r="CQ63" s="668" t="s">
        <v>377</v>
      </c>
      <c r="CR63" s="629" t="s">
        <v>377</v>
      </c>
      <c r="CS63" s="629">
        <v>9905707000</v>
      </c>
      <c r="CT63" s="629">
        <v>0</v>
      </c>
      <c r="CU63" s="629">
        <v>0</v>
      </c>
      <c r="CV63" s="696">
        <f t="shared" si="34"/>
        <v>9905707</v>
      </c>
      <c r="CW63" s="696">
        <f t="shared" si="35"/>
        <v>0</v>
      </c>
      <c r="CX63" s="696">
        <f t="shared" si="36"/>
        <v>0</v>
      </c>
      <c r="DH63" s="629" t="s">
        <v>378</v>
      </c>
      <c r="DI63" s="629" t="s">
        <v>395</v>
      </c>
      <c r="DJ63" s="629" t="s">
        <v>377</v>
      </c>
      <c r="DK63" s="629" t="s">
        <v>377</v>
      </c>
      <c r="DL63" s="698">
        <v>17361590000</v>
      </c>
      <c r="DM63" s="698">
        <v>0</v>
      </c>
      <c r="DN63" s="698">
        <v>0</v>
      </c>
      <c r="DO63" s="698">
        <f t="shared" si="38"/>
        <v>17361590</v>
      </c>
      <c r="DP63" s="698">
        <f t="shared" si="39"/>
        <v>0</v>
      </c>
      <c r="DQ63" s="698">
        <f t="shared" si="40"/>
        <v>0</v>
      </c>
      <c r="EC63" s="629" t="s">
        <v>378</v>
      </c>
      <c r="ED63" s="629" t="s">
        <v>395</v>
      </c>
      <c r="EE63" s="668" t="s">
        <v>377</v>
      </c>
      <c r="EF63" s="629" t="s">
        <v>377</v>
      </c>
      <c r="EG63" s="697">
        <v>17361590000</v>
      </c>
      <c r="EH63" s="697">
        <v>0</v>
      </c>
      <c r="EI63" s="697">
        <v>0</v>
      </c>
      <c r="EJ63" s="697">
        <f t="shared" si="42"/>
        <v>17361590</v>
      </c>
      <c r="EK63" s="697">
        <f t="shared" si="43"/>
        <v>0</v>
      </c>
      <c r="EL63" s="697">
        <f t="shared" si="44"/>
        <v>0</v>
      </c>
      <c r="EV63" s="629" t="s">
        <v>378</v>
      </c>
      <c r="EW63" s="629" t="s">
        <v>395</v>
      </c>
      <c r="EX63" s="629" t="s">
        <v>377</v>
      </c>
      <c r="EY63" s="629" t="s">
        <v>377</v>
      </c>
      <c r="EZ63" s="697">
        <v>17361590000</v>
      </c>
      <c r="FA63" s="697">
        <v>0</v>
      </c>
      <c r="FB63" s="697">
        <v>0</v>
      </c>
      <c r="FC63" s="697">
        <f t="shared" si="46"/>
        <v>17361590</v>
      </c>
      <c r="FD63" s="697">
        <f t="shared" si="47"/>
        <v>0</v>
      </c>
      <c r="FE63" s="697">
        <f t="shared" si="48"/>
        <v>0</v>
      </c>
      <c r="FN63" s="629" t="s">
        <v>378</v>
      </c>
      <c r="FO63" s="629" t="s">
        <v>395</v>
      </c>
      <c r="FP63" s="629" t="s">
        <v>377</v>
      </c>
      <c r="FQ63" s="629" t="s">
        <v>377</v>
      </c>
      <c r="FR63" s="698">
        <v>17361590000</v>
      </c>
      <c r="FS63" s="698">
        <v>0</v>
      </c>
      <c r="FT63" s="698">
        <v>0</v>
      </c>
      <c r="FU63" s="700">
        <f t="shared" si="50"/>
        <v>17361590</v>
      </c>
      <c r="FV63" s="700">
        <f t="shared" si="51"/>
        <v>0</v>
      </c>
      <c r="FW63" s="700">
        <f t="shared" si="52"/>
        <v>0</v>
      </c>
      <c r="GU63" s="668" t="s">
        <v>684</v>
      </c>
      <c r="GV63" s="629" t="s">
        <v>685</v>
      </c>
      <c r="GW63" s="668" t="s">
        <v>377</v>
      </c>
      <c r="GX63" s="625" t="s">
        <v>377</v>
      </c>
      <c r="GY63" s="626">
        <v>13735783452</v>
      </c>
      <c r="GZ63" s="626">
        <v>0</v>
      </c>
      <c r="HA63" s="626">
        <v>0</v>
      </c>
      <c r="HB63" s="626">
        <f t="shared" si="60"/>
        <v>13735783.452</v>
      </c>
      <c r="HC63" s="626">
        <f t="shared" si="61"/>
        <v>0</v>
      </c>
      <c r="HD63" s="626">
        <f t="shared" si="62"/>
        <v>0</v>
      </c>
      <c r="IB63" s="629" t="s">
        <v>676</v>
      </c>
      <c r="IC63" s="629" t="s">
        <v>677</v>
      </c>
      <c r="ID63" s="629" t="s">
        <v>377</v>
      </c>
      <c r="IE63" s="629" t="s">
        <v>377</v>
      </c>
      <c r="IF63" s="697">
        <v>145032000</v>
      </c>
      <c r="IG63" s="697">
        <v>0</v>
      </c>
      <c r="IH63" s="697">
        <v>0</v>
      </c>
      <c r="II63" s="697">
        <f t="shared" si="70"/>
        <v>145032</v>
      </c>
      <c r="IJ63" s="697">
        <f t="shared" si="71"/>
        <v>0</v>
      </c>
      <c r="IK63" s="697">
        <f t="shared" si="72"/>
        <v>0</v>
      </c>
    </row>
    <row r="64" spans="19:245" x14ac:dyDescent="0.25">
      <c r="BL64" s="626">
        <f>SUM(BL3:BL63)</f>
        <v>316588736.20000005</v>
      </c>
      <c r="BM64" s="626">
        <f t="shared" ref="BM64:BN64" si="83">SUM(BM3:BM63)</f>
        <v>147178247.64299998</v>
      </c>
      <c r="BN64" s="626">
        <f t="shared" si="83"/>
        <v>148984763.021</v>
      </c>
      <c r="BW64" s="668" t="s">
        <v>719</v>
      </c>
      <c r="BX64" s="625" t="s">
        <v>720</v>
      </c>
      <c r="BY64" s="668" t="s">
        <v>377</v>
      </c>
      <c r="BZ64" s="625" t="s">
        <v>377</v>
      </c>
      <c r="CA64" s="696">
        <v>3995732000</v>
      </c>
      <c r="CB64" s="696">
        <v>0</v>
      </c>
      <c r="CC64" s="696">
        <v>0</v>
      </c>
      <c r="CD64" s="696">
        <f t="shared" si="30"/>
        <v>3995732</v>
      </c>
      <c r="CE64" s="696">
        <f t="shared" si="31"/>
        <v>0</v>
      </c>
      <c r="CF64" s="696">
        <f t="shared" si="32"/>
        <v>0</v>
      </c>
      <c r="CO64" s="629" t="s">
        <v>380</v>
      </c>
      <c r="CP64" s="629" t="s">
        <v>825</v>
      </c>
      <c r="CQ64" s="668" t="s">
        <v>377</v>
      </c>
      <c r="CR64" s="629" t="s">
        <v>377</v>
      </c>
      <c r="CS64" s="629">
        <v>0</v>
      </c>
      <c r="CT64" s="629">
        <v>677011235</v>
      </c>
      <c r="CU64" s="629">
        <v>205788055</v>
      </c>
      <c r="CV64" s="696">
        <f t="shared" si="34"/>
        <v>0</v>
      </c>
      <c r="CW64" s="696">
        <f t="shared" si="35"/>
        <v>677011.23499999999</v>
      </c>
      <c r="CX64" s="696">
        <f t="shared" si="36"/>
        <v>205788.05499999999</v>
      </c>
      <c r="DH64" s="629" t="s">
        <v>378</v>
      </c>
      <c r="DI64" s="629" t="s">
        <v>395</v>
      </c>
      <c r="DJ64" s="629" t="s">
        <v>377</v>
      </c>
      <c r="DK64" s="629" t="s">
        <v>377</v>
      </c>
      <c r="DL64" s="698">
        <v>0</v>
      </c>
      <c r="DM64" s="698">
        <v>17361590000</v>
      </c>
      <c r="DN64" s="698">
        <v>17361590000</v>
      </c>
      <c r="DO64" s="698">
        <f t="shared" si="38"/>
        <v>0</v>
      </c>
      <c r="DP64" s="698">
        <f t="shared" si="39"/>
        <v>17361590</v>
      </c>
      <c r="DQ64" s="698">
        <f t="shared" si="40"/>
        <v>17361590</v>
      </c>
      <c r="EC64" s="629" t="s">
        <v>378</v>
      </c>
      <c r="ED64" s="629" t="s">
        <v>395</v>
      </c>
      <c r="EE64" s="668" t="s">
        <v>377</v>
      </c>
      <c r="EF64" s="629" t="s">
        <v>377</v>
      </c>
      <c r="EG64" s="697">
        <v>0</v>
      </c>
      <c r="EH64" s="697">
        <v>17361590000</v>
      </c>
      <c r="EI64" s="697">
        <v>17361590000</v>
      </c>
      <c r="EJ64" s="697">
        <f t="shared" si="42"/>
        <v>0</v>
      </c>
      <c r="EK64" s="697">
        <f t="shared" si="43"/>
        <v>17361590</v>
      </c>
      <c r="EL64" s="697">
        <f t="shared" si="44"/>
        <v>17361590</v>
      </c>
      <c r="EV64" s="629" t="s">
        <v>378</v>
      </c>
      <c r="EW64" s="629" t="s">
        <v>395</v>
      </c>
      <c r="EX64" s="629" t="s">
        <v>377</v>
      </c>
      <c r="EY64" s="629" t="s">
        <v>377</v>
      </c>
      <c r="EZ64" s="697">
        <v>0</v>
      </c>
      <c r="FA64" s="697">
        <v>17361590000</v>
      </c>
      <c r="FB64" s="697">
        <v>17361590000</v>
      </c>
      <c r="FC64" s="697">
        <f t="shared" si="46"/>
        <v>0</v>
      </c>
      <c r="FD64" s="697">
        <f t="shared" si="47"/>
        <v>17361590</v>
      </c>
      <c r="FE64" s="697">
        <f t="shared" si="48"/>
        <v>17361590</v>
      </c>
      <c r="FN64" s="629" t="s">
        <v>378</v>
      </c>
      <c r="FO64" s="629" t="s">
        <v>395</v>
      </c>
      <c r="FP64" s="629" t="s">
        <v>377</v>
      </c>
      <c r="FQ64" s="629" t="s">
        <v>377</v>
      </c>
      <c r="FR64" s="698">
        <v>0</v>
      </c>
      <c r="FS64" s="698">
        <v>17361590000</v>
      </c>
      <c r="FT64" s="698">
        <v>17361590000</v>
      </c>
      <c r="FU64" s="700">
        <f t="shared" si="50"/>
        <v>0</v>
      </c>
      <c r="FV64" s="700">
        <f t="shared" si="51"/>
        <v>17361590</v>
      </c>
      <c r="FW64" s="700">
        <f t="shared" si="52"/>
        <v>17361590</v>
      </c>
      <c r="GU64" s="668" t="s">
        <v>684</v>
      </c>
      <c r="GV64" s="629" t="s">
        <v>685</v>
      </c>
      <c r="GW64" s="668" t="s">
        <v>377</v>
      </c>
      <c r="GX64" s="625" t="s">
        <v>377</v>
      </c>
      <c r="GY64" s="626">
        <v>0</v>
      </c>
      <c r="GZ64" s="626">
        <v>13173052775</v>
      </c>
      <c r="HA64" s="626">
        <v>13287113924</v>
      </c>
      <c r="HB64" s="626">
        <f t="shared" si="60"/>
        <v>0</v>
      </c>
      <c r="HC64" s="626">
        <f t="shared" si="61"/>
        <v>13173052.775</v>
      </c>
      <c r="HD64" s="626">
        <f t="shared" si="62"/>
        <v>13287113.924000001</v>
      </c>
      <c r="IB64" s="629" t="s">
        <v>676</v>
      </c>
      <c r="IC64" s="629" t="s">
        <v>677</v>
      </c>
      <c r="ID64" s="629" t="s">
        <v>377</v>
      </c>
      <c r="IE64" s="629" t="s">
        <v>377</v>
      </c>
      <c r="IF64" s="697">
        <v>78895980</v>
      </c>
      <c r="IG64" s="697">
        <v>0</v>
      </c>
      <c r="IH64" s="697">
        <v>0</v>
      </c>
      <c r="II64" s="697">
        <f t="shared" si="70"/>
        <v>78895.98</v>
      </c>
      <c r="IJ64" s="697">
        <f t="shared" si="71"/>
        <v>0</v>
      </c>
      <c r="IK64" s="697">
        <f t="shared" si="72"/>
        <v>0</v>
      </c>
    </row>
    <row r="65" spans="64:245" x14ac:dyDescent="0.25">
      <c r="BL65" s="709">
        <f>+BL64-'Prog 03'!I10</f>
        <v>71527564.203000039</v>
      </c>
      <c r="BM65" s="697">
        <f ca="1">+BM64-'Prog 03'!J10</f>
        <v>62748855.976999968</v>
      </c>
      <c r="BN65" s="697">
        <f>+BN64-'Prog 03'!L10</f>
        <v>63057753.321999997</v>
      </c>
      <c r="BW65" s="668" t="s">
        <v>381</v>
      </c>
      <c r="BX65" s="625" t="s">
        <v>121</v>
      </c>
      <c r="BY65" s="668" t="s">
        <v>377</v>
      </c>
      <c r="BZ65" s="625" t="s">
        <v>377</v>
      </c>
      <c r="CA65" s="696">
        <v>43933737100</v>
      </c>
      <c r="CB65" s="696">
        <v>0</v>
      </c>
      <c r="CC65" s="696">
        <v>0</v>
      </c>
      <c r="CD65" s="696">
        <f t="shared" si="30"/>
        <v>43933737.100000001</v>
      </c>
      <c r="CE65" s="696">
        <f t="shared" si="31"/>
        <v>0</v>
      </c>
      <c r="CF65" s="696">
        <f t="shared" si="32"/>
        <v>0</v>
      </c>
      <c r="CO65" s="629" t="s">
        <v>719</v>
      </c>
      <c r="CP65" s="629" t="s">
        <v>720</v>
      </c>
      <c r="CQ65" s="668" t="s">
        <v>377</v>
      </c>
      <c r="CR65" s="629" t="s">
        <v>377</v>
      </c>
      <c r="CS65" s="629">
        <v>3995732000</v>
      </c>
      <c r="CT65" s="629">
        <v>0</v>
      </c>
      <c r="CU65" s="629">
        <v>0</v>
      </c>
      <c r="CV65" s="696">
        <f t="shared" si="34"/>
        <v>3995732</v>
      </c>
      <c r="CW65" s="696">
        <f t="shared" si="35"/>
        <v>0</v>
      </c>
      <c r="CX65" s="696">
        <f t="shared" si="36"/>
        <v>0</v>
      </c>
      <c r="DH65" s="629" t="s">
        <v>380</v>
      </c>
      <c r="DI65" s="629" t="s">
        <v>825</v>
      </c>
      <c r="DJ65" s="629" t="s">
        <v>377</v>
      </c>
      <c r="DK65" s="629" t="s">
        <v>377</v>
      </c>
      <c r="DL65" s="698">
        <v>9905707000</v>
      </c>
      <c r="DM65" s="698">
        <v>0</v>
      </c>
      <c r="DN65" s="698">
        <v>0</v>
      </c>
      <c r="DO65" s="698">
        <f t="shared" si="38"/>
        <v>9905707</v>
      </c>
      <c r="DP65" s="698">
        <f t="shared" si="39"/>
        <v>0</v>
      </c>
      <c r="DQ65" s="698">
        <f t="shared" si="40"/>
        <v>0</v>
      </c>
      <c r="EC65" s="629" t="s">
        <v>380</v>
      </c>
      <c r="ED65" s="629" t="s">
        <v>825</v>
      </c>
      <c r="EE65" s="668" t="s">
        <v>377</v>
      </c>
      <c r="EF65" s="629" t="s">
        <v>377</v>
      </c>
      <c r="EG65" s="697">
        <v>9905707000</v>
      </c>
      <c r="EH65" s="697">
        <v>0</v>
      </c>
      <c r="EI65" s="697">
        <v>0</v>
      </c>
      <c r="EJ65" s="697">
        <f t="shared" si="42"/>
        <v>9905707</v>
      </c>
      <c r="EK65" s="697">
        <f t="shared" si="43"/>
        <v>0</v>
      </c>
      <c r="EL65" s="697">
        <f t="shared" si="44"/>
        <v>0</v>
      </c>
      <c r="EV65" s="629" t="s">
        <v>380</v>
      </c>
      <c r="EW65" s="629" t="s">
        <v>825</v>
      </c>
      <c r="EX65" s="629" t="s">
        <v>377</v>
      </c>
      <c r="EY65" s="629" t="s">
        <v>377</v>
      </c>
      <c r="EZ65" s="697">
        <v>9905707000</v>
      </c>
      <c r="FA65" s="697">
        <v>0</v>
      </c>
      <c r="FB65" s="697">
        <v>0</v>
      </c>
      <c r="FC65" s="697">
        <f t="shared" si="46"/>
        <v>9905707</v>
      </c>
      <c r="FD65" s="697">
        <f t="shared" si="47"/>
        <v>0</v>
      </c>
      <c r="FE65" s="697">
        <f t="shared" si="48"/>
        <v>0</v>
      </c>
      <c r="FN65" s="629" t="s">
        <v>380</v>
      </c>
      <c r="FO65" s="629" t="s">
        <v>825</v>
      </c>
      <c r="FP65" s="629" t="s">
        <v>377</v>
      </c>
      <c r="FQ65" s="629" t="s">
        <v>377</v>
      </c>
      <c r="FR65" s="698">
        <v>9905707000</v>
      </c>
      <c r="FS65" s="698">
        <v>0</v>
      </c>
      <c r="FT65" s="698">
        <v>0</v>
      </c>
      <c r="FU65" s="700">
        <f t="shared" si="50"/>
        <v>9905707</v>
      </c>
      <c r="FV65" s="700">
        <f t="shared" si="51"/>
        <v>0</v>
      </c>
      <c r="FW65" s="700">
        <f t="shared" si="52"/>
        <v>0</v>
      </c>
      <c r="GU65" s="668" t="s">
        <v>686</v>
      </c>
      <c r="GV65" s="629" t="s">
        <v>687</v>
      </c>
      <c r="GW65" s="668" t="s">
        <v>377</v>
      </c>
      <c r="GX65" s="625" t="s">
        <v>377</v>
      </c>
      <c r="GY65" s="626">
        <v>15512616493</v>
      </c>
      <c r="GZ65" s="626">
        <v>0</v>
      </c>
      <c r="HA65" s="626">
        <v>0</v>
      </c>
      <c r="HB65" s="626">
        <f t="shared" si="60"/>
        <v>15512616.493000001</v>
      </c>
      <c r="HC65" s="626">
        <f t="shared" si="61"/>
        <v>0</v>
      </c>
      <c r="HD65" s="626">
        <f t="shared" si="62"/>
        <v>0</v>
      </c>
      <c r="IB65" s="629" t="s">
        <v>676</v>
      </c>
      <c r="IC65" s="629" t="s">
        <v>677</v>
      </c>
      <c r="ID65" s="629" t="s">
        <v>377</v>
      </c>
      <c r="IE65" s="629" t="s">
        <v>377</v>
      </c>
      <c r="IF65" s="697">
        <v>0</v>
      </c>
      <c r="IG65" s="697">
        <v>78895980</v>
      </c>
      <c r="IH65" s="697">
        <v>78895980</v>
      </c>
      <c r="II65" s="697">
        <f t="shared" si="70"/>
        <v>0</v>
      </c>
      <c r="IJ65" s="697">
        <f t="shared" si="71"/>
        <v>78895.98</v>
      </c>
      <c r="IK65" s="697">
        <f t="shared" si="72"/>
        <v>78895.98</v>
      </c>
    </row>
    <row r="66" spans="64:245" x14ac:dyDescent="0.25">
      <c r="BW66" s="668" t="s">
        <v>381</v>
      </c>
      <c r="BX66" s="625" t="s">
        <v>121</v>
      </c>
      <c r="BY66" s="668" t="s">
        <v>377</v>
      </c>
      <c r="BZ66" s="625" t="s">
        <v>377</v>
      </c>
      <c r="CA66" s="696">
        <v>0</v>
      </c>
      <c r="CB66" s="696">
        <v>43933736285</v>
      </c>
      <c r="CC66" s="696">
        <v>43933736285</v>
      </c>
      <c r="CD66" s="696">
        <f t="shared" si="30"/>
        <v>0</v>
      </c>
      <c r="CE66" s="696">
        <f t="shared" si="31"/>
        <v>43933736.284999996</v>
      </c>
      <c r="CF66" s="696">
        <f t="shared" si="32"/>
        <v>43933736.284999996</v>
      </c>
      <c r="CO66" s="629" t="s">
        <v>381</v>
      </c>
      <c r="CP66" s="629" t="s">
        <v>121</v>
      </c>
      <c r="CQ66" s="668" t="s">
        <v>377</v>
      </c>
      <c r="CR66" s="629" t="s">
        <v>377</v>
      </c>
      <c r="CS66" s="629">
        <v>43933737100</v>
      </c>
      <c r="CT66" s="629">
        <v>0</v>
      </c>
      <c r="CU66" s="629">
        <v>0</v>
      </c>
      <c r="CV66" s="696">
        <f t="shared" si="34"/>
        <v>43933737.100000001</v>
      </c>
      <c r="CW66" s="696">
        <f t="shared" si="35"/>
        <v>0</v>
      </c>
      <c r="CX66" s="696">
        <f t="shared" si="36"/>
        <v>0</v>
      </c>
      <c r="DH66" s="629" t="s">
        <v>380</v>
      </c>
      <c r="DI66" s="629" t="s">
        <v>825</v>
      </c>
      <c r="DJ66" s="629" t="s">
        <v>377</v>
      </c>
      <c r="DK66" s="629" t="s">
        <v>377</v>
      </c>
      <c r="DL66" s="698">
        <v>0</v>
      </c>
      <c r="DM66" s="698">
        <v>723514651</v>
      </c>
      <c r="DN66" s="698">
        <v>923451481</v>
      </c>
      <c r="DO66" s="698">
        <f t="shared" si="38"/>
        <v>0</v>
      </c>
      <c r="DP66" s="698">
        <f t="shared" si="39"/>
        <v>723514.65099999995</v>
      </c>
      <c r="DQ66" s="698">
        <f t="shared" si="40"/>
        <v>923451.48100000003</v>
      </c>
      <c r="EC66" s="629" t="s">
        <v>380</v>
      </c>
      <c r="ED66" s="629" t="s">
        <v>825</v>
      </c>
      <c r="EE66" s="668" t="s">
        <v>377</v>
      </c>
      <c r="EF66" s="629" t="s">
        <v>377</v>
      </c>
      <c r="EG66" s="697">
        <v>0</v>
      </c>
      <c r="EH66" s="697">
        <v>1809247109</v>
      </c>
      <c r="EI66" s="697">
        <v>1078132275</v>
      </c>
      <c r="EJ66" s="697">
        <f t="shared" si="42"/>
        <v>0</v>
      </c>
      <c r="EK66" s="697">
        <f t="shared" si="43"/>
        <v>1809247.1089999999</v>
      </c>
      <c r="EL66" s="697">
        <f t="shared" si="44"/>
        <v>1078132.2749999999</v>
      </c>
      <c r="EV66" s="629" t="s">
        <v>380</v>
      </c>
      <c r="EW66" s="629" t="s">
        <v>825</v>
      </c>
      <c r="EX66" s="629" t="s">
        <v>377</v>
      </c>
      <c r="EY66" s="629" t="s">
        <v>377</v>
      </c>
      <c r="EZ66" s="697">
        <v>0</v>
      </c>
      <c r="FA66" s="697">
        <v>1796112122</v>
      </c>
      <c r="FB66" s="697">
        <v>1834848342</v>
      </c>
      <c r="FC66" s="697">
        <f t="shared" si="46"/>
        <v>0</v>
      </c>
      <c r="FD66" s="697">
        <f t="shared" si="47"/>
        <v>1796112.122</v>
      </c>
      <c r="FE66" s="697">
        <f t="shared" si="48"/>
        <v>1834848.3419999999</v>
      </c>
      <c r="FN66" s="629" t="s">
        <v>380</v>
      </c>
      <c r="FO66" s="629" t="s">
        <v>825</v>
      </c>
      <c r="FP66" s="629" t="s">
        <v>377</v>
      </c>
      <c r="FQ66" s="629" t="s">
        <v>377</v>
      </c>
      <c r="FR66" s="698">
        <v>0</v>
      </c>
      <c r="FS66" s="698">
        <v>2894052819</v>
      </c>
      <c r="FT66" s="698">
        <v>3555819416</v>
      </c>
      <c r="FU66" s="700">
        <f t="shared" si="50"/>
        <v>0</v>
      </c>
      <c r="FV66" s="700">
        <f t="shared" si="51"/>
        <v>2894052.8190000001</v>
      </c>
      <c r="FW66" s="700">
        <f t="shared" si="52"/>
        <v>3555819.4160000002</v>
      </c>
      <c r="GU66" s="668" t="s">
        <v>686</v>
      </c>
      <c r="GV66" s="629" t="s">
        <v>687</v>
      </c>
      <c r="GW66" s="668" t="s">
        <v>377</v>
      </c>
      <c r="GX66" s="625" t="s">
        <v>377</v>
      </c>
      <c r="GY66" s="626">
        <v>1354620828</v>
      </c>
      <c r="GZ66" s="626">
        <v>0</v>
      </c>
      <c r="HA66" s="626">
        <v>0</v>
      </c>
      <c r="HB66" s="626">
        <f t="shared" si="60"/>
        <v>1354620.828</v>
      </c>
      <c r="HC66" s="626">
        <f t="shared" si="61"/>
        <v>0</v>
      </c>
      <c r="HD66" s="626">
        <f t="shared" si="62"/>
        <v>0</v>
      </c>
      <c r="IB66" s="629" t="s">
        <v>676</v>
      </c>
      <c r="IC66" s="629" t="s">
        <v>677</v>
      </c>
      <c r="ID66" s="629" t="s">
        <v>377</v>
      </c>
      <c r="IE66" s="629" t="s">
        <v>377</v>
      </c>
      <c r="IF66" s="697">
        <v>0</v>
      </c>
      <c r="IG66" s="697">
        <v>4596222123</v>
      </c>
      <c r="IH66" s="697">
        <v>4596222123</v>
      </c>
      <c r="II66" s="697">
        <f t="shared" si="70"/>
        <v>0</v>
      </c>
      <c r="IJ66" s="697">
        <f t="shared" si="71"/>
        <v>4596222.1229999997</v>
      </c>
      <c r="IK66" s="697">
        <f t="shared" si="72"/>
        <v>4596222.1229999997</v>
      </c>
    </row>
    <row r="67" spans="64:245" x14ac:dyDescent="0.25">
      <c r="BW67" s="668" t="s">
        <v>826</v>
      </c>
      <c r="BX67" s="625" t="s">
        <v>118</v>
      </c>
      <c r="BY67" s="668" t="s">
        <v>377</v>
      </c>
      <c r="BZ67" s="625" t="s">
        <v>377</v>
      </c>
      <c r="CA67" s="696">
        <v>100</v>
      </c>
      <c r="CB67" s="696">
        <v>0</v>
      </c>
      <c r="CC67" s="696">
        <v>0</v>
      </c>
      <c r="CD67" s="696">
        <f t="shared" si="30"/>
        <v>0.1</v>
      </c>
      <c r="CE67" s="696">
        <f t="shared" si="31"/>
        <v>0</v>
      </c>
      <c r="CF67" s="696">
        <f t="shared" si="32"/>
        <v>0</v>
      </c>
      <c r="CO67" s="629" t="s">
        <v>381</v>
      </c>
      <c r="CP67" s="629" t="s">
        <v>121</v>
      </c>
      <c r="CQ67" s="668" t="s">
        <v>377</v>
      </c>
      <c r="CR67" s="629" t="s">
        <v>377</v>
      </c>
      <c r="CS67" s="629">
        <v>0</v>
      </c>
      <c r="CT67" s="629">
        <v>43933736285</v>
      </c>
      <c r="CU67" s="629">
        <v>43933736285</v>
      </c>
      <c r="CV67" s="696">
        <f t="shared" si="34"/>
        <v>0</v>
      </c>
      <c r="CW67" s="696">
        <f t="shared" si="35"/>
        <v>43933736.284999996</v>
      </c>
      <c r="CX67" s="696">
        <f t="shared" si="36"/>
        <v>43933736.284999996</v>
      </c>
      <c r="DH67" s="629" t="s">
        <v>719</v>
      </c>
      <c r="DI67" s="629" t="s">
        <v>720</v>
      </c>
      <c r="DJ67" s="629" t="s">
        <v>377</v>
      </c>
      <c r="DK67" s="629" t="s">
        <v>377</v>
      </c>
      <c r="DL67" s="698">
        <v>3995732000</v>
      </c>
      <c r="DM67" s="698">
        <v>0</v>
      </c>
      <c r="DN67" s="698">
        <v>0</v>
      </c>
      <c r="DO67" s="698">
        <f t="shared" si="38"/>
        <v>3995732</v>
      </c>
      <c r="DP67" s="698">
        <f t="shared" si="39"/>
        <v>0</v>
      </c>
      <c r="DQ67" s="698">
        <f t="shared" si="40"/>
        <v>0</v>
      </c>
      <c r="EC67" s="629" t="s">
        <v>719</v>
      </c>
      <c r="ED67" s="629" t="s">
        <v>720</v>
      </c>
      <c r="EE67" s="668" t="s">
        <v>377</v>
      </c>
      <c r="EF67" s="629" t="s">
        <v>377</v>
      </c>
      <c r="EG67" s="697">
        <v>3995732000</v>
      </c>
      <c r="EH67" s="697">
        <v>0</v>
      </c>
      <c r="EI67" s="697">
        <v>0</v>
      </c>
      <c r="EJ67" s="697">
        <f t="shared" si="42"/>
        <v>3995732</v>
      </c>
      <c r="EK67" s="697">
        <f t="shared" si="43"/>
        <v>0</v>
      </c>
      <c r="EL67" s="697">
        <f t="shared" si="44"/>
        <v>0</v>
      </c>
      <c r="EV67" s="629" t="s">
        <v>719</v>
      </c>
      <c r="EW67" s="629" t="s">
        <v>720</v>
      </c>
      <c r="EX67" s="629" t="s">
        <v>377</v>
      </c>
      <c r="EY67" s="629" t="s">
        <v>377</v>
      </c>
      <c r="EZ67" s="697">
        <v>3995732000</v>
      </c>
      <c r="FA67" s="697">
        <v>0</v>
      </c>
      <c r="FB67" s="697">
        <v>0</v>
      </c>
      <c r="FC67" s="697">
        <f t="shared" si="46"/>
        <v>3995732</v>
      </c>
      <c r="FD67" s="697">
        <f t="shared" si="47"/>
        <v>0</v>
      </c>
      <c r="FE67" s="697">
        <f t="shared" si="48"/>
        <v>0</v>
      </c>
      <c r="FN67" s="629" t="s">
        <v>719</v>
      </c>
      <c r="FO67" s="629" t="s">
        <v>720</v>
      </c>
      <c r="FP67" s="629" t="s">
        <v>377</v>
      </c>
      <c r="FQ67" s="629" t="s">
        <v>377</v>
      </c>
      <c r="FR67" s="698">
        <v>3995732000</v>
      </c>
      <c r="FS67" s="698">
        <v>0</v>
      </c>
      <c r="FT67" s="698">
        <v>0</v>
      </c>
      <c r="FU67" s="700">
        <f t="shared" si="50"/>
        <v>3995732</v>
      </c>
      <c r="FV67" s="700">
        <f t="shared" si="51"/>
        <v>0</v>
      </c>
      <c r="FW67" s="700">
        <f t="shared" si="52"/>
        <v>0</v>
      </c>
      <c r="GU67" s="668" t="s">
        <v>686</v>
      </c>
      <c r="GV67" s="629" t="s">
        <v>687</v>
      </c>
      <c r="GW67" s="668" t="s">
        <v>377</v>
      </c>
      <c r="GX67" s="625" t="s">
        <v>377</v>
      </c>
      <c r="GY67" s="626">
        <v>723439000</v>
      </c>
      <c r="GZ67" s="626">
        <v>0</v>
      </c>
      <c r="HA67" s="626">
        <v>0</v>
      </c>
      <c r="HB67" s="626">
        <f t="shared" si="60"/>
        <v>723439</v>
      </c>
      <c r="HC67" s="626">
        <f t="shared" si="61"/>
        <v>0</v>
      </c>
      <c r="HD67" s="626">
        <f t="shared" si="62"/>
        <v>0</v>
      </c>
      <c r="IB67" s="629" t="s">
        <v>676</v>
      </c>
      <c r="IC67" s="629" t="s">
        <v>677</v>
      </c>
      <c r="ID67" s="629" t="s">
        <v>377</v>
      </c>
      <c r="IE67" s="629" t="s">
        <v>377</v>
      </c>
      <c r="IF67" s="697">
        <v>0</v>
      </c>
      <c r="IG67" s="697">
        <v>123132264</v>
      </c>
      <c r="IH67" s="697">
        <v>123132264</v>
      </c>
      <c r="II67" s="697">
        <f t="shared" si="70"/>
        <v>0</v>
      </c>
      <c r="IJ67" s="697">
        <f t="shared" si="71"/>
        <v>123132.264</v>
      </c>
      <c r="IK67" s="697">
        <f t="shared" si="72"/>
        <v>123132.264</v>
      </c>
    </row>
    <row r="68" spans="64:245" x14ac:dyDescent="0.25">
      <c r="CD68" s="704">
        <f>SUM(CD3:CD67)</f>
        <v>331630305.20000005</v>
      </c>
      <c r="CE68" s="704">
        <f t="shared" ref="CE68:CF68" si="84">SUM(CE3:CE67)</f>
        <v>155139837.22100002</v>
      </c>
      <c r="CF68" s="704">
        <f t="shared" si="84"/>
        <v>153045279.852</v>
      </c>
      <c r="CO68" s="629" t="s">
        <v>826</v>
      </c>
      <c r="CP68" s="629" t="s">
        <v>118</v>
      </c>
      <c r="CQ68" s="668" t="s">
        <v>377</v>
      </c>
      <c r="CR68" s="629" t="s">
        <v>377</v>
      </c>
      <c r="CS68" s="629">
        <v>100</v>
      </c>
      <c r="CT68" s="629">
        <v>0</v>
      </c>
      <c r="CU68" s="629">
        <v>0</v>
      </c>
      <c r="CV68" s="696">
        <f t="shared" ref="CV68" si="85">+CS68/$CW$1*$CX$1</f>
        <v>0.1</v>
      </c>
      <c r="CW68" s="696">
        <f t="shared" ref="CW68" si="86">+CT68/$CW$1*$CX$1</f>
        <v>0</v>
      </c>
      <c r="CX68" s="696">
        <f t="shared" ref="CX68" si="87">+CU68/$CW$1*$CX$1</f>
        <v>0</v>
      </c>
      <c r="DH68" s="629" t="s">
        <v>381</v>
      </c>
      <c r="DI68" s="629" t="s">
        <v>121</v>
      </c>
      <c r="DJ68" s="629" t="s">
        <v>377</v>
      </c>
      <c r="DK68" s="629" t="s">
        <v>377</v>
      </c>
      <c r="DL68" s="698">
        <v>43933737100</v>
      </c>
      <c r="DM68" s="698">
        <v>0</v>
      </c>
      <c r="DN68" s="698">
        <v>0</v>
      </c>
      <c r="DO68" s="698">
        <f t="shared" ref="DO68:DO69" si="88">+DL68/$DO$1*$DP$1</f>
        <v>43933737.100000001</v>
      </c>
      <c r="DP68" s="698">
        <f t="shared" ref="DP68:DP70" si="89">+DM68/$DO$1*$DP$1</f>
        <v>0</v>
      </c>
      <c r="DQ68" s="698">
        <f t="shared" ref="DQ68:DQ70" si="90">+DN68/$DO$1*$DP$1</f>
        <v>0</v>
      </c>
      <c r="EC68" s="629" t="s">
        <v>381</v>
      </c>
      <c r="ED68" s="629" t="s">
        <v>121</v>
      </c>
      <c r="EE68" s="668" t="s">
        <v>377</v>
      </c>
      <c r="EF68" s="629" t="s">
        <v>377</v>
      </c>
      <c r="EG68" s="697">
        <v>43933737100</v>
      </c>
      <c r="EH68" s="697">
        <v>0</v>
      </c>
      <c r="EI68" s="697">
        <v>0</v>
      </c>
      <c r="EJ68" s="697">
        <f t="shared" ref="EJ68:EJ70" si="91">+EG68/$EJ$1*$EK$1</f>
        <v>43933737.100000001</v>
      </c>
      <c r="EK68" s="697">
        <f t="shared" ref="EK68:EK70" si="92">+EH68/$EJ$1*$EK$1</f>
        <v>0</v>
      </c>
      <c r="EL68" s="697">
        <f t="shared" ref="EL68:EL70" si="93">+EI68/$EJ$1*$EK$1</f>
        <v>0</v>
      </c>
      <c r="EV68" s="629" t="s">
        <v>381</v>
      </c>
      <c r="EW68" s="629" t="s">
        <v>121</v>
      </c>
      <c r="EX68" s="629" t="s">
        <v>377</v>
      </c>
      <c r="EY68" s="629" t="s">
        <v>377</v>
      </c>
      <c r="EZ68" s="697">
        <v>43933737100</v>
      </c>
      <c r="FA68" s="697">
        <v>0</v>
      </c>
      <c r="FB68" s="697">
        <v>0</v>
      </c>
      <c r="FC68" s="697">
        <f t="shared" ref="FC68:FC70" si="94">+EZ68/$FC$1*$FD$1</f>
        <v>43933737.100000001</v>
      </c>
      <c r="FD68" s="697">
        <f t="shared" ref="FD68:FD70" si="95">+FA68/$FC$1*$FD$1</f>
        <v>0</v>
      </c>
      <c r="FE68" s="697">
        <f t="shared" ref="FE68:FE70" si="96">+FB68/$FC$1*$FD$1</f>
        <v>0</v>
      </c>
      <c r="FN68" s="629" t="s">
        <v>719</v>
      </c>
      <c r="FO68" s="629" t="s">
        <v>720</v>
      </c>
      <c r="FP68" s="629" t="s">
        <v>377</v>
      </c>
      <c r="FQ68" s="629" t="s">
        <v>377</v>
      </c>
      <c r="FR68" s="698">
        <v>0</v>
      </c>
      <c r="FS68" s="698">
        <v>0</v>
      </c>
      <c r="FT68" s="698">
        <v>246548000</v>
      </c>
      <c r="FU68" s="700">
        <f t="shared" ref="FU68:FU71" si="97">+FR68/$FU$1*$FV$1</f>
        <v>0</v>
      </c>
      <c r="FV68" s="700">
        <f t="shared" ref="FV68:FV71" si="98">+FS68/$FU$1*$FV$1</f>
        <v>0</v>
      </c>
      <c r="FW68" s="700">
        <f t="shared" ref="FW68:FW71" si="99">+FT68/$FU$1*$FV$1</f>
        <v>246548</v>
      </c>
      <c r="GU68" s="668" t="s">
        <v>686</v>
      </c>
      <c r="GV68" s="629" t="s">
        <v>687</v>
      </c>
      <c r="GW68" s="668" t="s">
        <v>377</v>
      </c>
      <c r="GX68" s="625" t="s">
        <v>377</v>
      </c>
      <c r="GY68" s="626">
        <v>0</v>
      </c>
      <c r="GZ68" s="626">
        <v>9224753519</v>
      </c>
      <c r="HA68" s="626">
        <v>9613895027</v>
      </c>
      <c r="HB68" s="626">
        <f t="shared" ref="HB68:HB79" si="100">+GY68/$HB$1*$HC$1</f>
        <v>0</v>
      </c>
      <c r="HC68" s="626">
        <f t="shared" ref="HC68:HC79" si="101">+GZ68/$HB$1*$HC$1</f>
        <v>9224753.5189999994</v>
      </c>
      <c r="HD68" s="626">
        <f t="shared" ref="HD68:HD79" si="102">+HA68/$HB$1*$HC$1</f>
        <v>9613895.0270000007</v>
      </c>
      <c r="IB68" s="629" t="s">
        <v>678</v>
      </c>
      <c r="IC68" s="629" t="s">
        <v>679</v>
      </c>
      <c r="ID68" s="629" t="s">
        <v>377</v>
      </c>
      <c r="IE68" s="629" t="s">
        <v>377</v>
      </c>
      <c r="IF68" s="697">
        <v>2645145657</v>
      </c>
      <c r="IG68" s="697">
        <v>0</v>
      </c>
      <c r="IH68" s="697">
        <v>0</v>
      </c>
      <c r="II68" s="697">
        <f t="shared" ref="II68:II94" si="103">+IF68/$II$1*$IJ$1</f>
        <v>2645145.6570000001</v>
      </c>
      <c r="IJ68" s="697">
        <f t="shared" ref="IJ68:IJ94" si="104">+IG68/$II$1*$IJ$1</f>
        <v>0</v>
      </c>
      <c r="IK68" s="697">
        <f t="shared" ref="IK68:IK94" si="105">+IH68/$II$1*$IJ$1</f>
        <v>0</v>
      </c>
    </row>
    <row r="69" spans="64:245" x14ac:dyDescent="0.25">
      <c r="CV69" s="704"/>
      <c r="CW69" s="704"/>
      <c r="DH69" s="629" t="s">
        <v>381</v>
      </c>
      <c r="DI69" s="629" t="s">
        <v>121</v>
      </c>
      <c r="DJ69" s="629" t="s">
        <v>377</v>
      </c>
      <c r="DK69" s="629" t="s">
        <v>377</v>
      </c>
      <c r="DL69" s="698">
        <v>0</v>
      </c>
      <c r="DM69" s="698">
        <v>43933736285</v>
      </c>
      <c r="DN69" s="698">
        <v>43933736285</v>
      </c>
      <c r="DO69" s="698">
        <f t="shared" si="88"/>
        <v>0</v>
      </c>
      <c r="DP69" s="698">
        <f t="shared" si="89"/>
        <v>43933736.284999996</v>
      </c>
      <c r="DQ69" s="698">
        <f t="shared" si="90"/>
        <v>43933736.284999996</v>
      </c>
      <c r="EC69" s="629" t="s">
        <v>381</v>
      </c>
      <c r="ED69" s="629" t="s">
        <v>121</v>
      </c>
      <c r="EE69" s="668" t="s">
        <v>377</v>
      </c>
      <c r="EF69" s="629" t="s">
        <v>377</v>
      </c>
      <c r="EG69" s="697">
        <v>0</v>
      </c>
      <c r="EH69" s="697">
        <v>43933736285</v>
      </c>
      <c r="EI69" s="697">
        <v>43933736285</v>
      </c>
      <c r="EJ69" s="697">
        <f t="shared" si="91"/>
        <v>0</v>
      </c>
      <c r="EK69" s="697">
        <f t="shared" si="92"/>
        <v>43933736.284999996</v>
      </c>
      <c r="EL69" s="697">
        <f t="shared" si="93"/>
        <v>43933736.284999996</v>
      </c>
      <c r="EV69" s="629" t="s">
        <v>381</v>
      </c>
      <c r="EW69" s="629" t="s">
        <v>121</v>
      </c>
      <c r="EX69" s="629" t="s">
        <v>377</v>
      </c>
      <c r="EY69" s="629" t="s">
        <v>377</v>
      </c>
      <c r="EZ69" s="697">
        <v>0</v>
      </c>
      <c r="FA69" s="697">
        <v>43933736285</v>
      </c>
      <c r="FB69" s="697">
        <v>43933736285</v>
      </c>
      <c r="FC69" s="697">
        <f t="shared" si="94"/>
        <v>0</v>
      </c>
      <c r="FD69" s="697">
        <f t="shared" si="95"/>
        <v>43933736.284999996</v>
      </c>
      <c r="FE69" s="697">
        <f t="shared" si="96"/>
        <v>43933736.284999996</v>
      </c>
      <c r="FN69" s="629" t="s">
        <v>381</v>
      </c>
      <c r="FO69" s="629" t="s">
        <v>121</v>
      </c>
      <c r="FP69" s="629" t="s">
        <v>377</v>
      </c>
      <c r="FQ69" s="629" t="s">
        <v>377</v>
      </c>
      <c r="FR69" s="698">
        <v>43933737100</v>
      </c>
      <c r="FS69" s="698">
        <v>0</v>
      </c>
      <c r="FT69" s="698">
        <v>0</v>
      </c>
      <c r="FU69" s="700">
        <f t="shared" si="97"/>
        <v>43933737.100000001</v>
      </c>
      <c r="FV69" s="700">
        <f t="shared" si="98"/>
        <v>0</v>
      </c>
      <c r="FW69" s="700">
        <f t="shared" si="99"/>
        <v>0</v>
      </c>
      <c r="GU69" s="668" t="s">
        <v>688</v>
      </c>
      <c r="GV69" s="629" t="s">
        <v>689</v>
      </c>
      <c r="GW69" s="668" t="s">
        <v>377</v>
      </c>
      <c r="GX69" s="625" t="s">
        <v>377</v>
      </c>
      <c r="GY69" s="626">
        <v>22730998000</v>
      </c>
      <c r="GZ69" s="626">
        <v>0</v>
      </c>
      <c r="HA69" s="626">
        <v>0</v>
      </c>
      <c r="HB69" s="626">
        <f t="shared" si="100"/>
        <v>22730998</v>
      </c>
      <c r="HC69" s="626">
        <f t="shared" si="101"/>
        <v>0</v>
      </c>
      <c r="HD69" s="626">
        <f t="shared" si="102"/>
        <v>0</v>
      </c>
      <c r="IB69" s="629" t="s">
        <v>678</v>
      </c>
      <c r="IC69" s="629" t="s">
        <v>679</v>
      </c>
      <c r="ID69" s="629" t="s">
        <v>377</v>
      </c>
      <c r="IE69" s="629" t="s">
        <v>377</v>
      </c>
      <c r="IF69" s="697">
        <v>0</v>
      </c>
      <c r="IG69" s="697">
        <v>2645145657</v>
      </c>
      <c r="IH69" s="697">
        <v>2645145657</v>
      </c>
      <c r="II69" s="697">
        <f t="shared" si="103"/>
        <v>0</v>
      </c>
      <c r="IJ69" s="697">
        <f t="shared" si="104"/>
        <v>2645145.6570000001</v>
      </c>
      <c r="IK69" s="697">
        <f t="shared" si="105"/>
        <v>2645145.6570000001</v>
      </c>
    </row>
    <row r="70" spans="64:245" x14ac:dyDescent="0.25">
      <c r="DH70" s="629" t="s">
        <v>826</v>
      </c>
      <c r="DI70" s="629" t="s">
        <v>118</v>
      </c>
      <c r="DJ70" s="629" t="s">
        <v>377</v>
      </c>
      <c r="DK70" s="629" t="s">
        <v>377</v>
      </c>
      <c r="DL70" s="698">
        <v>100</v>
      </c>
      <c r="DM70" s="698">
        <v>0</v>
      </c>
      <c r="DN70" s="698">
        <v>0</v>
      </c>
      <c r="DO70" s="698">
        <f>+DL70/$DO$1*$DP$1</f>
        <v>0.1</v>
      </c>
      <c r="DP70" s="698">
        <f t="shared" si="89"/>
        <v>0</v>
      </c>
      <c r="DQ70" s="698">
        <f t="shared" si="90"/>
        <v>0</v>
      </c>
      <c r="EC70" s="629" t="s">
        <v>826</v>
      </c>
      <c r="ED70" s="629" t="s">
        <v>118</v>
      </c>
      <c r="EE70" s="668" t="s">
        <v>377</v>
      </c>
      <c r="EF70" s="629" t="s">
        <v>377</v>
      </c>
      <c r="EG70" s="697">
        <v>100</v>
      </c>
      <c r="EH70" s="697">
        <v>0</v>
      </c>
      <c r="EI70" s="697">
        <v>0</v>
      </c>
      <c r="EJ70" s="697">
        <f t="shared" si="91"/>
        <v>0.1</v>
      </c>
      <c r="EK70" s="697">
        <f t="shared" si="92"/>
        <v>0</v>
      </c>
      <c r="EL70" s="697">
        <f t="shared" si="93"/>
        <v>0</v>
      </c>
      <c r="EV70" s="629" t="s">
        <v>826</v>
      </c>
      <c r="EW70" s="629" t="s">
        <v>118</v>
      </c>
      <c r="EX70" s="629" t="s">
        <v>377</v>
      </c>
      <c r="EY70" s="629" t="s">
        <v>377</v>
      </c>
      <c r="EZ70" s="697">
        <v>100</v>
      </c>
      <c r="FA70" s="697">
        <v>0</v>
      </c>
      <c r="FB70" s="697">
        <v>0</v>
      </c>
      <c r="FC70" s="697">
        <f t="shared" si="94"/>
        <v>0.1</v>
      </c>
      <c r="FD70" s="697">
        <f t="shared" si="95"/>
        <v>0</v>
      </c>
      <c r="FE70" s="697">
        <f t="shared" si="96"/>
        <v>0</v>
      </c>
      <c r="FN70" s="629" t="s">
        <v>381</v>
      </c>
      <c r="FO70" s="629" t="s">
        <v>121</v>
      </c>
      <c r="FP70" s="629" t="s">
        <v>377</v>
      </c>
      <c r="FQ70" s="629" t="s">
        <v>377</v>
      </c>
      <c r="FR70" s="698">
        <v>0</v>
      </c>
      <c r="FS70" s="698">
        <v>43933736285</v>
      </c>
      <c r="FT70" s="698">
        <v>43933736285</v>
      </c>
      <c r="FU70" s="700">
        <f t="shared" si="97"/>
        <v>0</v>
      </c>
      <c r="FV70" s="700">
        <f t="shared" si="98"/>
        <v>43933736.284999996</v>
      </c>
      <c r="FW70" s="700">
        <f t="shared" si="99"/>
        <v>43933736.284999996</v>
      </c>
      <c r="GU70" s="668" t="s">
        <v>688</v>
      </c>
      <c r="GV70" s="629" t="s">
        <v>689</v>
      </c>
      <c r="GW70" s="668" t="s">
        <v>377</v>
      </c>
      <c r="GX70" s="625" t="s">
        <v>377</v>
      </c>
      <c r="GY70" s="626">
        <v>0</v>
      </c>
      <c r="GZ70" s="626">
        <v>15318021484</v>
      </c>
      <c r="HA70" s="626">
        <v>19551784729</v>
      </c>
      <c r="HB70" s="626">
        <f t="shared" si="100"/>
        <v>0</v>
      </c>
      <c r="HC70" s="626">
        <f t="shared" si="101"/>
        <v>15318021.483999999</v>
      </c>
      <c r="HD70" s="626">
        <f t="shared" si="102"/>
        <v>19551784.728999998</v>
      </c>
      <c r="IB70" s="629" t="s">
        <v>680</v>
      </c>
      <c r="IC70" s="629" t="s">
        <v>681</v>
      </c>
      <c r="ID70" s="629" t="s">
        <v>377</v>
      </c>
      <c r="IE70" s="629" t="s">
        <v>377</v>
      </c>
      <c r="IF70" s="697">
        <v>1135832101</v>
      </c>
      <c r="IG70" s="697">
        <v>0</v>
      </c>
      <c r="IH70" s="697">
        <v>0</v>
      </c>
      <c r="II70" s="697">
        <f t="shared" si="103"/>
        <v>1135832.101</v>
      </c>
      <c r="IJ70" s="697">
        <f t="shared" si="104"/>
        <v>0</v>
      </c>
      <c r="IK70" s="697">
        <f t="shared" si="105"/>
        <v>0</v>
      </c>
    </row>
    <row r="71" spans="64:245" x14ac:dyDescent="0.25">
      <c r="CW71" s="704"/>
      <c r="EG71" s="697"/>
      <c r="EH71" s="697"/>
      <c r="EI71" s="697"/>
      <c r="EZ71" s="697"/>
      <c r="FA71" s="697"/>
      <c r="FB71" s="697"/>
      <c r="FN71" s="629" t="s">
        <v>826</v>
      </c>
      <c r="FO71" s="629" t="s">
        <v>118</v>
      </c>
      <c r="FP71" s="629" t="s">
        <v>377</v>
      </c>
      <c r="FQ71" s="629" t="s">
        <v>377</v>
      </c>
      <c r="FR71" s="698">
        <v>100</v>
      </c>
      <c r="FS71" s="698">
        <v>0</v>
      </c>
      <c r="FT71" s="698">
        <v>0</v>
      </c>
      <c r="FU71" s="700">
        <f t="shared" si="97"/>
        <v>0.1</v>
      </c>
      <c r="FV71" s="700">
        <f t="shared" si="98"/>
        <v>0</v>
      </c>
      <c r="FW71" s="700">
        <f t="shared" si="99"/>
        <v>0</v>
      </c>
      <c r="GU71" s="668" t="s">
        <v>378</v>
      </c>
      <c r="GV71" s="629" t="s">
        <v>395</v>
      </c>
      <c r="GW71" s="668" t="s">
        <v>377</v>
      </c>
      <c r="GX71" s="625" t="s">
        <v>377</v>
      </c>
      <c r="GY71" s="626">
        <v>17361590000</v>
      </c>
      <c r="GZ71" s="626">
        <v>0</v>
      </c>
      <c r="HA71" s="626">
        <v>0</v>
      </c>
      <c r="HB71" s="626">
        <f t="shared" si="100"/>
        <v>17361590</v>
      </c>
      <c r="HC71" s="626">
        <f t="shared" si="101"/>
        <v>0</v>
      </c>
      <c r="HD71" s="626">
        <f t="shared" si="102"/>
        <v>0</v>
      </c>
      <c r="IB71" s="629" t="s">
        <v>680</v>
      </c>
      <c r="IC71" s="629" t="s">
        <v>681</v>
      </c>
      <c r="ID71" s="629" t="s">
        <v>377</v>
      </c>
      <c r="IE71" s="629" t="s">
        <v>377</v>
      </c>
      <c r="IF71" s="697">
        <v>49670172</v>
      </c>
      <c r="IG71" s="697">
        <v>0</v>
      </c>
      <c r="IH71" s="697">
        <v>0</v>
      </c>
      <c r="II71" s="697">
        <f t="shared" si="103"/>
        <v>49670.171999999999</v>
      </c>
      <c r="IJ71" s="697">
        <f t="shared" si="104"/>
        <v>0</v>
      </c>
      <c r="IK71" s="697">
        <f t="shared" si="105"/>
        <v>0</v>
      </c>
    </row>
    <row r="72" spans="64:245" x14ac:dyDescent="0.25">
      <c r="FU72" s="700"/>
      <c r="FV72" s="700"/>
      <c r="FW72" s="700"/>
      <c r="GU72" s="668" t="s">
        <v>378</v>
      </c>
      <c r="GV72" s="629" t="s">
        <v>395</v>
      </c>
      <c r="GW72" s="668" t="s">
        <v>377</v>
      </c>
      <c r="GX72" s="625" t="s">
        <v>377</v>
      </c>
      <c r="GY72" s="626">
        <v>0</v>
      </c>
      <c r="GZ72" s="626">
        <v>17361590000</v>
      </c>
      <c r="HA72" s="626">
        <v>17361590000</v>
      </c>
      <c r="HB72" s="626">
        <f t="shared" si="100"/>
        <v>0</v>
      </c>
      <c r="HC72" s="626">
        <f t="shared" si="101"/>
        <v>17361590</v>
      </c>
      <c r="HD72" s="626">
        <f t="shared" si="102"/>
        <v>17361590</v>
      </c>
      <c r="IB72" s="629" t="s">
        <v>680</v>
      </c>
      <c r="IC72" s="629" t="s">
        <v>681</v>
      </c>
      <c r="ID72" s="629" t="s">
        <v>377</v>
      </c>
      <c r="IE72" s="629" t="s">
        <v>377</v>
      </c>
      <c r="IF72" s="697">
        <v>0</v>
      </c>
      <c r="IG72" s="697">
        <v>49670172</v>
      </c>
      <c r="IH72" s="697">
        <v>49670172</v>
      </c>
      <c r="II72" s="697">
        <f t="shared" si="103"/>
        <v>0</v>
      </c>
      <c r="IJ72" s="697">
        <f t="shared" si="104"/>
        <v>49670.171999999999</v>
      </c>
      <c r="IK72" s="697">
        <f t="shared" si="105"/>
        <v>49670.171999999999</v>
      </c>
    </row>
    <row r="73" spans="64:245" x14ac:dyDescent="0.25">
      <c r="FU73" s="700"/>
      <c r="FV73" s="700"/>
      <c r="FW73" s="700"/>
      <c r="GU73" s="668" t="s">
        <v>380</v>
      </c>
      <c r="GV73" s="629" t="s">
        <v>825</v>
      </c>
      <c r="GW73" s="668" t="s">
        <v>377</v>
      </c>
      <c r="GX73" s="625" t="s">
        <v>377</v>
      </c>
      <c r="GY73" s="626">
        <v>9905707000</v>
      </c>
      <c r="GZ73" s="626">
        <v>0</v>
      </c>
      <c r="HA73" s="626">
        <v>0</v>
      </c>
      <c r="HB73" s="626">
        <f t="shared" si="100"/>
        <v>9905707</v>
      </c>
      <c r="HC73" s="626">
        <f t="shared" si="101"/>
        <v>0</v>
      </c>
      <c r="HD73" s="626">
        <f t="shared" si="102"/>
        <v>0</v>
      </c>
      <c r="IB73" s="629" t="s">
        <v>680</v>
      </c>
      <c r="IC73" s="629" t="s">
        <v>681</v>
      </c>
      <c r="ID73" s="629" t="s">
        <v>377</v>
      </c>
      <c r="IE73" s="629" t="s">
        <v>377</v>
      </c>
      <c r="IF73" s="697">
        <v>0</v>
      </c>
      <c r="IG73" s="697">
        <v>1123210253</v>
      </c>
      <c r="IH73" s="697">
        <v>1123210253</v>
      </c>
      <c r="II73" s="697">
        <f t="shared" si="103"/>
        <v>0</v>
      </c>
      <c r="IJ73" s="697">
        <f t="shared" si="104"/>
        <v>1123210.253</v>
      </c>
      <c r="IK73" s="697">
        <f t="shared" si="105"/>
        <v>1123210.253</v>
      </c>
    </row>
    <row r="74" spans="64:245" x14ac:dyDescent="0.2">
      <c r="GU74" s="668" t="s">
        <v>380</v>
      </c>
      <c r="GV74" s="629" t="s">
        <v>825</v>
      </c>
      <c r="GW74" s="668" t="s">
        <v>377</v>
      </c>
      <c r="GX74" s="625" t="s">
        <v>377</v>
      </c>
      <c r="GY74" s="626">
        <v>0</v>
      </c>
      <c r="GZ74" s="626">
        <v>3860612333</v>
      </c>
      <c r="HA74" s="626">
        <v>6076651836</v>
      </c>
      <c r="HB74" s="626">
        <f t="shared" si="100"/>
        <v>0</v>
      </c>
      <c r="HC74" s="626">
        <f t="shared" si="101"/>
        <v>3860612.3330000001</v>
      </c>
      <c r="HD74" s="626">
        <f t="shared" si="102"/>
        <v>6076651.8360000001</v>
      </c>
      <c r="IB74" s="629" t="s">
        <v>682</v>
      </c>
      <c r="IC74" s="629" t="s">
        <v>683</v>
      </c>
      <c r="ID74" s="629" t="s">
        <v>377</v>
      </c>
      <c r="IE74" s="629" t="s">
        <v>377</v>
      </c>
      <c r="IF74" s="697">
        <v>692036991</v>
      </c>
      <c r="IG74" s="697">
        <v>0</v>
      </c>
      <c r="IH74" s="697">
        <v>0</v>
      </c>
      <c r="II74" s="697">
        <f t="shared" si="103"/>
        <v>692036.99100000004</v>
      </c>
      <c r="IJ74" s="697">
        <f t="shared" si="104"/>
        <v>0</v>
      </c>
      <c r="IK74" s="697">
        <f t="shared" si="105"/>
        <v>0</v>
      </c>
    </row>
    <row r="75" spans="64:245" x14ac:dyDescent="0.2">
      <c r="GU75" s="668" t="s">
        <v>719</v>
      </c>
      <c r="GV75" s="629" t="s">
        <v>720</v>
      </c>
      <c r="GW75" s="668" t="s">
        <v>377</v>
      </c>
      <c r="GX75" s="625" t="s">
        <v>377</v>
      </c>
      <c r="GY75" s="626">
        <v>3995732000</v>
      </c>
      <c r="GZ75" s="626">
        <v>0</v>
      </c>
      <c r="HA75" s="626">
        <v>0</v>
      </c>
      <c r="HB75" s="626">
        <f t="shared" si="100"/>
        <v>3995732</v>
      </c>
      <c r="HC75" s="626">
        <f t="shared" si="101"/>
        <v>0</v>
      </c>
      <c r="HD75" s="626">
        <f t="shared" si="102"/>
        <v>0</v>
      </c>
      <c r="IB75" s="629" t="s">
        <v>682</v>
      </c>
      <c r="IC75" s="629" t="s">
        <v>683</v>
      </c>
      <c r="ID75" s="629" t="s">
        <v>377</v>
      </c>
      <c r="IE75" s="629" t="s">
        <v>377</v>
      </c>
      <c r="IF75" s="697">
        <v>0</v>
      </c>
      <c r="IG75" s="697">
        <v>692036991</v>
      </c>
      <c r="IH75" s="697">
        <v>692036991</v>
      </c>
      <c r="II75" s="697">
        <f t="shared" si="103"/>
        <v>0</v>
      </c>
      <c r="IJ75" s="697">
        <f t="shared" si="104"/>
        <v>692036.99100000004</v>
      </c>
      <c r="IK75" s="697">
        <f t="shared" si="105"/>
        <v>692036.99100000004</v>
      </c>
    </row>
    <row r="76" spans="64:245" x14ac:dyDescent="0.2">
      <c r="GU76" s="668" t="s">
        <v>719</v>
      </c>
      <c r="GV76" s="629" t="s">
        <v>720</v>
      </c>
      <c r="GW76" s="668" t="s">
        <v>377</v>
      </c>
      <c r="GX76" s="625" t="s">
        <v>377</v>
      </c>
      <c r="GY76" s="626">
        <v>0</v>
      </c>
      <c r="GZ76" s="626">
        <v>1045740000</v>
      </c>
      <c r="HA76" s="626">
        <v>1206548000</v>
      </c>
      <c r="HB76" s="626">
        <f t="shared" si="100"/>
        <v>0</v>
      </c>
      <c r="HC76" s="626">
        <f t="shared" si="101"/>
        <v>1045740</v>
      </c>
      <c r="HD76" s="626">
        <f t="shared" si="102"/>
        <v>1206548</v>
      </c>
      <c r="IB76" s="629" t="s">
        <v>684</v>
      </c>
      <c r="IC76" s="629" t="s">
        <v>685</v>
      </c>
      <c r="ID76" s="629" t="s">
        <v>377</v>
      </c>
      <c r="IE76" s="629" t="s">
        <v>377</v>
      </c>
      <c r="IF76" s="697">
        <v>13735783452</v>
      </c>
      <c r="IG76" s="697">
        <v>0</v>
      </c>
      <c r="IH76" s="697">
        <v>0</v>
      </c>
      <c r="II76" s="697">
        <f t="shared" si="103"/>
        <v>13735783.452</v>
      </c>
      <c r="IJ76" s="697">
        <f t="shared" si="104"/>
        <v>0</v>
      </c>
      <c r="IK76" s="697">
        <f t="shared" si="105"/>
        <v>0</v>
      </c>
    </row>
    <row r="77" spans="64:245" x14ac:dyDescent="0.2">
      <c r="GU77" s="668" t="s">
        <v>381</v>
      </c>
      <c r="GV77" s="629" t="s">
        <v>121</v>
      </c>
      <c r="GW77" s="668" t="s">
        <v>377</v>
      </c>
      <c r="GX77" s="625" t="s">
        <v>377</v>
      </c>
      <c r="GY77" s="626">
        <v>43933737100</v>
      </c>
      <c r="GZ77" s="626">
        <v>0</v>
      </c>
      <c r="HA77" s="626">
        <v>0</v>
      </c>
      <c r="HB77" s="626">
        <f t="shared" si="100"/>
        <v>43933737.100000001</v>
      </c>
      <c r="HC77" s="626">
        <f t="shared" si="101"/>
        <v>0</v>
      </c>
      <c r="HD77" s="626">
        <f t="shared" si="102"/>
        <v>0</v>
      </c>
      <c r="IB77" s="629" t="s">
        <v>684</v>
      </c>
      <c r="IC77" s="629" t="s">
        <v>685</v>
      </c>
      <c r="ID77" s="629" t="s">
        <v>377</v>
      </c>
      <c r="IE77" s="629" t="s">
        <v>377</v>
      </c>
      <c r="IF77" s="697">
        <v>0</v>
      </c>
      <c r="IG77" s="697">
        <v>13671574492</v>
      </c>
      <c r="IH77" s="697">
        <v>13671574492</v>
      </c>
      <c r="II77" s="697">
        <f t="shared" si="103"/>
        <v>0</v>
      </c>
      <c r="IJ77" s="697">
        <f t="shared" si="104"/>
        <v>13671574.492000001</v>
      </c>
      <c r="IK77" s="697">
        <f t="shared" si="105"/>
        <v>13671574.492000001</v>
      </c>
    </row>
    <row r="78" spans="64:245" x14ac:dyDescent="0.2">
      <c r="GU78" s="668" t="s">
        <v>381</v>
      </c>
      <c r="GV78" s="629" t="s">
        <v>121</v>
      </c>
      <c r="GW78" s="668" t="s">
        <v>377</v>
      </c>
      <c r="GX78" s="625" t="s">
        <v>377</v>
      </c>
      <c r="GY78" s="626">
        <v>0</v>
      </c>
      <c r="GZ78" s="626">
        <v>43933710834</v>
      </c>
      <c r="HA78" s="626">
        <v>43933710834</v>
      </c>
      <c r="HB78" s="626">
        <f t="shared" si="100"/>
        <v>0</v>
      </c>
      <c r="HC78" s="626">
        <f t="shared" si="101"/>
        <v>43933710.833999999</v>
      </c>
      <c r="HD78" s="626">
        <f t="shared" si="102"/>
        <v>43933710.833999999</v>
      </c>
      <c r="IB78" s="629" t="s">
        <v>686</v>
      </c>
      <c r="IC78" s="629" t="s">
        <v>687</v>
      </c>
      <c r="ID78" s="629" t="s">
        <v>377</v>
      </c>
      <c r="IE78" s="629" t="s">
        <v>377</v>
      </c>
      <c r="IF78" s="697">
        <v>17682313676</v>
      </c>
      <c r="IG78" s="697">
        <v>0</v>
      </c>
      <c r="IH78" s="697">
        <v>0</v>
      </c>
      <c r="II78" s="697">
        <f t="shared" si="103"/>
        <v>17682313.675999999</v>
      </c>
      <c r="IJ78" s="697">
        <f t="shared" si="104"/>
        <v>0</v>
      </c>
      <c r="IK78" s="697">
        <f t="shared" si="105"/>
        <v>0</v>
      </c>
    </row>
    <row r="79" spans="64:245" x14ac:dyDescent="0.2">
      <c r="GU79" s="668" t="s">
        <v>826</v>
      </c>
      <c r="GV79" s="629" t="s">
        <v>118</v>
      </c>
      <c r="GW79" s="668" t="s">
        <v>377</v>
      </c>
      <c r="GX79" s="625" t="s">
        <v>377</v>
      </c>
      <c r="GY79" s="626">
        <v>100</v>
      </c>
      <c r="GZ79" s="626">
        <v>0</v>
      </c>
      <c r="HA79" s="626">
        <v>0</v>
      </c>
      <c r="HB79" s="626">
        <f t="shared" si="100"/>
        <v>0.1</v>
      </c>
      <c r="HC79" s="626">
        <f t="shared" si="101"/>
        <v>0</v>
      </c>
      <c r="HD79" s="626">
        <f t="shared" si="102"/>
        <v>0</v>
      </c>
      <c r="IB79" s="629" t="s">
        <v>686</v>
      </c>
      <c r="IC79" s="629" t="s">
        <v>687</v>
      </c>
      <c r="ID79" s="629" t="s">
        <v>377</v>
      </c>
      <c r="IE79" s="629" t="s">
        <v>377</v>
      </c>
      <c r="IF79" s="697">
        <v>1354620828</v>
      </c>
      <c r="IG79" s="697">
        <v>0</v>
      </c>
      <c r="IH79" s="697">
        <v>0</v>
      </c>
      <c r="II79" s="697">
        <f t="shared" si="103"/>
        <v>1354620.828</v>
      </c>
      <c r="IJ79" s="697">
        <f t="shared" si="104"/>
        <v>0</v>
      </c>
      <c r="IK79" s="697">
        <f t="shared" si="105"/>
        <v>0</v>
      </c>
    </row>
    <row r="80" spans="64:245" x14ac:dyDescent="0.2">
      <c r="IB80" s="629" t="s">
        <v>686</v>
      </c>
      <c r="IC80" s="629" t="s">
        <v>687</v>
      </c>
      <c r="ID80" s="629" t="s">
        <v>377</v>
      </c>
      <c r="IE80" s="629" t="s">
        <v>377</v>
      </c>
      <c r="IF80" s="697">
        <v>644543020</v>
      </c>
      <c r="IG80" s="697">
        <v>0</v>
      </c>
      <c r="IH80" s="697">
        <v>0</v>
      </c>
      <c r="II80" s="697">
        <f t="shared" si="103"/>
        <v>644543.02</v>
      </c>
      <c r="IJ80" s="697">
        <f t="shared" si="104"/>
        <v>0</v>
      </c>
      <c r="IK80" s="697">
        <f t="shared" si="105"/>
        <v>0</v>
      </c>
    </row>
    <row r="81" spans="236:245" x14ac:dyDescent="0.2">
      <c r="IB81" s="629" t="s">
        <v>686</v>
      </c>
      <c r="IC81" s="629" t="s">
        <v>687</v>
      </c>
      <c r="ID81" s="629" t="s">
        <v>377</v>
      </c>
      <c r="IE81" s="629" t="s">
        <v>377</v>
      </c>
      <c r="IF81" s="697">
        <v>0</v>
      </c>
      <c r="IG81" s="697">
        <v>1354620007</v>
      </c>
      <c r="IH81" s="697">
        <v>1354620007</v>
      </c>
      <c r="II81" s="697">
        <f t="shared" si="103"/>
        <v>0</v>
      </c>
      <c r="IJ81" s="697">
        <f t="shared" si="104"/>
        <v>1354620.007</v>
      </c>
      <c r="IK81" s="697">
        <f t="shared" si="105"/>
        <v>1354620.007</v>
      </c>
    </row>
    <row r="82" spans="236:245" x14ac:dyDescent="0.2">
      <c r="IB82" s="629" t="s">
        <v>686</v>
      </c>
      <c r="IC82" s="629" t="s">
        <v>687</v>
      </c>
      <c r="ID82" s="629" t="s">
        <v>377</v>
      </c>
      <c r="IE82" s="629" t="s">
        <v>377</v>
      </c>
      <c r="IF82" s="697">
        <v>0</v>
      </c>
      <c r="IG82" s="697">
        <v>249413240</v>
      </c>
      <c r="IH82" s="697">
        <v>249413240</v>
      </c>
      <c r="II82" s="697">
        <f t="shared" si="103"/>
        <v>0</v>
      </c>
      <c r="IJ82" s="697">
        <f t="shared" si="104"/>
        <v>249413.24</v>
      </c>
      <c r="IK82" s="697">
        <f t="shared" si="105"/>
        <v>249413.24</v>
      </c>
    </row>
    <row r="83" spans="236:245" x14ac:dyDescent="0.2">
      <c r="IB83" s="629" t="s">
        <v>686</v>
      </c>
      <c r="IC83" s="629" t="s">
        <v>687</v>
      </c>
      <c r="ID83" s="629" t="s">
        <v>377</v>
      </c>
      <c r="IE83" s="629" t="s">
        <v>377</v>
      </c>
      <c r="IF83" s="697">
        <v>0</v>
      </c>
      <c r="IG83" s="697">
        <v>17420500176</v>
      </c>
      <c r="IH83" s="697">
        <v>17420500176</v>
      </c>
      <c r="II83" s="697">
        <f t="shared" si="103"/>
        <v>0</v>
      </c>
      <c r="IJ83" s="697">
        <f t="shared" si="104"/>
        <v>17420500.175999999</v>
      </c>
      <c r="IK83" s="697">
        <f t="shared" si="105"/>
        <v>17420500.175999999</v>
      </c>
    </row>
    <row r="84" spans="236:245" x14ac:dyDescent="0.2">
      <c r="IB84" s="629" t="s">
        <v>688</v>
      </c>
      <c r="IC84" s="629" t="s">
        <v>689</v>
      </c>
      <c r="ID84" s="629" t="s">
        <v>377</v>
      </c>
      <c r="IE84" s="629" t="s">
        <v>377</v>
      </c>
      <c r="IF84" s="697">
        <v>24330998000</v>
      </c>
      <c r="IG84" s="697">
        <v>0</v>
      </c>
      <c r="IH84" s="697">
        <v>0</v>
      </c>
      <c r="II84" s="697">
        <f t="shared" si="103"/>
        <v>24330998</v>
      </c>
      <c r="IJ84" s="697">
        <f t="shared" si="104"/>
        <v>0</v>
      </c>
      <c r="IK84" s="697">
        <f t="shared" si="105"/>
        <v>0</v>
      </c>
    </row>
    <row r="85" spans="236:245" x14ac:dyDescent="0.2">
      <c r="IB85" s="629" t="s">
        <v>688</v>
      </c>
      <c r="IC85" s="629" t="s">
        <v>689</v>
      </c>
      <c r="ID85" s="629" t="s">
        <v>377</v>
      </c>
      <c r="IE85" s="629" t="s">
        <v>377</v>
      </c>
      <c r="IF85" s="697">
        <v>0</v>
      </c>
      <c r="IG85" s="697">
        <v>23254986576</v>
      </c>
      <c r="IH85" s="697">
        <v>23256775411</v>
      </c>
      <c r="II85" s="697">
        <f t="shared" si="103"/>
        <v>0</v>
      </c>
      <c r="IJ85" s="697">
        <f t="shared" si="104"/>
        <v>23254986.576000001</v>
      </c>
      <c r="IK85" s="697">
        <f t="shared" si="105"/>
        <v>23256775.410999998</v>
      </c>
    </row>
    <row r="86" spans="236:245" x14ac:dyDescent="0.2">
      <c r="IB86" s="629" t="s">
        <v>378</v>
      </c>
      <c r="IC86" s="629" t="s">
        <v>395</v>
      </c>
      <c r="ID86" s="629" t="s">
        <v>377</v>
      </c>
      <c r="IE86" s="629" t="s">
        <v>377</v>
      </c>
      <c r="IF86" s="697">
        <v>17361590000</v>
      </c>
      <c r="IG86" s="697">
        <v>0</v>
      </c>
      <c r="IH86" s="697">
        <v>0</v>
      </c>
      <c r="II86" s="697">
        <f t="shared" si="103"/>
        <v>17361590</v>
      </c>
      <c r="IJ86" s="697">
        <f t="shared" si="104"/>
        <v>0</v>
      </c>
      <c r="IK86" s="697">
        <f t="shared" si="105"/>
        <v>0</v>
      </c>
    </row>
    <row r="87" spans="236:245" x14ac:dyDescent="0.2">
      <c r="IB87" s="629" t="s">
        <v>378</v>
      </c>
      <c r="IC87" s="629" t="s">
        <v>395</v>
      </c>
      <c r="ID87" s="629" t="s">
        <v>377</v>
      </c>
      <c r="IE87" s="629" t="s">
        <v>377</v>
      </c>
      <c r="IF87" s="697">
        <v>0</v>
      </c>
      <c r="IG87" s="697">
        <v>17361590000</v>
      </c>
      <c r="IH87" s="697">
        <v>17361590000</v>
      </c>
      <c r="II87" s="697">
        <f t="shared" si="103"/>
        <v>0</v>
      </c>
      <c r="IJ87" s="697">
        <f t="shared" si="104"/>
        <v>17361590</v>
      </c>
      <c r="IK87" s="697">
        <f t="shared" si="105"/>
        <v>17361590</v>
      </c>
    </row>
    <row r="88" spans="236:245" x14ac:dyDescent="0.2">
      <c r="IB88" s="629" t="s">
        <v>380</v>
      </c>
      <c r="IC88" s="629" t="s">
        <v>825</v>
      </c>
      <c r="ID88" s="629" t="s">
        <v>377</v>
      </c>
      <c r="IE88" s="629" t="s">
        <v>377</v>
      </c>
      <c r="IF88" s="697">
        <v>9905707000</v>
      </c>
      <c r="IG88" s="697">
        <v>0</v>
      </c>
      <c r="IH88" s="697">
        <v>0</v>
      </c>
      <c r="II88" s="697">
        <f t="shared" si="103"/>
        <v>9905707</v>
      </c>
      <c r="IJ88" s="697">
        <f t="shared" si="104"/>
        <v>0</v>
      </c>
      <c r="IK88" s="697">
        <f t="shared" si="105"/>
        <v>0</v>
      </c>
    </row>
    <row r="89" spans="236:245" x14ac:dyDescent="0.2">
      <c r="IB89" s="629" t="s">
        <v>380</v>
      </c>
      <c r="IC89" s="629" t="s">
        <v>825</v>
      </c>
      <c r="ID89" s="629" t="s">
        <v>377</v>
      </c>
      <c r="IE89" s="629" t="s">
        <v>377</v>
      </c>
      <c r="IF89" s="697">
        <v>0</v>
      </c>
      <c r="IG89" s="697">
        <v>9905707000</v>
      </c>
      <c r="IH89" s="697">
        <v>9905707000</v>
      </c>
      <c r="II89" s="697">
        <f t="shared" si="103"/>
        <v>0</v>
      </c>
      <c r="IJ89" s="697">
        <f t="shared" si="104"/>
        <v>9905707</v>
      </c>
      <c r="IK89" s="697">
        <f t="shared" si="105"/>
        <v>9905707</v>
      </c>
    </row>
    <row r="90" spans="236:245" x14ac:dyDescent="0.2">
      <c r="IB90" s="629" t="s">
        <v>719</v>
      </c>
      <c r="IC90" s="629" t="s">
        <v>720</v>
      </c>
      <c r="ID90" s="629" t="s">
        <v>377</v>
      </c>
      <c r="IE90" s="629" t="s">
        <v>377</v>
      </c>
      <c r="IF90" s="697">
        <v>1703341000</v>
      </c>
      <c r="IG90" s="697">
        <v>0</v>
      </c>
      <c r="IH90" s="697">
        <v>0</v>
      </c>
      <c r="II90" s="697">
        <f t="shared" si="103"/>
        <v>1703341</v>
      </c>
      <c r="IJ90" s="697">
        <f t="shared" si="104"/>
        <v>0</v>
      </c>
      <c r="IK90" s="697">
        <f t="shared" si="105"/>
        <v>0</v>
      </c>
    </row>
    <row r="91" spans="236:245" x14ac:dyDescent="0.2">
      <c r="IB91" s="629" t="s">
        <v>719</v>
      </c>
      <c r="IC91" s="629" t="s">
        <v>720</v>
      </c>
      <c r="ID91" s="629" t="s">
        <v>377</v>
      </c>
      <c r="IE91" s="629" t="s">
        <v>377</v>
      </c>
      <c r="IF91" s="697">
        <v>0</v>
      </c>
      <c r="IG91" s="697">
        <v>1206548000</v>
      </c>
      <c r="IH91" s="697">
        <v>1206548000</v>
      </c>
      <c r="II91" s="697">
        <f t="shared" si="103"/>
        <v>0</v>
      </c>
      <c r="IJ91" s="697">
        <f t="shared" si="104"/>
        <v>1206548</v>
      </c>
      <c r="IK91" s="697">
        <f t="shared" si="105"/>
        <v>1206548</v>
      </c>
    </row>
    <row r="92" spans="236:245" x14ac:dyDescent="0.2">
      <c r="IB92" s="629" t="s">
        <v>381</v>
      </c>
      <c r="IC92" s="629" t="s">
        <v>121</v>
      </c>
      <c r="ID92" s="629" t="s">
        <v>377</v>
      </c>
      <c r="IE92" s="629" t="s">
        <v>377</v>
      </c>
      <c r="IF92" s="697">
        <v>43933737100</v>
      </c>
      <c r="IG92" s="697">
        <v>0</v>
      </c>
      <c r="IH92" s="697">
        <v>0</v>
      </c>
      <c r="II92" s="697">
        <f t="shared" si="103"/>
        <v>43933737.100000001</v>
      </c>
      <c r="IJ92" s="697">
        <f t="shared" si="104"/>
        <v>0</v>
      </c>
      <c r="IK92" s="697">
        <f t="shared" si="105"/>
        <v>0</v>
      </c>
    </row>
    <row r="93" spans="236:245" x14ac:dyDescent="0.2">
      <c r="IB93" s="629" t="s">
        <v>381</v>
      </c>
      <c r="IC93" s="629" t="s">
        <v>121</v>
      </c>
      <c r="ID93" s="629" t="s">
        <v>377</v>
      </c>
      <c r="IE93" s="629" t="s">
        <v>377</v>
      </c>
      <c r="IF93" s="697">
        <v>0</v>
      </c>
      <c r="IG93" s="697">
        <v>43933710834</v>
      </c>
      <c r="IH93" s="697">
        <v>43933710834</v>
      </c>
      <c r="II93" s="697">
        <f t="shared" si="103"/>
        <v>0</v>
      </c>
      <c r="IJ93" s="697">
        <f t="shared" si="104"/>
        <v>43933710.833999999</v>
      </c>
      <c r="IK93" s="697">
        <f t="shared" si="105"/>
        <v>43933710.833999999</v>
      </c>
    </row>
    <row r="94" spans="236:245" x14ac:dyDescent="0.2">
      <c r="IB94" s="629" t="s">
        <v>826</v>
      </c>
      <c r="IC94" s="629" t="s">
        <v>118</v>
      </c>
      <c r="ID94" s="629" t="s">
        <v>377</v>
      </c>
      <c r="IE94" s="629" t="s">
        <v>377</v>
      </c>
      <c r="IF94" s="697">
        <v>100</v>
      </c>
      <c r="IG94" s="697">
        <v>0</v>
      </c>
      <c r="IH94" s="697">
        <v>0</v>
      </c>
      <c r="II94" s="697">
        <f t="shared" si="103"/>
        <v>0.1</v>
      </c>
      <c r="IJ94" s="697">
        <f t="shared" si="104"/>
        <v>0</v>
      </c>
      <c r="IK94" s="697">
        <f t="shared" si="105"/>
        <v>0</v>
      </c>
    </row>
    <row r="95" spans="236:245" x14ac:dyDescent="0.2">
      <c r="II95" s="697">
        <f>SUM(II3:II94)</f>
        <v>339462843.20000005</v>
      </c>
      <c r="IJ95" s="697">
        <f t="shared" ref="IJ95:IK95" si="106">SUM(IJ3:IJ94)</f>
        <v>336630401.10300004</v>
      </c>
      <c r="IK95" s="697">
        <f t="shared" si="106"/>
        <v>336632353.82600003</v>
      </c>
    </row>
    <row r="96" spans="236:245" x14ac:dyDescent="0.2">
      <c r="II96" s="697">
        <f>+II95-'Prog 03'!I10</f>
        <v>94401671.203000039</v>
      </c>
      <c r="IJ96" s="697">
        <f ca="1">+IJ95-'Prog 03'!J10</f>
        <v>252201009.43700004</v>
      </c>
      <c r="IK96" s="697">
        <f>+IK95-'Prog 03'!L10</f>
        <v>250705344.12700003</v>
      </c>
    </row>
  </sheetData>
  <autoFilter ref="A2:IY46" xr:uid="{E54BF0DC-0E67-4288-B5D8-9901C095B9DB}"/>
  <mergeCells count="25">
    <mergeCell ref="FN1:FT1"/>
    <mergeCell ref="FY1:GE1"/>
    <mergeCell ref="AX1:BA1"/>
    <mergeCell ref="BE1:BK1"/>
    <mergeCell ref="A1:G1"/>
    <mergeCell ref="L1:O1"/>
    <mergeCell ref="S1:Z1"/>
    <mergeCell ref="AE1:AH1"/>
    <mergeCell ref="AL1:AR1"/>
    <mergeCell ref="HU1:HX1"/>
    <mergeCell ref="IB1:IH1"/>
    <mergeCell ref="IM1:IV1"/>
    <mergeCell ref="BP1:BS1"/>
    <mergeCell ref="BW1:CC1"/>
    <mergeCell ref="CH1:CK1"/>
    <mergeCell ref="CO1:CV1"/>
    <mergeCell ref="EO1:ER1"/>
    <mergeCell ref="EV1:FB1"/>
    <mergeCell ref="DU1:DX1"/>
    <mergeCell ref="EC1:EF1"/>
    <mergeCell ref="DH1:DN1"/>
    <mergeCell ref="GN1:GQ1"/>
    <mergeCell ref="GU1:HA1"/>
    <mergeCell ref="HF1:HP1"/>
    <mergeCell ref="FG1:FJ1"/>
  </mergeCells>
  <pageMargins left="0.7" right="0.7" top="0.75" bottom="0.75" header="0.3" footer="0.3"/>
  <ignoredErrors>
    <ignoredError sqref="BP3:BR16 BW3:BW67 BY3:BY6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9F568-FD42-4F10-A3B1-7DE2FB9E5DB1}">
  <sheetPr>
    <tabColor rgb="FFFF99CC"/>
  </sheetPr>
  <dimension ref="A1:GZ47"/>
  <sheetViews>
    <sheetView topLeftCell="FZ1" zoomScale="80" zoomScaleNormal="80" workbookViewId="0">
      <selection activeCell="GI3" sqref="GI3:GI21"/>
    </sheetView>
  </sheetViews>
  <sheetFormatPr baseColWidth="10" defaultColWidth="5.5703125" defaultRowHeight="12.75" x14ac:dyDescent="0.2"/>
  <cols>
    <col min="1" max="1" width="17.7109375" style="616" customWidth="1"/>
    <col min="2" max="2" width="44.28515625" style="616" hidden="1" customWidth="1"/>
    <col min="3" max="3" width="12" style="616" hidden="1" customWidth="1"/>
    <col min="4" max="4" width="10.28515625" style="616" hidden="1" customWidth="1"/>
    <col min="5" max="5" width="7.28515625" style="616" hidden="1" customWidth="1"/>
    <col min="6" max="6" width="16.7109375" style="616" hidden="1" customWidth="1"/>
    <col min="7" max="7" width="6" style="616" hidden="1" customWidth="1"/>
    <col min="8" max="8" width="5.5703125" style="616"/>
    <col min="9" max="9" width="14.42578125" style="616" customWidth="1"/>
    <col min="10" max="10" width="32" style="616" customWidth="1"/>
    <col min="11" max="11" width="10.85546875" style="616" customWidth="1"/>
    <col min="12" max="12" width="10" style="616" customWidth="1"/>
    <col min="13" max="13" width="13.7109375" style="616" customWidth="1"/>
    <col min="14" max="14" width="5.5703125" style="616" customWidth="1"/>
    <col min="15" max="15" width="22" style="616" customWidth="1"/>
    <col min="16" max="16" width="43.140625" style="616" customWidth="1"/>
    <col min="17" max="17" width="12" style="616" hidden="1" customWidth="1"/>
    <col min="18" max="18" width="10.28515625" style="616" hidden="1" customWidth="1"/>
    <col min="19" max="19" width="7.28515625" style="616" hidden="1" customWidth="1"/>
    <col min="20" max="20" width="12" style="616" customWidth="1"/>
    <col min="21" max="21" width="10.28515625" style="616" customWidth="1"/>
    <col min="22" max="22" width="8.5703125" style="616" customWidth="1"/>
    <col min="23" max="23" width="5.5703125" style="616" customWidth="1"/>
    <col min="24" max="24" width="7.85546875" style="616" customWidth="1"/>
    <col min="25" max="25" width="35.140625" style="616" customWidth="1"/>
    <col min="26" max="26" width="8" style="616" customWidth="1"/>
    <col min="27" max="27" width="8.7109375" style="616" customWidth="1"/>
    <col min="28" max="28" width="7.28515625" style="616" customWidth="1"/>
    <col min="29" max="29" width="5.5703125" style="616" customWidth="1"/>
    <col min="30" max="30" width="7.85546875" style="616" customWidth="1"/>
    <col min="31" max="31" width="35.140625" style="616" customWidth="1"/>
    <col min="32" max="32" width="8" style="616" customWidth="1"/>
    <col min="33" max="33" width="8.7109375" style="616" customWidth="1"/>
    <col min="34" max="34" width="12" style="616" customWidth="1"/>
    <col min="35" max="35" width="10.28515625" style="616" customWidth="1"/>
    <col min="36" max="36" width="7.28515625" style="616" customWidth="1"/>
    <col min="37" max="37" width="12" style="616" customWidth="1"/>
    <col min="38" max="38" width="10.28515625" style="616" customWidth="1"/>
    <col min="39" max="39" width="8.5703125" style="616" customWidth="1"/>
    <col min="40" max="40" width="5.5703125" style="616" customWidth="1"/>
    <col min="41" max="41" width="7.85546875" style="616" customWidth="1"/>
    <col min="42" max="42" width="9.28515625" style="616" customWidth="1"/>
    <col min="43" max="43" width="6.42578125" style="616" customWidth="1"/>
    <col min="44" max="44" width="8.7109375" style="616" customWidth="1"/>
    <col min="45" max="45" width="7.28515625" style="616" customWidth="1"/>
    <col min="46" max="46" width="5.5703125" style="616" customWidth="1"/>
    <col min="47" max="47" width="7.85546875" style="616" customWidth="1"/>
    <col min="48" max="48" width="35.140625" style="616" customWidth="1"/>
    <col min="49" max="49" width="12" style="616" customWidth="1"/>
    <col min="50" max="50" width="10.28515625" style="616" customWidth="1"/>
    <col min="51" max="51" width="7.28515625" style="616" customWidth="1"/>
    <col min="52" max="52" width="12" style="616" customWidth="1"/>
    <col min="53" max="53" width="10.28515625" style="616" customWidth="1"/>
    <col min="54" max="54" width="8.5703125" style="616" customWidth="1"/>
    <col min="55" max="55" width="5.5703125" style="616" customWidth="1"/>
    <col min="56" max="56" width="7.85546875" style="616" customWidth="1"/>
    <col min="57" max="57" width="9.28515625" style="616" customWidth="1"/>
    <col min="58" max="58" width="6.42578125" style="616" customWidth="1"/>
    <col min="59" max="59" width="8.7109375" style="616" customWidth="1"/>
    <col min="60" max="60" width="7.28515625" style="616" customWidth="1"/>
    <col min="61" max="61" width="5.5703125" style="616" customWidth="1"/>
    <col min="62" max="62" width="7.85546875" style="616" customWidth="1"/>
    <col min="63" max="63" width="35.5703125" style="616" customWidth="1"/>
    <col min="64" max="64" width="12" style="616" customWidth="1"/>
    <col min="65" max="65" width="10.28515625" style="616" customWidth="1"/>
    <col min="66" max="66" width="12.28515625" style="616" customWidth="1"/>
    <col min="67" max="67" width="10.28515625" style="616" customWidth="1"/>
    <col min="68" max="68" width="7.28515625" style="616" customWidth="1"/>
    <col min="69" max="69" width="12" style="616" customWidth="1"/>
    <col min="70" max="70" width="10.28515625" style="616" customWidth="1"/>
    <col min="71" max="71" width="8.5703125" style="616" customWidth="1"/>
    <col min="72" max="72" width="5.5703125" style="616" customWidth="1"/>
    <col min="73" max="73" width="7.85546875" style="616" customWidth="1"/>
    <col min="74" max="74" width="9.28515625" style="616" customWidth="1"/>
    <col min="75" max="75" width="6.42578125" style="616" customWidth="1"/>
    <col min="76" max="76" width="8.7109375" style="616" customWidth="1"/>
    <col min="77" max="77" width="7.28515625" style="616" customWidth="1"/>
    <col min="78" max="78" width="5.5703125" style="616" customWidth="1"/>
    <col min="79" max="79" width="7.85546875" style="616" customWidth="1"/>
    <col min="80" max="80" width="36.5703125" style="616" customWidth="1"/>
    <col min="81" max="81" width="12" style="616" customWidth="1"/>
    <col min="82" max="82" width="10.28515625" style="616" customWidth="1"/>
    <col min="83" max="83" width="7.28515625" style="616" customWidth="1"/>
    <col min="84" max="84" width="12" style="616" customWidth="1"/>
    <col min="85" max="85" width="10.28515625" style="616" customWidth="1"/>
    <col min="86" max="86" width="8.5703125" style="616" customWidth="1"/>
    <col min="87" max="88" width="5.5703125" style="616" customWidth="1"/>
    <col min="89" max="89" width="7.85546875" style="616" customWidth="1"/>
    <col min="90" max="90" width="9.28515625" style="616" customWidth="1"/>
    <col min="91" max="91" width="6.42578125" style="616" customWidth="1"/>
    <col min="92" max="92" width="8.7109375" style="616" customWidth="1"/>
    <col min="93" max="93" width="7.28515625" style="616" customWidth="1"/>
    <col min="94" max="94" width="5.5703125" style="616" customWidth="1"/>
    <col min="95" max="95" width="7.85546875" style="616" customWidth="1"/>
    <col min="96" max="96" width="36.5703125" style="616" customWidth="1"/>
    <col min="97" max="97" width="12" style="616" customWidth="1"/>
    <col min="98" max="98" width="10.28515625" style="616" customWidth="1"/>
    <col min="99" max="99" width="7.28515625" style="616" customWidth="1"/>
    <col min="100" max="100" width="12" style="616" customWidth="1"/>
    <col min="101" max="101" width="10.28515625" style="616" customWidth="1"/>
    <col min="102" max="102" width="8.5703125" style="616" customWidth="1"/>
    <col min="103" max="104" width="5.5703125" style="616" customWidth="1"/>
    <col min="105" max="105" width="7.85546875" style="616" customWidth="1"/>
    <col min="106" max="106" width="9.28515625" style="616" customWidth="1"/>
    <col min="107" max="107" width="6.42578125" style="616" customWidth="1"/>
    <col min="108" max="108" width="8.7109375" style="616" customWidth="1"/>
    <col min="109" max="109" width="7.28515625" style="616" customWidth="1"/>
    <col min="110" max="110" width="5.5703125" style="616" customWidth="1"/>
    <col min="111" max="111" width="7.85546875" style="616" customWidth="1"/>
    <col min="112" max="112" width="36.5703125" style="672" customWidth="1"/>
    <col min="113" max="113" width="12" style="616" customWidth="1"/>
    <col min="114" max="114" width="10.28515625" style="616" customWidth="1"/>
    <col min="115" max="115" width="7.28515625" style="616" customWidth="1"/>
    <col min="116" max="116" width="12" style="616" customWidth="1"/>
    <col min="117" max="117" width="10.28515625" style="616" customWidth="1"/>
    <col min="118" max="118" width="8.5703125" style="616" customWidth="1"/>
    <col min="119" max="119" width="5.5703125" style="616" customWidth="1"/>
    <col min="120" max="120" width="7.85546875" style="616" customWidth="1"/>
    <col min="121" max="121" width="36.5703125" style="616" customWidth="1"/>
    <col min="122" max="122" width="10.85546875" style="616" customWidth="1"/>
    <col min="123" max="123" width="8.5703125" style="616" customWidth="1"/>
    <col min="124" max="124" width="5.5703125" style="616" customWidth="1"/>
    <col min="125" max="125" width="7.85546875" style="616" customWidth="1"/>
    <col min="126" max="126" width="36.5703125" style="672" customWidth="1"/>
    <col min="127" max="127" width="12" style="616" customWidth="1"/>
    <col min="128" max="129" width="10.85546875" style="616" customWidth="1"/>
    <col min="130" max="130" width="12" style="616" customWidth="1"/>
    <col min="131" max="131" width="8.5703125" style="616" customWidth="1"/>
    <col min="132" max="132" width="10.28515625" style="616" customWidth="1"/>
    <col min="133" max="133" width="5.5703125" style="616" customWidth="1"/>
    <col min="134" max="134" width="7.85546875" style="616" customWidth="1"/>
    <col min="135" max="135" width="25.85546875" style="616" customWidth="1"/>
    <col min="136" max="136" width="7.28515625" style="616" customWidth="1"/>
    <col min="137" max="137" width="5.5703125" style="616" customWidth="1"/>
    <col min="138" max="138" width="7.85546875" style="616" customWidth="1"/>
    <col min="139" max="139" width="36.5703125" style="616" customWidth="1"/>
    <col min="140" max="140" width="12.28515625" style="616" customWidth="1"/>
    <col min="141" max="142" width="11.42578125" style="616" customWidth="1"/>
    <col min="143" max="143" width="12" style="616" customWidth="1"/>
    <col min="144" max="144" width="8.5703125" style="616" customWidth="1"/>
    <col min="145" max="145" width="10.28515625" style="616" customWidth="1"/>
    <col min="146" max="146" width="5.5703125" style="616" customWidth="1"/>
    <col min="147" max="147" width="42.7109375" style="616" customWidth="1"/>
    <col min="148" max="148" width="12.28515625" style="616" customWidth="1"/>
    <col min="149" max="150" width="11.42578125" style="616" customWidth="1"/>
    <col min="151" max="151" width="12.28515625" style="616" customWidth="1"/>
    <col min="152" max="152" width="11.42578125" style="616" customWidth="1"/>
    <col min="153" max="153" width="7.28515625" style="616" customWidth="1"/>
    <col min="154" max="154" width="12" style="616" customWidth="1"/>
    <col min="155" max="155" width="9.140625" style="616" customWidth="1"/>
    <col min="156" max="156" width="10.28515625" style="616" customWidth="1"/>
    <col min="157" max="157" width="11.140625" style="616" customWidth="1"/>
    <col min="158" max="159" width="8.42578125" style="616" customWidth="1"/>
    <col min="160" max="161" width="5.5703125" style="616" customWidth="1"/>
    <col min="162" max="162" width="7.85546875" style="616" customWidth="1"/>
    <col min="163" max="163" width="35" style="616" customWidth="1"/>
    <col min="164" max="164" width="7.28515625" style="616" customWidth="1"/>
    <col min="165" max="165" width="5.5703125" style="616" customWidth="1"/>
    <col min="166" max="166" width="7.85546875" style="616" customWidth="1"/>
    <col min="167" max="167" width="36.5703125" style="672" customWidth="1"/>
    <col min="168" max="168" width="12" style="616" customWidth="1"/>
    <col min="169" max="170" width="10.85546875" style="616" customWidth="1"/>
    <col min="171" max="171" width="12" style="616" customWidth="1"/>
    <col min="172" max="172" width="9.140625" style="616" customWidth="1"/>
    <col min="173" max="173" width="10.28515625" style="616" customWidth="1"/>
    <col min="174" max="174" width="5.5703125" style="616" customWidth="1"/>
    <col min="175" max="175" width="42.7109375" style="616" customWidth="1"/>
    <col min="176" max="176" width="11.7109375" style="616" customWidth="1"/>
    <col min="177" max="178" width="10.85546875" style="616" customWidth="1"/>
    <col min="179" max="179" width="11.7109375" style="616" customWidth="1"/>
    <col min="180" max="180" width="10.85546875" style="616" customWidth="1"/>
    <col min="181" max="181" width="7.28515625" style="616" customWidth="1"/>
    <col min="182" max="182" width="12" style="616" customWidth="1"/>
    <col min="183" max="183" width="9.140625" style="616" customWidth="1"/>
    <col min="184" max="184" width="10.28515625" style="616" customWidth="1"/>
    <col min="185" max="185" width="11.140625" style="616" customWidth="1"/>
    <col min="186" max="186" width="7.85546875" style="616" customWidth="1"/>
    <col min="187" max="187" width="8.42578125" style="616" customWidth="1"/>
    <col min="188" max="189" width="5.5703125" style="616" customWidth="1"/>
    <col min="190" max="190" width="14.42578125" style="616" customWidth="1"/>
    <col min="191" max="191" width="36.5703125" style="616" customWidth="1"/>
    <col min="192" max="192" width="8" style="616" customWidth="1"/>
    <col min="193" max="193" width="10.85546875" style="616" customWidth="1"/>
    <col min="194" max="194" width="9.140625" style="616" customWidth="1"/>
    <col min="195" max="195" width="5.5703125" style="616" customWidth="1"/>
    <col min="196" max="196" width="42.7109375" style="616" customWidth="1"/>
    <col min="197" max="199" width="11.7109375" style="616" customWidth="1"/>
    <col min="200" max="200" width="10.7109375" style="616" customWidth="1"/>
    <col min="201" max="201" width="10.85546875" style="616" customWidth="1"/>
    <col min="202" max="202" width="11.7109375" style="616" customWidth="1"/>
    <col min="203" max="203" width="12" style="616" customWidth="1"/>
    <col min="204" max="204" width="9.140625" style="616" customWidth="1"/>
    <col min="205" max="205" width="10.28515625" style="616" customWidth="1"/>
    <col min="206" max="206" width="11.140625" style="616" customWidth="1"/>
    <col min="207" max="207" width="7.85546875" style="616" customWidth="1"/>
    <col min="208" max="208" width="8.7109375" style="616" customWidth="1"/>
    <col min="209" max="234" width="5.5703125" style="616" customWidth="1"/>
    <col min="235" max="16384" width="5.5703125" style="616"/>
  </cols>
  <sheetData>
    <row r="1" spans="1:208" ht="12" customHeight="1" x14ac:dyDescent="0.2">
      <c r="A1" s="1140" t="s">
        <v>817</v>
      </c>
      <c r="B1" s="1140"/>
      <c r="C1" s="1140"/>
      <c r="D1" s="1140"/>
      <c r="E1" s="1140"/>
      <c r="F1" s="712">
        <v>1000</v>
      </c>
      <c r="G1" s="727">
        <v>1.0309999999999999</v>
      </c>
      <c r="I1" s="1136" t="s">
        <v>129</v>
      </c>
      <c r="J1" s="1136"/>
      <c r="K1" s="1136"/>
      <c r="L1" s="1136"/>
      <c r="M1" s="1136"/>
      <c r="O1" s="1136" t="s">
        <v>836</v>
      </c>
      <c r="P1" s="1136"/>
      <c r="Q1" s="1136"/>
      <c r="R1" s="1136"/>
      <c r="S1" s="1136"/>
      <c r="T1" s="1136"/>
      <c r="U1" s="637">
        <v>1000</v>
      </c>
      <c r="V1" s="637">
        <v>1.0309999999999999</v>
      </c>
      <c r="X1" s="1136" t="s">
        <v>841</v>
      </c>
      <c r="Y1" s="1136"/>
      <c r="Z1" s="1136"/>
      <c r="AA1" s="1136"/>
      <c r="AB1" s="1136"/>
      <c r="AD1" s="1136" t="s">
        <v>853</v>
      </c>
      <c r="AE1" s="1136"/>
      <c r="AF1" s="1136"/>
      <c r="AG1" s="1136"/>
      <c r="AH1" s="1136"/>
      <c r="AI1" s="1136"/>
      <c r="AJ1" s="1136"/>
      <c r="AK1" s="1136"/>
      <c r="AL1" s="637">
        <v>1000</v>
      </c>
      <c r="AM1" s="637">
        <v>1</v>
      </c>
      <c r="AO1" s="1137" t="s">
        <v>854</v>
      </c>
      <c r="AP1" s="1137"/>
      <c r="AQ1" s="1137"/>
      <c r="AR1" s="1137"/>
      <c r="AS1" s="1137"/>
      <c r="AU1" s="1141" t="s">
        <v>859</v>
      </c>
      <c r="AV1" s="1141"/>
      <c r="AW1" s="1141"/>
      <c r="AX1" s="1141"/>
      <c r="AY1" s="1141"/>
      <c r="AZ1" s="713">
        <v>1000</v>
      </c>
      <c r="BA1" s="713">
        <v>1</v>
      </c>
      <c r="BB1" s="713"/>
      <c r="BD1" s="1137" t="s">
        <v>860</v>
      </c>
      <c r="BE1" s="1137"/>
      <c r="BF1" s="1137"/>
      <c r="BG1" s="1137"/>
      <c r="BH1" s="1137"/>
      <c r="BJ1" s="1141" t="s">
        <v>900</v>
      </c>
      <c r="BK1" s="1141"/>
      <c r="BL1" s="1141"/>
      <c r="BM1" s="1141"/>
      <c r="BN1" s="1141"/>
      <c r="BO1" s="713"/>
      <c r="BP1" s="713"/>
      <c r="BQ1" s="713">
        <v>1000</v>
      </c>
      <c r="BR1" s="713">
        <v>1</v>
      </c>
      <c r="BS1" s="713"/>
      <c r="BU1" s="1137" t="s">
        <v>888</v>
      </c>
      <c r="BV1" s="1137"/>
      <c r="BW1" s="1137"/>
      <c r="BX1" s="1137"/>
      <c r="BY1" s="1137"/>
      <c r="CA1" s="1137" t="s">
        <v>886</v>
      </c>
      <c r="CB1" s="1137"/>
      <c r="CC1" s="1137"/>
      <c r="CD1" s="1137"/>
      <c r="CE1" s="1137"/>
      <c r="CF1" s="1137"/>
      <c r="CG1" s="637">
        <v>1000</v>
      </c>
      <c r="CH1" s="637">
        <v>1</v>
      </c>
      <c r="CK1" s="1137" t="s">
        <v>915</v>
      </c>
      <c r="CL1" s="1137"/>
      <c r="CM1" s="1137"/>
      <c r="CN1" s="1137"/>
      <c r="CO1" s="1137"/>
      <c r="CQ1" s="1139" t="s">
        <v>920</v>
      </c>
      <c r="CR1" s="1140"/>
      <c r="CS1" s="1140"/>
      <c r="CT1" s="1140"/>
      <c r="CU1" s="1140"/>
      <c r="CV1" s="1140"/>
      <c r="CW1" s="712">
        <v>1000</v>
      </c>
      <c r="CX1" s="712">
        <v>1</v>
      </c>
      <c r="DA1" s="1138" t="s">
        <v>923</v>
      </c>
      <c r="DB1" s="1137"/>
      <c r="DC1" s="1137"/>
      <c r="DD1" s="1137"/>
      <c r="DE1" s="1137"/>
      <c r="DG1" s="1137" t="s">
        <v>924</v>
      </c>
      <c r="DH1" s="1137"/>
      <c r="DI1" s="1137"/>
      <c r="DJ1" s="1137"/>
      <c r="DK1" s="1137"/>
      <c r="DL1" s="1137"/>
      <c r="DM1" s="714">
        <v>1000</v>
      </c>
      <c r="DN1" s="714">
        <v>1</v>
      </c>
      <c r="DP1" s="1138" t="s">
        <v>944</v>
      </c>
      <c r="DQ1" s="1137"/>
      <c r="DR1" s="714">
        <v>1000</v>
      </c>
      <c r="DS1" s="715">
        <v>1</v>
      </c>
      <c r="DU1" s="1137" t="s">
        <v>942</v>
      </c>
      <c r="DV1" s="1137"/>
      <c r="DW1" s="1137"/>
      <c r="DX1" s="1137"/>
      <c r="DY1" s="1137"/>
      <c r="DZ1" s="714">
        <v>1000</v>
      </c>
      <c r="EA1" s="714">
        <v>1</v>
      </c>
      <c r="EB1" s="714"/>
      <c r="ED1" s="1137" t="s">
        <v>943</v>
      </c>
      <c r="EE1" s="1137"/>
      <c r="EF1" s="1137"/>
      <c r="EH1" s="1137" t="s">
        <v>940</v>
      </c>
      <c r="EI1" s="1137"/>
      <c r="EJ1" s="1137"/>
      <c r="EK1" s="1137"/>
      <c r="EL1" s="1137"/>
      <c r="EM1" s="713">
        <v>1000</v>
      </c>
      <c r="EN1" s="713">
        <v>1</v>
      </c>
      <c r="EO1" s="713"/>
      <c r="EQ1" s="1137" t="s">
        <v>959</v>
      </c>
      <c r="ER1" s="1137"/>
      <c r="ES1" s="1137"/>
      <c r="ET1" s="1137"/>
      <c r="EU1" s="1137"/>
      <c r="EV1" s="1137"/>
      <c r="EW1" s="1137"/>
      <c r="EX1" s="1137"/>
      <c r="EY1" s="1137"/>
      <c r="EZ1" s="714">
        <v>1000</v>
      </c>
      <c r="FA1" s="714">
        <v>1</v>
      </c>
      <c r="FB1" s="714"/>
      <c r="FC1" s="714"/>
      <c r="FF1" s="1137" t="s">
        <v>1027</v>
      </c>
      <c r="FG1" s="1137"/>
      <c r="FH1" s="712"/>
      <c r="FJ1" s="1137" t="s">
        <v>1034</v>
      </c>
      <c r="FK1" s="1137"/>
      <c r="FL1" s="1137"/>
      <c r="FM1" s="1137"/>
      <c r="FN1" s="1137"/>
      <c r="FO1" s="714">
        <v>1000</v>
      </c>
      <c r="FP1" s="714">
        <v>1</v>
      </c>
      <c r="FQ1" s="714"/>
      <c r="FS1" s="1137" t="s">
        <v>1038</v>
      </c>
      <c r="FT1" s="1137"/>
      <c r="FU1" s="1137"/>
      <c r="FV1" s="1137"/>
      <c r="FW1" s="1137"/>
      <c r="FX1" s="1137"/>
      <c r="FY1" s="1137"/>
      <c r="FZ1" s="1137"/>
      <c r="GA1" s="1137"/>
      <c r="GB1" s="1137"/>
      <c r="GC1" s="1137"/>
      <c r="GD1" s="714">
        <v>1000</v>
      </c>
      <c r="GE1" s="713">
        <v>1</v>
      </c>
      <c r="GH1" s="1136" t="s">
        <v>12</v>
      </c>
      <c r="GI1" s="1136"/>
      <c r="GJ1" s="1136"/>
      <c r="GK1" s="637">
        <v>1000</v>
      </c>
      <c r="GL1" s="637">
        <v>1</v>
      </c>
      <c r="GN1" s="1136" t="s">
        <v>1052</v>
      </c>
      <c r="GO1" s="1136"/>
      <c r="GP1" s="1136"/>
      <c r="GQ1" s="1136"/>
      <c r="GR1" s="1136"/>
      <c r="GS1" s="1136"/>
      <c r="GT1" s="1136"/>
      <c r="GU1" s="1136"/>
      <c r="GV1" s="1136"/>
      <c r="GW1" s="637">
        <v>1000</v>
      </c>
      <c r="GX1" s="637">
        <v>1</v>
      </c>
      <c r="GY1" s="637"/>
      <c r="GZ1" s="637"/>
    </row>
    <row r="2" spans="1:208" s="717" customFormat="1" ht="51" x14ac:dyDescent="0.2">
      <c r="A2" s="716" t="s">
        <v>360</v>
      </c>
      <c r="B2" s="716" t="s">
        <v>382</v>
      </c>
      <c r="C2" s="716" t="s">
        <v>394</v>
      </c>
      <c r="D2" s="716" t="s">
        <v>413</v>
      </c>
      <c r="E2" s="716" t="s">
        <v>363</v>
      </c>
      <c r="F2" s="716" t="s">
        <v>760</v>
      </c>
      <c r="G2" s="716"/>
      <c r="I2" s="716" t="s">
        <v>360</v>
      </c>
      <c r="J2" s="716" t="s">
        <v>382</v>
      </c>
      <c r="K2" s="716" t="s">
        <v>361</v>
      </c>
      <c r="L2" s="716" t="s">
        <v>445</v>
      </c>
      <c r="M2" s="716" t="s">
        <v>363</v>
      </c>
      <c r="O2" s="716" t="s">
        <v>360</v>
      </c>
      <c r="P2" s="716" t="s">
        <v>382</v>
      </c>
      <c r="Q2" s="716" t="s">
        <v>394</v>
      </c>
      <c r="R2" s="716" t="s">
        <v>413</v>
      </c>
      <c r="S2" s="716" t="s">
        <v>363</v>
      </c>
      <c r="T2" s="716" t="s">
        <v>760</v>
      </c>
      <c r="U2" s="716" t="s">
        <v>766</v>
      </c>
      <c r="V2" s="716" t="s">
        <v>765</v>
      </c>
      <c r="X2" s="716" t="s">
        <v>360</v>
      </c>
      <c r="Y2" s="716" t="s">
        <v>382</v>
      </c>
      <c r="Z2" s="716" t="s">
        <v>361</v>
      </c>
      <c r="AA2" s="716" t="s">
        <v>445</v>
      </c>
      <c r="AB2" s="716" t="s">
        <v>363</v>
      </c>
      <c r="AD2" s="716" t="s">
        <v>360</v>
      </c>
      <c r="AE2" s="716" t="s">
        <v>382</v>
      </c>
      <c r="AF2" s="716" t="s">
        <v>361</v>
      </c>
      <c r="AG2" s="716" t="s">
        <v>445</v>
      </c>
      <c r="AH2" s="716" t="s">
        <v>394</v>
      </c>
      <c r="AI2" s="716" t="s">
        <v>413</v>
      </c>
      <c r="AJ2" s="716" t="s">
        <v>363</v>
      </c>
      <c r="AK2" s="716" t="s">
        <v>760</v>
      </c>
      <c r="AL2" s="716" t="s">
        <v>766</v>
      </c>
      <c r="AM2" s="716" t="s">
        <v>765</v>
      </c>
      <c r="AO2" s="716" t="s">
        <v>360</v>
      </c>
      <c r="AP2" s="716" t="s">
        <v>382</v>
      </c>
      <c r="AQ2" s="716" t="s">
        <v>361</v>
      </c>
      <c r="AR2" s="716" t="s">
        <v>445</v>
      </c>
      <c r="AS2" s="716" t="s">
        <v>363</v>
      </c>
      <c r="AU2" s="716" t="s">
        <v>360</v>
      </c>
      <c r="AV2" s="716" t="s">
        <v>382</v>
      </c>
      <c r="AW2" s="716" t="s">
        <v>394</v>
      </c>
      <c r="AX2" s="716" t="s">
        <v>413</v>
      </c>
      <c r="AY2" s="716" t="s">
        <v>363</v>
      </c>
      <c r="AZ2" s="716" t="s">
        <v>760</v>
      </c>
      <c r="BA2" s="716" t="s">
        <v>766</v>
      </c>
      <c r="BB2" s="716" t="s">
        <v>765</v>
      </c>
      <c r="BD2" s="716" t="s">
        <v>360</v>
      </c>
      <c r="BE2" s="716" t="s">
        <v>382</v>
      </c>
      <c r="BF2" s="716" t="s">
        <v>361</v>
      </c>
      <c r="BG2" s="716" t="s">
        <v>445</v>
      </c>
      <c r="BH2" s="716" t="s">
        <v>363</v>
      </c>
      <c r="BJ2" s="716" t="s">
        <v>360</v>
      </c>
      <c r="BK2" s="716" t="s">
        <v>382</v>
      </c>
      <c r="BL2" s="716" t="s">
        <v>394</v>
      </c>
      <c r="BM2" s="716" t="s">
        <v>413</v>
      </c>
      <c r="BN2" s="716" t="s">
        <v>394</v>
      </c>
      <c r="BO2" s="716" t="s">
        <v>413</v>
      </c>
      <c r="BP2" s="716" t="s">
        <v>363</v>
      </c>
      <c r="BQ2" s="716" t="s">
        <v>760</v>
      </c>
      <c r="BR2" s="716" t="s">
        <v>766</v>
      </c>
      <c r="BS2" s="716" t="s">
        <v>765</v>
      </c>
      <c r="BU2" s="716" t="s">
        <v>360</v>
      </c>
      <c r="BV2" s="716" t="s">
        <v>382</v>
      </c>
      <c r="BW2" s="716" t="s">
        <v>361</v>
      </c>
      <c r="BX2" s="716" t="s">
        <v>445</v>
      </c>
      <c r="BY2" s="716" t="s">
        <v>363</v>
      </c>
      <c r="CA2" s="716" t="s">
        <v>360</v>
      </c>
      <c r="CB2" s="716" t="s">
        <v>382</v>
      </c>
      <c r="CC2" s="716" t="s">
        <v>394</v>
      </c>
      <c r="CD2" s="716" t="s">
        <v>413</v>
      </c>
      <c r="CE2" s="716" t="s">
        <v>363</v>
      </c>
      <c r="CF2" s="716" t="s">
        <v>760</v>
      </c>
      <c r="CG2" s="716" t="s">
        <v>766</v>
      </c>
      <c r="CH2" s="716" t="s">
        <v>765</v>
      </c>
      <c r="CK2" s="716" t="s">
        <v>360</v>
      </c>
      <c r="CL2" s="716" t="s">
        <v>382</v>
      </c>
      <c r="CM2" s="716" t="s">
        <v>361</v>
      </c>
      <c r="CN2" s="716" t="s">
        <v>445</v>
      </c>
      <c r="CO2" s="716" t="s">
        <v>363</v>
      </c>
      <c r="CQ2" s="716" t="s">
        <v>360</v>
      </c>
      <c r="CR2" s="716" t="s">
        <v>382</v>
      </c>
      <c r="CS2" s="716" t="s">
        <v>394</v>
      </c>
      <c r="CT2" s="716" t="s">
        <v>413</v>
      </c>
      <c r="CU2" s="716" t="s">
        <v>363</v>
      </c>
      <c r="CV2" s="716" t="s">
        <v>760</v>
      </c>
      <c r="CW2" s="716" t="s">
        <v>766</v>
      </c>
      <c r="CX2" s="716" t="s">
        <v>765</v>
      </c>
      <c r="DA2" s="716" t="s">
        <v>360</v>
      </c>
      <c r="DB2" s="716" t="s">
        <v>382</v>
      </c>
      <c r="DC2" s="716" t="s">
        <v>361</v>
      </c>
      <c r="DD2" s="716" t="s">
        <v>445</v>
      </c>
      <c r="DE2" s="716" t="s">
        <v>363</v>
      </c>
      <c r="DG2" s="716" t="s">
        <v>360</v>
      </c>
      <c r="DH2" s="718" t="s">
        <v>382</v>
      </c>
      <c r="DI2" s="716" t="s">
        <v>394</v>
      </c>
      <c r="DJ2" s="716" t="s">
        <v>413</v>
      </c>
      <c r="DK2" s="716" t="s">
        <v>363</v>
      </c>
      <c r="DL2" s="716" t="s">
        <v>760</v>
      </c>
      <c r="DM2" s="716" t="s">
        <v>766</v>
      </c>
      <c r="DN2" s="716" t="s">
        <v>765</v>
      </c>
      <c r="DP2" s="716" t="s">
        <v>360</v>
      </c>
      <c r="DQ2" s="716" t="s">
        <v>382</v>
      </c>
      <c r="DR2" s="716" t="s">
        <v>363</v>
      </c>
      <c r="DS2" s="716" t="s">
        <v>765</v>
      </c>
      <c r="DU2" s="716" t="s">
        <v>360</v>
      </c>
      <c r="DV2" s="716" t="s">
        <v>382</v>
      </c>
      <c r="DW2" s="716" t="s">
        <v>394</v>
      </c>
      <c r="DX2" s="716" t="s">
        <v>363</v>
      </c>
      <c r="DY2" s="716" t="s">
        <v>413</v>
      </c>
      <c r="DZ2" s="716" t="s">
        <v>760</v>
      </c>
      <c r="EA2" s="716" t="s">
        <v>765</v>
      </c>
      <c r="EB2" s="716" t="s">
        <v>766</v>
      </c>
      <c r="ED2" s="716" t="s">
        <v>360</v>
      </c>
      <c r="EE2" s="716" t="s">
        <v>382</v>
      </c>
      <c r="EF2" s="716" t="s">
        <v>363</v>
      </c>
      <c r="EH2" s="716" t="s">
        <v>360</v>
      </c>
      <c r="EI2" s="716" t="s">
        <v>382</v>
      </c>
      <c r="EJ2" s="716" t="s">
        <v>394</v>
      </c>
      <c r="EK2" s="716" t="s">
        <v>363</v>
      </c>
      <c r="EL2" s="716" t="s">
        <v>413</v>
      </c>
      <c r="EM2" s="716" t="s">
        <v>760</v>
      </c>
      <c r="EN2" s="716" t="s">
        <v>765</v>
      </c>
      <c r="EO2" s="716" t="s">
        <v>766</v>
      </c>
      <c r="EQ2" s="716" t="s">
        <v>290</v>
      </c>
      <c r="ER2" s="716" t="s">
        <v>294</v>
      </c>
      <c r="ES2" s="716" t="s">
        <v>292</v>
      </c>
      <c r="ET2" s="716" t="s">
        <v>291</v>
      </c>
      <c r="EU2" s="716" t="s">
        <v>359</v>
      </c>
      <c r="EV2" s="716" t="s">
        <v>932</v>
      </c>
      <c r="EW2" s="716" t="s">
        <v>121</v>
      </c>
      <c r="EX2" s="716" t="s">
        <v>770</v>
      </c>
      <c r="EY2" s="716" t="s">
        <v>768</v>
      </c>
      <c r="EZ2" s="716" t="s">
        <v>767</v>
      </c>
      <c r="FA2" s="716" t="s">
        <v>769</v>
      </c>
      <c r="FB2" s="716" t="s">
        <v>934</v>
      </c>
      <c r="FC2" s="716" t="s">
        <v>935</v>
      </c>
      <c r="FF2" s="716" t="s">
        <v>360</v>
      </c>
      <c r="FG2" s="716" t="s">
        <v>382</v>
      </c>
      <c r="FH2" s="716" t="s">
        <v>363</v>
      </c>
      <c r="FJ2" s="716" t="s">
        <v>360</v>
      </c>
      <c r="FK2" s="716" t="s">
        <v>382</v>
      </c>
      <c r="FL2" s="716" t="s">
        <v>394</v>
      </c>
      <c r="FM2" s="716" t="s">
        <v>363</v>
      </c>
      <c r="FN2" s="716" t="s">
        <v>413</v>
      </c>
      <c r="FO2" s="716" t="s">
        <v>770</v>
      </c>
      <c r="FP2" s="716" t="s">
        <v>768</v>
      </c>
      <c r="FQ2" s="716" t="s">
        <v>767</v>
      </c>
      <c r="FS2" s="716" t="s">
        <v>290</v>
      </c>
      <c r="FT2" s="716" t="s">
        <v>294</v>
      </c>
      <c r="FU2" s="716" t="s">
        <v>292</v>
      </c>
      <c r="FV2" s="716" t="s">
        <v>291</v>
      </c>
      <c r="FW2" s="716" t="s">
        <v>359</v>
      </c>
      <c r="FX2" s="716" t="s">
        <v>932</v>
      </c>
      <c r="FY2" s="716" t="s">
        <v>121</v>
      </c>
      <c r="FZ2" s="716" t="s">
        <v>770</v>
      </c>
      <c r="GA2" s="716" t="s">
        <v>768</v>
      </c>
      <c r="GB2" s="716" t="s">
        <v>767</v>
      </c>
      <c r="GC2" s="716" t="s">
        <v>769</v>
      </c>
      <c r="GD2" s="716" t="s">
        <v>934</v>
      </c>
      <c r="GE2" s="716" t="s">
        <v>935</v>
      </c>
      <c r="GH2" s="719" t="s">
        <v>360</v>
      </c>
      <c r="GI2" s="719" t="s">
        <v>382</v>
      </c>
      <c r="GJ2" s="719" t="s">
        <v>361</v>
      </c>
      <c r="GK2" s="719" t="s">
        <v>363</v>
      </c>
      <c r="GL2" s="720" t="s">
        <v>768</v>
      </c>
      <c r="GN2" s="721" t="s">
        <v>290</v>
      </c>
      <c r="GO2" s="721" t="s">
        <v>294</v>
      </c>
      <c r="GP2" s="721" t="s">
        <v>292</v>
      </c>
      <c r="GQ2" s="721" t="s">
        <v>291</v>
      </c>
      <c r="GR2" s="721" t="s">
        <v>359</v>
      </c>
      <c r="GS2" s="721" t="s">
        <v>932</v>
      </c>
      <c r="GT2" s="721" t="s">
        <v>121</v>
      </c>
      <c r="GU2" s="720" t="s">
        <v>770</v>
      </c>
      <c r="GV2" s="720" t="s">
        <v>768</v>
      </c>
      <c r="GW2" s="720" t="s">
        <v>767</v>
      </c>
      <c r="GX2" s="720" t="s">
        <v>769</v>
      </c>
      <c r="GY2" s="720" t="s">
        <v>934</v>
      </c>
      <c r="GZ2" s="720" t="s">
        <v>935</v>
      </c>
    </row>
    <row r="3" spans="1:208" ht="12" customHeight="1" x14ac:dyDescent="0.2">
      <c r="A3" s="668" t="s">
        <v>412</v>
      </c>
      <c r="B3" s="668" t="s">
        <v>226</v>
      </c>
      <c r="C3" s="626">
        <v>82544640000</v>
      </c>
      <c r="D3" s="626">
        <v>0</v>
      </c>
      <c r="E3" s="626">
        <v>0</v>
      </c>
      <c r="F3" s="626">
        <f>+C3/$F$1*$G$1</f>
        <v>85103523.839999989</v>
      </c>
      <c r="I3" s="510" t="s">
        <v>412</v>
      </c>
      <c r="J3" s="510" t="s">
        <v>226</v>
      </c>
      <c r="K3" s="510" t="s">
        <v>377</v>
      </c>
      <c r="L3" s="510" t="s">
        <v>377</v>
      </c>
      <c r="M3" s="967">
        <v>0</v>
      </c>
      <c r="O3" s="509" t="s">
        <v>412</v>
      </c>
      <c r="P3" s="510" t="s">
        <v>226</v>
      </c>
      <c r="Q3" s="511">
        <v>41272320000</v>
      </c>
      <c r="R3" s="511">
        <v>0</v>
      </c>
      <c r="S3" s="511">
        <v>0</v>
      </c>
      <c r="T3" s="624">
        <f>+Q3/$U$1*$V$1</f>
        <v>42551761.919999994</v>
      </c>
      <c r="U3" s="624">
        <f t="shared" ref="U3:V3" si="0">+R3/$U$1*$V$1</f>
        <v>0</v>
      </c>
      <c r="V3" s="624">
        <f t="shared" si="0"/>
        <v>0</v>
      </c>
      <c r="X3" s="509" t="s">
        <v>850</v>
      </c>
      <c r="Y3" s="510" t="s">
        <v>851</v>
      </c>
      <c r="Z3" s="509" t="s">
        <v>377</v>
      </c>
      <c r="AA3" s="509" t="s">
        <v>377</v>
      </c>
      <c r="AB3" s="511">
        <v>0</v>
      </c>
      <c r="AD3" s="509" t="s">
        <v>850</v>
      </c>
      <c r="AE3" s="510" t="s">
        <v>851</v>
      </c>
      <c r="AF3" s="509" t="s">
        <v>377</v>
      </c>
      <c r="AG3" s="509" t="s">
        <v>377</v>
      </c>
      <c r="AH3" s="511">
        <v>235000000</v>
      </c>
      <c r="AI3" s="511">
        <v>0</v>
      </c>
      <c r="AJ3" s="511">
        <v>0</v>
      </c>
      <c r="AK3" s="624">
        <f>+AH3/$AL$1*$AM$1</f>
        <v>235000</v>
      </c>
      <c r="AL3" s="511">
        <f t="shared" ref="AL3:AM3" si="1">+AI3/$AL$1*$AM$1</f>
        <v>0</v>
      </c>
      <c r="AM3" s="511">
        <f t="shared" si="1"/>
        <v>0</v>
      </c>
      <c r="AO3" s="1129" t="s">
        <v>858</v>
      </c>
      <c r="AP3" s="1129"/>
      <c r="AQ3" s="1129"/>
      <c r="AR3" s="1129"/>
      <c r="AS3" s="1129"/>
      <c r="AU3" s="509" t="s">
        <v>850</v>
      </c>
      <c r="AV3" s="509" t="s">
        <v>851</v>
      </c>
      <c r="AW3" s="511">
        <v>235000000</v>
      </c>
      <c r="AX3" s="511">
        <v>0</v>
      </c>
      <c r="AY3" s="511">
        <v>0</v>
      </c>
      <c r="AZ3" s="511">
        <f>+AW3/$AZ$1*$BA$1</f>
        <v>235000</v>
      </c>
      <c r="BA3" s="511">
        <f t="shared" ref="BA3:BB3" si="2">+AX3/$AZ$1*$BA$1</f>
        <v>0</v>
      </c>
      <c r="BB3" s="511">
        <f t="shared" si="2"/>
        <v>0</v>
      </c>
      <c r="BD3" s="1129" t="s">
        <v>858</v>
      </c>
      <c r="BE3" s="1129"/>
      <c r="BF3" s="1129"/>
      <c r="BG3" s="1129"/>
      <c r="BH3" s="1129"/>
      <c r="BJ3" s="668" t="s">
        <v>864</v>
      </c>
      <c r="BK3" s="672" t="s">
        <v>865</v>
      </c>
      <c r="BL3" s="672" t="s">
        <v>377</v>
      </c>
      <c r="BM3" s="672" t="s">
        <v>377</v>
      </c>
      <c r="BN3" s="624">
        <v>205000000</v>
      </c>
      <c r="BO3" s="624">
        <v>0</v>
      </c>
      <c r="BP3" s="624">
        <v>0</v>
      </c>
      <c r="BQ3" s="628">
        <f>BN3/$BQ$1*$BR$1</f>
        <v>205000</v>
      </c>
      <c r="BR3" s="628">
        <f t="shared" ref="BR3:BS3" si="3">BO3/$BQ$1*$BR$1</f>
        <v>0</v>
      </c>
      <c r="BS3" s="628">
        <f t="shared" si="3"/>
        <v>0</v>
      </c>
      <c r="BU3" s="1129" t="s">
        <v>858</v>
      </c>
      <c r="BV3" s="1129"/>
      <c r="BW3" s="1129"/>
      <c r="BX3" s="1129"/>
      <c r="BY3" s="1129"/>
      <c r="CA3" s="722" t="s">
        <v>901</v>
      </c>
      <c r="CB3" s="723" t="s">
        <v>902</v>
      </c>
      <c r="CC3" s="724">
        <v>10000000</v>
      </c>
      <c r="CD3" s="724">
        <v>0</v>
      </c>
      <c r="CE3" s="724">
        <v>0</v>
      </c>
      <c r="CF3" s="724">
        <f>+CC3/$CG$1*$CH$1</f>
        <v>10000</v>
      </c>
      <c r="CG3" s="724">
        <f t="shared" ref="CG3:CH3" si="4">+CD3/$CG$1*$CH$1</f>
        <v>0</v>
      </c>
      <c r="CH3" s="724">
        <f t="shared" si="4"/>
        <v>0</v>
      </c>
      <c r="CK3" s="1129" t="s">
        <v>858</v>
      </c>
      <c r="CL3" s="1129"/>
      <c r="CM3" s="1129"/>
      <c r="CN3" s="1129"/>
      <c r="CO3" s="1129"/>
      <c r="CQ3" s="616" t="s">
        <v>901</v>
      </c>
      <c r="CR3" s="616" t="s">
        <v>902</v>
      </c>
      <c r="CS3" s="639">
        <v>10000000</v>
      </c>
      <c r="CT3" s="639">
        <v>0</v>
      </c>
      <c r="CU3" s="639">
        <v>0</v>
      </c>
      <c r="CV3" s="639">
        <f>+CS3/$CW$1*$CX$1</f>
        <v>10000</v>
      </c>
      <c r="CW3" s="639">
        <f t="shared" ref="CW3:CX3" si="5">+CT3/$CW$1*$CX$1</f>
        <v>0</v>
      </c>
      <c r="CX3" s="639">
        <f t="shared" si="5"/>
        <v>0</v>
      </c>
      <c r="DA3" s="1129" t="s">
        <v>858</v>
      </c>
      <c r="DB3" s="1129"/>
      <c r="DC3" s="1129"/>
      <c r="DD3" s="1129"/>
      <c r="DE3" s="1129"/>
      <c r="DG3" s="509" t="s">
        <v>901</v>
      </c>
      <c r="DH3" s="510" t="s">
        <v>902</v>
      </c>
      <c r="DI3" s="511">
        <v>10000000</v>
      </c>
      <c r="DJ3" s="511">
        <v>0</v>
      </c>
      <c r="DK3" s="511">
        <v>0</v>
      </c>
      <c r="DL3" s="511">
        <f>+DI3/$DM$1*$DN$1</f>
        <v>10000</v>
      </c>
      <c r="DM3" s="511">
        <f t="shared" ref="DM3:DN3" si="6">+DJ3/$DM$1*$DN$1</f>
        <v>0</v>
      </c>
      <c r="DN3" s="511">
        <f t="shared" si="6"/>
        <v>0</v>
      </c>
      <c r="DP3" s="510" t="s">
        <v>409</v>
      </c>
      <c r="DQ3" s="510" t="s">
        <v>532</v>
      </c>
      <c r="DR3" s="511">
        <v>77750000</v>
      </c>
      <c r="DS3" s="511">
        <f>+DR3/$DR$1*$DS$1</f>
        <v>77750</v>
      </c>
      <c r="DU3" s="509" t="s">
        <v>901</v>
      </c>
      <c r="DV3" s="510" t="s">
        <v>902</v>
      </c>
      <c r="DW3" s="511">
        <v>10000000</v>
      </c>
      <c r="DX3" s="511">
        <v>0</v>
      </c>
      <c r="DY3" s="511">
        <v>0</v>
      </c>
      <c r="DZ3" s="511">
        <f>+DW3/$DZ$1*$EA$1</f>
        <v>10000</v>
      </c>
      <c r="EA3" s="511">
        <f>+DX3/$DZ$1*$EA$1</f>
        <v>0</v>
      </c>
      <c r="EB3" s="511">
        <f>+DY3/$DZ$1*$EA$1</f>
        <v>0</v>
      </c>
      <c r="ED3" s="511" t="s">
        <v>554</v>
      </c>
      <c r="EE3" s="511" t="s">
        <v>555</v>
      </c>
      <c r="EF3" s="511">
        <v>0</v>
      </c>
      <c r="EH3" s="616" t="s">
        <v>901</v>
      </c>
      <c r="EI3" s="616" t="s">
        <v>902</v>
      </c>
      <c r="EJ3" s="725">
        <v>10000000</v>
      </c>
      <c r="EK3" s="725">
        <v>0</v>
      </c>
      <c r="EL3" s="725">
        <v>0</v>
      </c>
      <c r="EM3" s="725">
        <f>+EJ3/$EM$1*$EN$1</f>
        <v>10000</v>
      </c>
      <c r="EN3" s="725">
        <f t="shared" ref="EN3:EO3" si="7">+EK3/$EM$1*$EN$1</f>
        <v>0</v>
      </c>
      <c r="EO3" s="725">
        <f t="shared" si="7"/>
        <v>0</v>
      </c>
      <c r="EQ3" s="616" t="s">
        <v>348</v>
      </c>
      <c r="ER3" s="725">
        <v>562940000</v>
      </c>
      <c r="ES3" s="725">
        <v>176090000</v>
      </c>
      <c r="ET3" s="725">
        <v>176090000</v>
      </c>
      <c r="EU3" s="725">
        <v>386850000</v>
      </c>
      <c r="EV3" s="725">
        <v>176090000</v>
      </c>
      <c r="EW3" s="725">
        <v>0</v>
      </c>
      <c r="EX3" s="725">
        <f>+ER3/$EZ$1*$FA$1</f>
        <v>562940</v>
      </c>
      <c r="EY3" s="725">
        <f t="shared" ref="EY3:FC3" si="8">+ES3/$EZ$1*$FA$1</f>
        <v>176090</v>
      </c>
      <c r="EZ3" s="725">
        <f t="shared" si="8"/>
        <v>176090</v>
      </c>
      <c r="FA3" s="725">
        <f t="shared" si="8"/>
        <v>386850</v>
      </c>
      <c r="FB3" s="725">
        <f t="shared" si="8"/>
        <v>176090</v>
      </c>
      <c r="FC3" s="725">
        <f t="shared" si="8"/>
        <v>0</v>
      </c>
      <c r="FF3" s="616" t="s">
        <v>930</v>
      </c>
      <c r="FG3" s="616" t="s">
        <v>931</v>
      </c>
      <c r="FH3" s="616">
        <v>0</v>
      </c>
      <c r="FJ3" s="509" t="s">
        <v>901</v>
      </c>
      <c r="FK3" s="510" t="s">
        <v>902</v>
      </c>
      <c r="FL3" s="511">
        <v>10000000</v>
      </c>
      <c r="FM3" s="511">
        <v>0</v>
      </c>
      <c r="FN3" s="511">
        <v>0</v>
      </c>
      <c r="FO3" s="511">
        <f>+FL3/$FO$1*$FP$1</f>
        <v>10000</v>
      </c>
      <c r="FP3" s="511">
        <f t="shared" ref="FP3:FQ3" si="9">+FM3/$FO$1*$FP$1</f>
        <v>0</v>
      </c>
      <c r="FQ3" s="511">
        <f t="shared" si="9"/>
        <v>0</v>
      </c>
      <c r="FS3" s="625" t="s">
        <v>348</v>
      </c>
      <c r="FT3" s="626">
        <v>562940000</v>
      </c>
      <c r="FU3" s="626">
        <v>176090000</v>
      </c>
      <c r="FV3" s="626">
        <v>176090000</v>
      </c>
      <c r="FW3" s="626">
        <v>386850000</v>
      </c>
      <c r="FX3" s="626">
        <v>176090000</v>
      </c>
      <c r="FY3" s="626">
        <v>0</v>
      </c>
      <c r="FZ3" s="626">
        <f>+FT3/$GD$1*$GE$1</f>
        <v>562940</v>
      </c>
      <c r="GA3" s="626">
        <f t="shared" ref="GA3:GE3" si="10">+FU3/$GD$1*$GE$1</f>
        <v>176090</v>
      </c>
      <c r="GB3" s="626">
        <f t="shared" si="10"/>
        <v>176090</v>
      </c>
      <c r="GC3" s="626">
        <f t="shared" si="10"/>
        <v>386850</v>
      </c>
      <c r="GD3" s="626">
        <f t="shared" si="10"/>
        <v>176090</v>
      </c>
      <c r="GE3" s="626">
        <f t="shared" si="10"/>
        <v>0</v>
      </c>
      <c r="GH3" s="722" t="s">
        <v>901</v>
      </c>
      <c r="GI3" s="723" t="s">
        <v>902</v>
      </c>
      <c r="GJ3" s="722" t="s">
        <v>377</v>
      </c>
      <c r="GK3" s="724">
        <v>10000000</v>
      </c>
      <c r="GL3" s="724">
        <f>+GK3/$GK$1*$GL$1</f>
        <v>10000</v>
      </c>
      <c r="GN3" s="726" t="s">
        <v>348</v>
      </c>
      <c r="GO3" s="724">
        <v>562940000</v>
      </c>
      <c r="GP3" s="724">
        <v>562940000</v>
      </c>
      <c r="GQ3" s="724">
        <v>562940000</v>
      </c>
      <c r="GR3" s="724">
        <v>0</v>
      </c>
      <c r="GS3" s="724">
        <v>176090000</v>
      </c>
      <c r="GT3" s="724">
        <v>386850000</v>
      </c>
      <c r="GU3" s="724">
        <f>+GO3/$GW$1*$GX$1</f>
        <v>562940</v>
      </c>
      <c r="GV3" s="724">
        <f t="shared" ref="GV3:GZ3" si="11">+GP3/$GW$1*$GX$1</f>
        <v>562940</v>
      </c>
      <c r="GW3" s="724">
        <f t="shared" si="11"/>
        <v>562940</v>
      </c>
      <c r="GX3" s="724">
        <f t="shared" si="11"/>
        <v>0</v>
      </c>
      <c r="GY3" s="724">
        <f t="shared" si="11"/>
        <v>176090</v>
      </c>
      <c r="GZ3" s="724">
        <f t="shared" si="11"/>
        <v>386850</v>
      </c>
    </row>
    <row r="4" spans="1:208" ht="12" customHeight="1" x14ac:dyDescent="0.2">
      <c r="A4" s="668" t="s">
        <v>554</v>
      </c>
      <c r="B4" s="668" t="s">
        <v>555</v>
      </c>
      <c r="C4" s="626">
        <v>14820325000</v>
      </c>
      <c r="D4" s="626">
        <v>0</v>
      </c>
      <c r="E4" s="626">
        <v>0</v>
      </c>
      <c r="F4" s="626">
        <f t="shared" ref="F4:F6" si="12">+C4/$F$1*$G$1</f>
        <v>15279755.074999999</v>
      </c>
      <c r="O4" s="509" t="s">
        <v>554</v>
      </c>
      <c r="P4" s="510" t="s">
        <v>555</v>
      </c>
      <c r="Q4" s="511">
        <v>14820325000</v>
      </c>
      <c r="R4" s="511">
        <v>0</v>
      </c>
      <c r="S4" s="511">
        <v>0</v>
      </c>
      <c r="T4" s="624">
        <f t="shared" ref="T4:T6" si="13">+Q4/$U$1*$V$1</f>
        <v>15279755.074999999</v>
      </c>
      <c r="U4" s="624">
        <f t="shared" ref="U4:U6" si="14">+R4/$U$1*$V$1</f>
        <v>0</v>
      </c>
      <c r="V4" s="624">
        <f t="shared" ref="V4:V6" si="15">+S4/$U$1*$V$1</f>
        <v>0</v>
      </c>
      <c r="X4" s="509" t="s">
        <v>852</v>
      </c>
      <c r="Y4" s="510" t="s">
        <v>86</v>
      </c>
      <c r="Z4" s="509" t="s">
        <v>377</v>
      </c>
      <c r="AA4" s="509" t="s">
        <v>377</v>
      </c>
      <c r="AB4" s="511">
        <v>0</v>
      </c>
      <c r="AD4" s="509" t="s">
        <v>852</v>
      </c>
      <c r="AE4" s="510" t="s">
        <v>86</v>
      </c>
      <c r="AF4" s="509" t="s">
        <v>377</v>
      </c>
      <c r="AG4" s="509" t="s">
        <v>377</v>
      </c>
      <c r="AH4" s="511">
        <v>6053370000</v>
      </c>
      <c r="AI4" s="511">
        <v>0</v>
      </c>
      <c r="AJ4" s="511">
        <v>0</v>
      </c>
      <c r="AK4" s="624">
        <f t="shared" ref="AK4:AK8" si="16">+AH4/$AL$1*$AM$1</f>
        <v>6053370</v>
      </c>
      <c r="AL4" s="511">
        <f t="shared" ref="AL4:AL8" si="17">+AI4/$AL$1*$AM$1</f>
        <v>0</v>
      </c>
      <c r="AM4" s="511">
        <f t="shared" ref="AM4:AM8" si="18">+AJ4/$AL$1*$AM$1</f>
        <v>0</v>
      </c>
      <c r="AU4" s="509" t="s">
        <v>852</v>
      </c>
      <c r="AV4" s="509" t="s">
        <v>86</v>
      </c>
      <c r="AW4" s="511">
        <v>6053370000</v>
      </c>
      <c r="AX4" s="511">
        <v>0</v>
      </c>
      <c r="AY4" s="511">
        <v>0</v>
      </c>
      <c r="AZ4" s="511">
        <f t="shared" ref="AZ4:AZ8" si="19">+AW4/$AZ$1*$BA$1</f>
        <v>6053370</v>
      </c>
      <c r="BA4" s="511">
        <f t="shared" ref="BA4:BA8" si="20">+AX4/$AZ$1*$BA$1</f>
        <v>0</v>
      </c>
      <c r="BB4" s="511">
        <f t="shared" ref="BB4:BB8" si="21">+AY4/$AZ$1*$BA$1</f>
        <v>0</v>
      </c>
      <c r="BJ4" s="668" t="s">
        <v>866</v>
      </c>
      <c r="BK4" s="672" t="s">
        <v>867</v>
      </c>
      <c r="BL4" s="672" t="s">
        <v>377</v>
      </c>
      <c r="BM4" s="672" t="s">
        <v>377</v>
      </c>
      <c r="BN4" s="624">
        <v>2720606000</v>
      </c>
      <c r="BO4" s="624">
        <v>0</v>
      </c>
      <c r="BP4" s="624">
        <v>0</v>
      </c>
      <c r="BQ4" s="628">
        <f t="shared" ref="BQ4:BQ13" si="22">BN4/$BQ$1*$BR$1</f>
        <v>2720606</v>
      </c>
      <c r="BR4" s="628">
        <f t="shared" ref="BR4:BR13" si="23">BO4/$BQ$1*$BR$1</f>
        <v>0</v>
      </c>
      <c r="BS4" s="628">
        <f t="shared" ref="BS4:BS13" si="24">BP4/$BQ$1*$BR$1</f>
        <v>0</v>
      </c>
      <c r="CA4" s="722" t="s">
        <v>409</v>
      </c>
      <c r="CB4" s="723" t="s">
        <v>532</v>
      </c>
      <c r="CC4" s="724">
        <v>77750000</v>
      </c>
      <c r="CD4" s="724">
        <v>0</v>
      </c>
      <c r="CE4" s="724">
        <v>0</v>
      </c>
      <c r="CF4" s="724">
        <f t="shared" ref="CF4:CF23" si="25">+CC4/$CG$1*$CH$1</f>
        <v>77750</v>
      </c>
      <c r="CG4" s="724">
        <f t="shared" ref="CG4:CG23" si="26">+CD4/$CG$1*$CH$1</f>
        <v>0</v>
      </c>
      <c r="CH4" s="724">
        <f t="shared" ref="CH4:CH23" si="27">+CE4/$CG$1*$CH$1</f>
        <v>0</v>
      </c>
      <c r="CQ4" s="616" t="s">
        <v>409</v>
      </c>
      <c r="CR4" s="616" t="s">
        <v>532</v>
      </c>
      <c r="CS4" s="639">
        <v>77750000</v>
      </c>
      <c r="CT4" s="639">
        <v>0</v>
      </c>
      <c r="CU4" s="639">
        <v>0</v>
      </c>
      <c r="CV4" s="639">
        <f t="shared" ref="CV4:CV26" si="28">+CS4/$CW$1*$CX$1</f>
        <v>77750</v>
      </c>
      <c r="CW4" s="639">
        <f t="shared" ref="CW4:CW26" si="29">+CT4/$CW$1*$CX$1</f>
        <v>0</v>
      </c>
      <c r="CX4" s="639">
        <f t="shared" ref="CX4:CX26" si="30">+CU4/$CW$1*$CX$1</f>
        <v>0</v>
      </c>
      <c r="DG4" s="509" t="s">
        <v>409</v>
      </c>
      <c r="DH4" s="510" t="s">
        <v>532</v>
      </c>
      <c r="DI4" s="511">
        <v>77750000</v>
      </c>
      <c r="DJ4" s="511">
        <v>0</v>
      </c>
      <c r="DK4" s="511">
        <v>0</v>
      </c>
      <c r="DL4" s="511">
        <f t="shared" ref="DL4:DL26" si="31">+DI4/$DM$1*$DN$1</f>
        <v>77750</v>
      </c>
      <c r="DM4" s="511">
        <f t="shared" ref="DM4:DM26" si="32">+DJ4/$DM$1*$DN$1</f>
        <v>0</v>
      </c>
      <c r="DN4" s="511">
        <f t="shared" ref="DN4:DN26" si="33">+DK4/$DM$1*$DN$1</f>
        <v>0</v>
      </c>
      <c r="DP4" s="510" t="s">
        <v>903</v>
      </c>
      <c r="DQ4" s="510" t="s">
        <v>904</v>
      </c>
      <c r="DR4" s="511">
        <v>35840000</v>
      </c>
      <c r="DS4" s="511">
        <f t="shared" ref="DS4:DS8" si="34">+DR4/$DR$1*$DS$1</f>
        <v>35840</v>
      </c>
      <c r="DU4" s="509" t="s">
        <v>409</v>
      </c>
      <c r="DV4" s="510" t="s">
        <v>532</v>
      </c>
      <c r="DW4" s="511">
        <v>77750000</v>
      </c>
      <c r="DX4" s="511">
        <v>0</v>
      </c>
      <c r="DY4" s="511">
        <v>0</v>
      </c>
      <c r="DZ4" s="511">
        <f t="shared" ref="DZ4:DZ33" si="35">+DW4/$DZ$1*$EA$1</f>
        <v>77750</v>
      </c>
      <c r="EA4" s="511">
        <f t="shared" ref="EA4:EA33" si="36">+DX4/$DZ$1*$EA$1</f>
        <v>0</v>
      </c>
      <c r="EB4" s="511">
        <f t="shared" ref="EB4:EB33" si="37">+DY4/$DZ$1*$EA$1</f>
        <v>0</v>
      </c>
      <c r="EH4" s="616" t="s">
        <v>409</v>
      </c>
      <c r="EI4" s="616" t="s">
        <v>532</v>
      </c>
      <c r="EJ4" s="725">
        <v>77750000</v>
      </c>
      <c r="EK4" s="725">
        <v>0</v>
      </c>
      <c r="EL4" s="725">
        <v>0</v>
      </c>
      <c r="EM4" s="725">
        <f t="shared" ref="EM4:EM33" si="38">+EJ4/$EM$1*$EN$1</f>
        <v>77750</v>
      </c>
      <c r="EN4" s="725">
        <f t="shared" ref="EN4:EN33" si="39">+EK4/$EM$1*$EN$1</f>
        <v>0</v>
      </c>
      <c r="EO4" s="725">
        <f t="shared" ref="EO4:EO33" si="40">+EL4/$EM$1*$EN$1</f>
        <v>0</v>
      </c>
      <c r="EQ4" s="616" t="s">
        <v>981</v>
      </c>
      <c r="ER4" s="725">
        <v>562940000</v>
      </c>
      <c r="ES4" s="725">
        <v>176090000</v>
      </c>
      <c r="ET4" s="725">
        <v>176090000</v>
      </c>
      <c r="EU4" s="725">
        <v>386850000</v>
      </c>
      <c r="EV4" s="725">
        <v>176090000</v>
      </c>
      <c r="EW4" s="725">
        <v>0</v>
      </c>
      <c r="EX4" s="725">
        <f t="shared" ref="EX4:EX32" si="41">+ER4/$EZ$1*$FA$1</f>
        <v>562940</v>
      </c>
      <c r="EY4" s="725">
        <f t="shared" ref="EY4:EY32" si="42">+ES4/$EZ$1*$FA$1</f>
        <v>176090</v>
      </c>
      <c r="EZ4" s="725">
        <f t="shared" ref="EZ4:EZ32" si="43">+ET4/$EZ$1*$FA$1</f>
        <v>176090</v>
      </c>
      <c r="FA4" s="725">
        <f t="shared" ref="FA4:FA32" si="44">+EU4/$EZ$1*$FA$1</f>
        <v>386850</v>
      </c>
      <c r="FB4" s="725">
        <f t="shared" ref="FB4:FB32" si="45">+EV4/$EZ$1*$FA$1</f>
        <v>176090</v>
      </c>
      <c r="FC4" s="725">
        <f t="shared" ref="FC4:FC32" si="46">+EW4/$EZ$1*$FA$1</f>
        <v>0</v>
      </c>
      <c r="FF4" s="616" t="s">
        <v>1028</v>
      </c>
      <c r="FG4" s="616" t="s">
        <v>1029</v>
      </c>
      <c r="FH4" s="616">
        <v>0</v>
      </c>
      <c r="FJ4" s="509" t="s">
        <v>409</v>
      </c>
      <c r="FK4" s="510" t="s">
        <v>532</v>
      </c>
      <c r="FL4" s="511">
        <v>77750000</v>
      </c>
      <c r="FM4" s="511">
        <v>0</v>
      </c>
      <c r="FN4" s="511">
        <v>0</v>
      </c>
      <c r="FO4" s="511">
        <f t="shared" ref="FO4:FO36" si="47">+FL4/$FO$1*$FP$1</f>
        <v>77750</v>
      </c>
      <c r="FP4" s="511">
        <f t="shared" ref="FP4:FP36" si="48">+FM4/$FO$1*$FP$1</f>
        <v>0</v>
      </c>
      <c r="FQ4" s="511">
        <f t="shared" ref="FQ4:FQ36" si="49">+FN4/$FO$1*$FP$1</f>
        <v>0</v>
      </c>
      <c r="FS4" s="625" t="s">
        <v>981</v>
      </c>
      <c r="FT4" s="626">
        <v>562940000</v>
      </c>
      <c r="FU4" s="626">
        <v>176090000</v>
      </c>
      <c r="FV4" s="626">
        <v>176090000</v>
      </c>
      <c r="FW4" s="626">
        <v>386850000</v>
      </c>
      <c r="FX4" s="626">
        <v>176090000</v>
      </c>
      <c r="FY4" s="626">
        <v>0</v>
      </c>
      <c r="FZ4" s="626">
        <f t="shared" ref="FZ4:FZ36" si="50">+FT4/$GD$1*$GE$1</f>
        <v>562940</v>
      </c>
      <c r="GA4" s="626">
        <f t="shared" ref="GA4:GA36" si="51">+FU4/$GD$1*$GE$1</f>
        <v>176090</v>
      </c>
      <c r="GB4" s="626">
        <f t="shared" ref="GB4:GB36" si="52">+FV4/$GD$1*$GE$1</f>
        <v>176090</v>
      </c>
      <c r="GC4" s="626">
        <f t="shared" ref="GC4:GC36" si="53">+FW4/$GD$1*$GE$1</f>
        <v>386850</v>
      </c>
      <c r="GD4" s="626">
        <f t="shared" ref="GD4:GD36" si="54">+FX4/$GD$1*$GE$1</f>
        <v>176090</v>
      </c>
      <c r="GE4" s="626">
        <f t="shared" ref="GE4:GE36" si="55">+FY4/$GD$1*$GE$1</f>
        <v>0</v>
      </c>
      <c r="GH4" s="722" t="s">
        <v>864</v>
      </c>
      <c r="GI4" s="723" t="s">
        <v>865</v>
      </c>
      <c r="GJ4" s="722" t="s">
        <v>377</v>
      </c>
      <c r="GK4" s="724">
        <v>252000000</v>
      </c>
      <c r="GL4" s="724">
        <f t="shared" ref="GL4:GL21" si="56">+GK4/$GK$1*$GL$1</f>
        <v>252000</v>
      </c>
      <c r="GN4" s="726" t="s">
        <v>981</v>
      </c>
      <c r="GO4" s="724">
        <v>562940000</v>
      </c>
      <c r="GP4" s="724">
        <v>562940000</v>
      </c>
      <c r="GQ4" s="724">
        <v>562940000</v>
      </c>
      <c r="GR4" s="724">
        <v>0</v>
      </c>
      <c r="GS4" s="724">
        <v>176090000</v>
      </c>
      <c r="GT4" s="724">
        <v>386850000</v>
      </c>
      <c r="GU4" s="724">
        <f t="shared" ref="GU4:GU34" si="57">+GO4/$GW$1*$GX$1</f>
        <v>562940</v>
      </c>
      <c r="GV4" s="724">
        <f t="shared" ref="GV4:GV34" si="58">+GP4/$GW$1*$GX$1</f>
        <v>562940</v>
      </c>
      <c r="GW4" s="724">
        <f t="shared" ref="GW4:GW34" si="59">+GQ4/$GW$1*$GX$1</f>
        <v>562940</v>
      </c>
      <c r="GX4" s="724">
        <f t="shared" ref="GX4:GX34" si="60">+GR4/$GW$1*$GX$1</f>
        <v>0</v>
      </c>
      <c r="GY4" s="724">
        <f t="shared" ref="GY4:GY34" si="61">+GS4/$GW$1*$GX$1</f>
        <v>176090</v>
      </c>
      <c r="GZ4" s="724">
        <f t="shared" ref="GZ4:GZ34" si="62">+GT4/$GW$1*$GX$1</f>
        <v>386850</v>
      </c>
    </row>
    <row r="5" spans="1:208" ht="12" customHeight="1" x14ac:dyDescent="0.2">
      <c r="A5" s="668" t="s">
        <v>381</v>
      </c>
      <c r="B5" s="668" t="s">
        <v>121</v>
      </c>
      <c r="C5" s="626">
        <v>100</v>
      </c>
      <c r="D5" s="626">
        <v>0</v>
      </c>
      <c r="E5" s="626">
        <v>0</v>
      </c>
      <c r="F5" s="626">
        <f t="shared" si="12"/>
        <v>0.1031</v>
      </c>
      <c r="O5" s="509" t="s">
        <v>381</v>
      </c>
      <c r="P5" s="510" t="s">
        <v>121</v>
      </c>
      <c r="Q5" s="511">
        <v>100</v>
      </c>
      <c r="R5" s="511">
        <v>0</v>
      </c>
      <c r="S5" s="511">
        <v>0</v>
      </c>
      <c r="T5" s="624">
        <f t="shared" si="13"/>
        <v>0.1031</v>
      </c>
      <c r="U5" s="624">
        <f t="shared" si="14"/>
        <v>0</v>
      </c>
      <c r="V5" s="624">
        <f t="shared" si="15"/>
        <v>0</v>
      </c>
      <c r="X5" s="509" t="s">
        <v>554</v>
      </c>
      <c r="Y5" s="510" t="s">
        <v>555</v>
      </c>
      <c r="Z5" s="509" t="s">
        <v>377</v>
      </c>
      <c r="AA5" s="509" t="s">
        <v>377</v>
      </c>
      <c r="AB5" s="511">
        <v>0</v>
      </c>
      <c r="AD5" s="509" t="s">
        <v>412</v>
      </c>
      <c r="AE5" s="510" t="s">
        <v>226</v>
      </c>
      <c r="AF5" s="509" t="s">
        <v>377</v>
      </c>
      <c r="AG5" s="509" t="s">
        <v>377</v>
      </c>
      <c r="AH5" s="511">
        <v>41272320000</v>
      </c>
      <c r="AI5" s="511">
        <v>0</v>
      </c>
      <c r="AJ5" s="511">
        <v>0</v>
      </c>
      <c r="AK5" s="624">
        <f t="shared" si="16"/>
        <v>41272320</v>
      </c>
      <c r="AL5" s="511">
        <f t="shared" si="17"/>
        <v>0</v>
      </c>
      <c r="AM5" s="511">
        <f t="shared" si="18"/>
        <v>0</v>
      </c>
      <c r="AU5" s="509" t="s">
        <v>412</v>
      </c>
      <c r="AV5" s="509" t="s">
        <v>226</v>
      </c>
      <c r="AW5" s="511">
        <v>41272320000</v>
      </c>
      <c r="AX5" s="511">
        <v>0</v>
      </c>
      <c r="AY5" s="511">
        <v>0</v>
      </c>
      <c r="AZ5" s="511">
        <f t="shared" si="19"/>
        <v>41272320</v>
      </c>
      <c r="BA5" s="511">
        <f t="shared" si="20"/>
        <v>0</v>
      </c>
      <c r="BB5" s="511">
        <f t="shared" si="21"/>
        <v>0</v>
      </c>
      <c r="BJ5" s="668" t="s">
        <v>868</v>
      </c>
      <c r="BK5" s="672" t="s">
        <v>441</v>
      </c>
      <c r="BL5" s="672" t="s">
        <v>377</v>
      </c>
      <c r="BM5" s="672" t="s">
        <v>377</v>
      </c>
      <c r="BN5" s="624">
        <v>147392000</v>
      </c>
      <c r="BO5" s="624">
        <v>0</v>
      </c>
      <c r="BP5" s="624">
        <v>0</v>
      </c>
      <c r="BQ5" s="628">
        <f t="shared" si="22"/>
        <v>147392</v>
      </c>
      <c r="BR5" s="628">
        <f t="shared" si="23"/>
        <v>0</v>
      </c>
      <c r="BS5" s="628">
        <f t="shared" si="24"/>
        <v>0</v>
      </c>
      <c r="CA5" s="722" t="s">
        <v>903</v>
      </c>
      <c r="CB5" s="723" t="s">
        <v>904</v>
      </c>
      <c r="CC5" s="724">
        <v>35840000</v>
      </c>
      <c r="CD5" s="724">
        <v>0</v>
      </c>
      <c r="CE5" s="724">
        <v>0</v>
      </c>
      <c r="CF5" s="724">
        <f t="shared" si="25"/>
        <v>35840</v>
      </c>
      <c r="CG5" s="724">
        <f t="shared" si="26"/>
        <v>0</v>
      </c>
      <c r="CH5" s="724">
        <f t="shared" si="27"/>
        <v>0</v>
      </c>
      <c r="CQ5" s="616" t="s">
        <v>903</v>
      </c>
      <c r="CR5" s="616" t="s">
        <v>904</v>
      </c>
      <c r="CS5" s="639">
        <v>35840000</v>
      </c>
      <c r="CT5" s="639">
        <v>0</v>
      </c>
      <c r="CU5" s="639">
        <v>0</v>
      </c>
      <c r="CV5" s="639">
        <f t="shared" si="28"/>
        <v>35840</v>
      </c>
      <c r="CW5" s="639">
        <f t="shared" si="29"/>
        <v>0</v>
      </c>
      <c r="CX5" s="639">
        <f t="shared" si="30"/>
        <v>0</v>
      </c>
      <c r="DG5" s="509" t="s">
        <v>903</v>
      </c>
      <c r="DH5" s="510" t="s">
        <v>904</v>
      </c>
      <c r="DI5" s="511">
        <v>35840000</v>
      </c>
      <c r="DJ5" s="511">
        <v>0</v>
      </c>
      <c r="DK5" s="511">
        <v>0</v>
      </c>
      <c r="DL5" s="511">
        <f t="shared" si="31"/>
        <v>35840</v>
      </c>
      <c r="DM5" s="511">
        <f t="shared" si="32"/>
        <v>0</v>
      </c>
      <c r="DN5" s="511">
        <f t="shared" si="33"/>
        <v>0</v>
      </c>
      <c r="DP5" s="510" t="s">
        <v>905</v>
      </c>
      <c r="DQ5" s="510" t="s">
        <v>906</v>
      </c>
      <c r="DR5" s="511">
        <v>50000000</v>
      </c>
      <c r="DS5" s="511">
        <f t="shared" si="34"/>
        <v>50000</v>
      </c>
      <c r="DU5" s="509" t="s">
        <v>409</v>
      </c>
      <c r="DV5" s="510" t="s">
        <v>532</v>
      </c>
      <c r="DW5" s="511">
        <v>0</v>
      </c>
      <c r="DX5" s="511">
        <v>77750000</v>
      </c>
      <c r="DY5" s="511">
        <v>77750000</v>
      </c>
      <c r="DZ5" s="511">
        <f t="shared" si="35"/>
        <v>0</v>
      </c>
      <c r="EA5" s="511">
        <f t="shared" si="36"/>
        <v>77750</v>
      </c>
      <c r="EB5" s="511">
        <f t="shared" si="37"/>
        <v>77750</v>
      </c>
      <c r="EH5" s="616" t="s">
        <v>409</v>
      </c>
      <c r="EI5" s="616" t="s">
        <v>532</v>
      </c>
      <c r="EJ5" s="725">
        <v>0</v>
      </c>
      <c r="EK5" s="725">
        <v>77750000</v>
      </c>
      <c r="EL5" s="725">
        <v>77750000</v>
      </c>
      <c r="EM5" s="725">
        <f t="shared" si="38"/>
        <v>0</v>
      </c>
      <c r="EN5" s="725">
        <f t="shared" si="39"/>
        <v>77750</v>
      </c>
      <c r="EO5" s="725">
        <f t="shared" si="40"/>
        <v>77750</v>
      </c>
      <c r="EQ5" s="616" t="s">
        <v>982</v>
      </c>
      <c r="ER5" s="725">
        <v>10000000</v>
      </c>
      <c r="ES5" s="725">
        <v>0</v>
      </c>
      <c r="ET5" s="725">
        <v>0</v>
      </c>
      <c r="EU5" s="725">
        <v>10000000</v>
      </c>
      <c r="EV5" s="725">
        <v>0</v>
      </c>
      <c r="EW5" s="725">
        <v>0</v>
      </c>
      <c r="EX5" s="725">
        <f t="shared" si="41"/>
        <v>10000</v>
      </c>
      <c r="EY5" s="725">
        <f t="shared" si="42"/>
        <v>0</v>
      </c>
      <c r="EZ5" s="725">
        <f t="shared" si="43"/>
        <v>0</v>
      </c>
      <c r="FA5" s="725">
        <f t="shared" si="44"/>
        <v>10000</v>
      </c>
      <c r="FB5" s="725">
        <f t="shared" si="45"/>
        <v>0</v>
      </c>
      <c r="FC5" s="725">
        <f t="shared" si="46"/>
        <v>0</v>
      </c>
      <c r="FF5" s="616" t="s">
        <v>1030</v>
      </c>
      <c r="FG5" s="616" t="s">
        <v>1031</v>
      </c>
      <c r="FH5" s="616">
        <v>0</v>
      </c>
      <c r="FJ5" s="509" t="s">
        <v>409</v>
      </c>
      <c r="FK5" s="510" t="s">
        <v>532</v>
      </c>
      <c r="FL5" s="511">
        <v>0</v>
      </c>
      <c r="FM5" s="511">
        <v>77750000</v>
      </c>
      <c r="FN5" s="511">
        <v>77750000</v>
      </c>
      <c r="FO5" s="511">
        <f t="shared" si="47"/>
        <v>0</v>
      </c>
      <c r="FP5" s="511">
        <f t="shared" si="48"/>
        <v>77750</v>
      </c>
      <c r="FQ5" s="511">
        <f t="shared" si="49"/>
        <v>77750</v>
      </c>
      <c r="FS5" s="625" t="s">
        <v>982</v>
      </c>
      <c r="FT5" s="626">
        <v>10000000</v>
      </c>
      <c r="FU5" s="626">
        <v>0</v>
      </c>
      <c r="FV5" s="626">
        <v>0</v>
      </c>
      <c r="FW5" s="626">
        <v>10000000</v>
      </c>
      <c r="FX5" s="626">
        <v>0</v>
      </c>
      <c r="FY5" s="626">
        <v>0</v>
      </c>
      <c r="FZ5" s="626">
        <f t="shared" si="50"/>
        <v>10000</v>
      </c>
      <c r="GA5" s="626">
        <f t="shared" si="51"/>
        <v>0</v>
      </c>
      <c r="GB5" s="626">
        <f t="shared" si="52"/>
        <v>0</v>
      </c>
      <c r="GC5" s="626">
        <f t="shared" si="53"/>
        <v>10000</v>
      </c>
      <c r="GD5" s="626">
        <f t="shared" si="54"/>
        <v>0</v>
      </c>
      <c r="GE5" s="626">
        <f t="shared" si="55"/>
        <v>0</v>
      </c>
      <c r="GH5" s="722" t="s">
        <v>907</v>
      </c>
      <c r="GI5" s="723" t="s">
        <v>908</v>
      </c>
      <c r="GJ5" s="722" t="s">
        <v>377</v>
      </c>
      <c r="GK5" s="724">
        <v>25000000</v>
      </c>
      <c r="GL5" s="724">
        <f t="shared" si="56"/>
        <v>25000</v>
      </c>
      <c r="GN5" s="726" t="s">
        <v>982</v>
      </c>
      <c r="GO5" s="724">
        <v>10000000</v>
      </c>
      <c r="GP5" s="724">
        <v>10000000</v>
      </c>
      <c r="GQ5" s="724">
        <v>10000000</v>
      </c>
      <c r="GR5" s="724">
        <v>0</v>
      </c>
      <c r="GS5" s="724">
        <v>0</v>
      </c>
      <c r="GT5" s="724">
        <v>10000000</v>
      </c>
      <c r="GU5" s="724">
        <f t="shared" si="57"/>
        <v>10000</v>
      </c>
      <c r="GV5" s="724">
        <f t="shared" si="58"/>
        <v>10000</v>
      </c>
      <c r="GW5" s="724">
        <f t="shared" si="59"/>
        <v>10000</v>
      </c>
      <c r="GX5" s="724">
        <f t="shared" si="60"/>
        <v>0</v>
      </c>
      <c r="GY5" s="724">
        <f t="shared" si="61"/>
        <v>0</v>
      </c>
      <c r="GZ5" s="724">
        <f t="shared" si="62"/>
        <v>10000</v>
      </c>
    </row>
    <row r="6" spans="1:208" ht="12" customHeight="1" x14ac:dyDescent="0.2">
      <c r="A6" s="668" t="s">
        <v>826</v>
      </c>
      <c r="B6" s="668" t="s">
        <v>118</v>
      </c>
      <c r="C6" s="626">
        <v>200</v>
      </c>
      <c r="D6" s="626">
        <v>0</v>
      </c>
      <c r="E6" s="626">
        <v>0</v>
      </c>
      <c r="F6" s="626">
        <f t="shared" si="12"/>
        <v>0.20619999999999999</v>
      </c>
      <c r="O6" s="509" t="s">
        <v>826</v>
      </c>
      <c r="P6" s="510" t="s">
        <v>118</v>
      </c>
      <c r="Q6" s="511">
        <v>200</v>
      </c>
      <c r="R6" s="511">
        <v>0</v>
      </c>
      <c r="S6" s="511">
        <v>0</v>
      </c>
      <c r="T6" s="624">
        <f t="shared" si="13"/>
        <v>0.20619999999999999</v>
      </c>
      <c r="U6" s="624">
        <f t="shared" si="14"/>
        <v>0</v>
      </c>
      <c r="V6" s="624">
        <f t="shared" si="15"/>
        <v>0</v>
      </c>
      <c r="AD6" s="509" t="s">
        <v>554</v>
      </c>
      <c r="AE6" s="510" t="s">
        <v>555</v>
      </c>
      <c r="AF6" s="509" t="s">
        <v>377</v>
      </c>
      <c r="AG6" s="509" t="s">
        <v>377</v>
      </c>
      <c r="AH6" s="511">
        <v>5759385000</v>
      </c>
      <c r="AI6" s="511">
        <v>0</v>
      </c>
      <c r="AJ6" s="511">
        <v>0</v>
      </c>
      <c r="AK6" s="624">
        <f t="shared" si="16"/>
        <v>5759385</v>
      </c>
      <c r="AL6" s="511">
        <f t="shared" si="17"/>
        <v>0</v>
      </c>
      <c r="AM6" s="511">
        <f t="shared" si="18"/>
        <v>0</v>
      </c>
      <c r="AU6" s="509" t="s">
        <v>554</v>
      </c>
      <c r="AV6" s="509" t="s">
        <v>555</v>
      </c>
      <c r="AW6" s="511">
        <v>5759385000</v>
      </c>
      <c r="AX6" s="511">
        <v>0</v>
      </c>
      <c r="AY6" s="511">
        <v>0</v>
      </c>
      <c r="AZ6" s="511">
        <f t="shared" si="19"/>
        <v>5759385</v>
      </c>
      <c r="BA6" s="511">
        <f t="shared" si="20"/>
        <v>0</v>
      </c>
      <c r="BB6" s="511">
        <f t="shared" si="21"/>
        <v>0</v>
      </c>
      <c r="BJ6" s="668" t="s">
        <v>869</v>
      </c>
      <c r="BK6" s="672" t="s">
        <v>870</v>
      </c>
      <c r="BL6" s="672" t="s">
        <v>377</v>
      </c>
      <c r="BM6" s="672" t="s">
        <v>377</v>
      </c>
      <c r="BN6" s="624">
        <v>646829000</v>
      </c>
      <c r="BO6" s="624">
        <v>0</v>
      </c>
      <c r="BP6" s="624">
        <v>0</v>
      </c>
      <c r="BQ6" s="628">
        <f t="shared" si="22"/>
        <v>646829</v>
      </c>
      <c r="BR6" s="628">
        <f t="shared" si="23"/>
        <v>0</v>
      </c>
      <c r="BS6" s="628">
        <f t="shared" si="24"/>
        <v>0</v>
      </c>
      <c r="CA6" s="722" t="s">
        <v>864</v>
      </c>
      <c r="CB6" s="723" t="s">
        <v>865</v>
      </c>
      <c r="CC6" s="724">
        <v>205000000</v>
      </c>
      <c r="CD6" s="724">
        <v>0</v>
      </c>
      <c r="CE6" s="724">
        <v>0</v>
      </c>
      <c r="CF6" s="724">
        <f t="shared" si="25"/>
        <v>205000</v>
      </c>
      <c r="CG6" s="724">
        <f t="shared" si="26"/>
        <v>0</v>
      </c>
      <c r="CH6" s="724">
        <f t="shared" si="27"/>
        <v>0</v>
      </c>
      <c r="CQ6" s="616" t="s">
        <v>864</v>
      </c>
      <c r="CR6" s="616" t="s">
        <v>865</v>
      </c>
      <c r="CS6" s="639">
        <v>205000000</v>
      </c>
      <c r="CT6" s="639">
        <v>0</v>
      </c>
      <c r="CU6" s="639">
        <v>0</v>
      </c>
      <c r="CV6" s="639">
        <f t="shared" si="28"/>
        <v>205000</v>
      </c>
      <c r="CW6" s="639">
        <f t="shared" si="29"/>
        <v>0</v>
      </c>
      <c r="CX6" s="639">
        <f t="shared" si="30"/>
        <v>0</v>
      </c>
      <c r="DG6" s="509" t="s">
        <v>864</v>
      </c>
      <c r="DH6" s="510" t="s">
        <v>865</v>
      </c>
      <c r="DI6" s="511">
        <v>205000000</v>
      </c>
      <c r="DJ6" s="511">
        <v>0</v>
      </c>
      <c r="DK6" s="511">
        <v>0</v>
      </c>
      <c r="DL6" s="511">
        <f t="shared" si="31"/>
        <v>205000</v>
      </c>
      <c r="DM6" s="511">
        <f t="shared" si="32"/>
        <v>0</v>
      </c>
      <c r="DN6" s="511">
        <f t="shared" si="33"/>
        <v>0</v>
      </c>
      <c r="DP6" s="510" t="s">
        <v>912</v>
      </c>
      <c r="DQ6" s="510" t="s">
        <v>913</v>
      </c>
      <c r="DR6" s="511">
        <v>12500000</v>
      </c>
      <c r="DS6" s="511">
        <f t="shared" si="34"/>
        <v>12500</v>
      </c>
      <c r="DU6" s="509" t="s">
        <v>903</v>
      </c>
      <c r="DV6" s="510" t="s">
        <v>904</v>
      </c>
      <c r="DW6" s="511">
        <v>35840000</v>
      </c>
      <c r="DX6" s="511">
        <v>0</v>
      </c>
      <c r="DY6" s="511">
        <v>0</v>
      </c>
      <c r="DZ6" s="511">
        <f t="shared" si="35"/>
        <v>35840</v>
      </c>
      <c r="EA6" s="511">
        <f t="shared" si="36"/>
        <v>0</v>
      </c>
      <c r="EB6" s="511">
        <f t="shared" si="37"/>
        <v>0</v>
      </c>
      <c r="EH6" s="616" t="s">
        <v>903</v>
      </c>
      <c r="EI6" s="616" t="s">
        <v>904</v>
      </c>
      <c r="EJ6" s="725">
        <v>35840000</v>
      </c>
      <c r="EK6" s="725">
        <v>0</v>
      </c>
      <c r="EL6" s="725">
        <v>0</v>
      </c>
      <c r="EM6" s="725">
        <f t="shared" si="38"/>
        <v>35840</v>
      </c>
      <c r="EN6" s="725">
        <f t="shared" si="39"/>
        <v>0</v>
      </c>
      <c r="EO6" s="725">
        <f t="shared" si="40"/>
        <v>0</v>
      </c>
      <c r="EQ6" s="616" t="s">
        <v>983</v>
      </c>
      <c r="ER6" s="725">
        <v>77750000</v>
      </c>
      <c r="ES6" s="725">
        <v>77750000</v>
      </c>
      <c r="ET6" s="725">
        <v>77750000</v>
      </c>
      <c r="EU6" s="725">
        <v>0</v>
      </c>
      <c r="EV6" s="725">
        <v>77750000</v>
      </c>
      <c r="EW6" s="725">
        <v>0</v>
      </c>
      <c r="EX6" s="725">
        <f t="shared" si="41"/>
        <v>77750</v>
      </c>
      <c r="EY6" s="725">
        <f t="shared" si="42"/>
        <v>77750</v>
      </c>
      <c r="EZ6" s="725">
        <f t="shared" si="43"/>
        <v>77750</v>
      </c>
      <c r="FA6" s="725">
        <f t="shared" si="44"/>
        <v>0</v>
      </c>
      <c r="FB6" s="725">
        <f t="shared" si="45"/>
        <v>77750</v>
      </c>
      <c r="FC6" s="725">
        <f t="shared" si="46"/>
        <v>0</v>
      </c>
      <c r="FF6" s="616" t="s">
        <v>1032</v>
      </c>
      <c r="FG6" s="616" t="s">
        <v>1033</v>
      </c>
      <c r="FH6" s="616">
        <v>0</v>
      </c>
      <c r="FJ6" s="509" t="s">
        <v>903</v>
      </c>
      <c r="FK6" s="510" t="s">
        <v>904</v>
      </c>
      <c r="FL6" s="511">
        <v>35840000</v>
      </c>
      <c r="FM6" s="511">
        <v>0</v>
      </c>
      <c r="FN6" s="511">
        <v>0</v>
      </c>
      <c r="FO6" s="511">
        <f t="shared" si="47"/>
        <v>35840</v>
      </c>
      <c r="FP6" s="511">
        <f t="shared" si="48"/>
        <v>0</v>
      </c>
      <c r="FQ6" s="511">
        <f t="shared" si="49"/>
        <v>0</v>
      </c>
      <c r="FS6" s="625" t="s">
        <v>983</v>
      </c>
      <c r="FT6" s="626">
        <v>77750000</v>
      </c>
      <c r="FU6" s="626">
        <v>77750000</v>
      </c>
      <c r="FV6" s="626">
        <v>77750000</v>
      </c>
      <c r="FW6" s="626">
        <v>0</v>
      </c>
      <c r="FX6" s="626">
        <v>77750000</v>
      </c>
      <c r="FY6" s="626">
        <v>0</v>
      </c>
      <c r="FZ6" s="626">
        <f t="shared" si="50"/>
        <v>77750</v>
      </c>
      <c r="GA6" s="626">
        <f t="shared" si="51"/>
        <v>77750</v>
      </c>
      <c r="GB6" s="626">
        <f t="shared" si="52"/>
        <v>77750</v>
      </c>
      <c r="GC6" s="626">
        <f t="shared" si="53"/>
        <v>0</v>
      </c>
      <c r="GD6" s="626">
        <f t="shared" si="54"/>
        <v>77750</v>
      </c>
      <c r="GE6" s="626">
        <f t="shared" si="55"/>
        <v>0</v>
      </c>
      <c r="GH6" s="722" t="s">
        <v>411</v>
      </c>
      <c r="GI6" s="723" t="s">
        <v>909</v>
      </c>
      <c r="GJ6" s="722" t="s">
        <v>377</v>
      </c>
      <c r="GK6" s="724">
        <v>1450000</v>
      </c>
      <c r="GL6" s="724">
        <f t="shared" si="56"/>
        <v>1450</v>
      </c>
      <c r="GN6" s="726" t="s">
        <v>983</v>
      </c>
      <c r="GO6" s="724">
        <v>77750000</v>
      </c>
      <c r="GP6" s="724">
        <v>77750000</v>
      </c>
      <c r="GQ6" s="724">
        <v>77750000</v>
      </c>
      <c r="GR6" s="724">
        <v>0</v>
      </c>
      <c r="GS6" s="724">
        <v>77750000</v>
      </c>
      <c r="GT6" s="724">
        <v>0</v>
      </c>
      <c r="GU6" s="724">
        <f t="shared" si="57"/>
        <v>77750</v>
      </c>
      <c r="GV6" s="724">
        <f t="shared" si="58"/>
        <v>77750</v>
      </c>
      <c r="GW6" s="724">
        <f t="shared" si="59"/>
        <v>77750</v>
      </c>
      <c r="GX6" s="724">
        <f t="shared" si="60"/>
        <v>0</v>
      </c>
      <c r="GY6" s="724">
        <f t="shared" si="61"/>
        <v>77750</v>
      </c>
      <c r="GZ6" s="724">
        <f t="shared" si="62"/>
        <v>0</v>
      </c>
    </row>
    <row r="7" spans="1:208" ht="12" customHeight="1" x14ac:dyDescent="0.2">
      <c r="AD7" s="509" t="s">
        <v>381</v>
      </c>
      <c r="AE7" s="510" t="s">
        <v>121</v>
      </c>
      <c r="AF7" s="509" t="s">
        <v>377</v>
      </c>
      <c r="AG7" s="509" t="s">
        <v>377</v>
      </c>
      <c r="AH7" s="511">
        <v>100</v>
      </c>
      <c r="AI7" s="511">
        <v>0</v>
      </c>
      <c r="AJ7" s="511">
        <v>0</v>
      </c>
      <c r="AK7" s="624">
        <f t="shared" si="16"/>
        <v>0.1</v>
      </c>
      <c r="AL7" s="511">
        <f t="shared" si="17"/>
        <v>0</v>
      </c>
      <c r="AM7" s="511">
        <f t="shared" si="18"/>
        <v>0</v>
      </c>
      <c r="AU7" s="509" t="s">
        <v>381</v>
      </c>
      <c r="AV7" s="509" t="s">
        <v>121</v>
      </c>
      <c r="AW7" s="511">
        <v>100</v>
      </c>
      <c r="AX7" s="511">
        <v>0</v>
      </c>
      <c r="AY7" s="511">
        <v>0</v>
      </c>
      <c r="AZ7" s="511">
        <f t="shared" si="19"/>
        <v>0.1</v>
      </c>
      <c r="BA7" s="511">
        <f t="shared" si="20"/>
        <v>0</v>
      </c>
      <c r="BB7" s="511">
        <f t="shared" si="21"/>
        <v>0</v>
      </c>
      <c r="BJ7" s="668" t="s">
        <v>850</v>
      </c>
      <c r="BK7" s="672" t="s">
        <v>851</v>
      </c>
      <c r="BL7" s="672" t="s">
        <v>377</v>
      </c>
      <c r="BM7" s="672" t="s">
        <v>377</v>
      </c>
      <c r="BN7" s="624">
        <v>235000000</v>
      </c>
      <c r="BO7" s="624">
        <v>0</v>
      </c>
      <c r="BP7" s="624">
        <v>0</v>
      </c>
      <c r="BQ7" s="628">
        <f t="shared" si="22"/>
        <v>235000</v>
      </c>
      <c r="BR7" s="628">
        <f t="shared" si="23"/>
        <v>0</v>
      </c>
      <c r="BS7" s="628">
        <f t="shared" si="24"/>
        <v>0</v>
      </c>
      <c r="CA7" s="722" t="s">
        <v>864</v>
      </c>
      <c r="CB7" s="723" t="s">
        <v>865</v>
      </c>
      <c r="CC7" s="724">
        <v>47000000</v>
      </c>
      <c r="CD7" s="724">
        <v>0</v>
      </c>
      <c r="CE7" s="724">
        <v>0</v>
      </c>
      <c r="CF7" s="724">
        <f t="shared" si="25"/>
        <v>47000</v>
      </c>
      <c r="CG7" s="724">
        <f t="shared" si="26"/>
        <v>0</v>
      </c>
      <c r="CH7" s="724">
        <f t="shared" si="27"/>
        <v>0</v>
      </c>
      <c r="CQ7" s="616" t="s">
        <v>864</v>
      </c>
      <c r="CR7" s="616" t="s">
        <v>865</v>
      </c>
      <c r="CS7" s="639">
        <v>47000000</v>
      </c>
      <c r="CT7" s="639">
        <v>0</v>
      </c>
      <c r="CU7" s="639">
        <v>0</v>
      </c>
      <c r="CV7" s="639">
        <f t="shared" si="28"/>
        <v>47000</v>
      </c>
      <c r="CW7" s="639">
        <f t="shared" si="29"/>
        <v>0</v>
      </c>
      <c r="CX7" s="639">
        <f t="shared" si="30"/>
        <v>0</v>
      </c>
      <c r="DG7" s="509" t="s">
        <v>864</v>
      </c>
      <c r="DH7" s="510" t="s">
        <v>865</v>
      </c>
      <c r="DI7" s="511">
        <v>47000000</v>
      </c>
      <c r="DJ7" s="511">
        <v>0</v>
      </c>
      <c r="DK7" s="511">
        <v>0</v>
      </c>
      <c r="DL7" s="511">
        <f t="shared" si="31"/>
        <v>47000</v>
      </c>
      <c r="DM7" s="511">
        <f t="shared" si="32"/>
        <v>0</v>
      </c>
      <c r="DN7" s="511">
        <f t="shared" si="33"/>
        <v>0</v>
      </c>
      <c r="DP7" s="510" t="s">
        <v>852</v>
      </c>
      <c r="DQ7" s="510" t="s">
        <v>86</v>
      </c>
      <c r="DR7" s="511">
        <v>6053370000</v>
      </c>
      <c r="DS7" s="511">
        <f t="shared" si="34"/>
        <v>6053370</v>
      </c>
      <c r="DU7" s="509" t="s">
        <v>903</v>
      </c>
      <c r="DV7" s="510" t="s">
        <v>904</v>
      </c>
      <c r="DW7" s="511">
        <v>0</v>
      </c>
      <c r="DX7" s="511">
        <v>35840000</v>
      </c>
      <c r="DY7" s="511">
        <v>35840000</v>
      </c>
      <c r="DZ7" s="511">
        <f t="shared" si="35"/>
        <v>0</v>
      </c>
      <c r="EA7" s="511">
        <f t="shared" si="36"/>
        <v>35840</v>
      </c>
      <c r="EB7" s="511">
        <f t="shared" si="37"/>
        <v>35840</v>
      </c>
      <c r="EH7" s="616" t="s">
        <v>903</v>
      </c>
      <c r="EI7" s="616" t="s">
        <v>904</v>
      </c>
      <c r="EJ7" s="725">
        <v>0</v>
      </c>
      <c r="EK7" s="725">
        <v>35840000</v>
      </c>
      <c r="EL7" s="725">
        <v>35840000</v>
      </c>
      <c r="EM7" s="725">
        <f t="shared" si="38"/>
        <v>0</v>
      </c>
      <c r="EN7" s="725">
        <f t="shared" si="39"/>
        <v>35840</v>
      </c>
      <c r="EO7" s="725">
        <f t="shared" si="40"/>
        <v>35840</v>
      </c>
      <c r="EQ7" s="616" t="s">
        <v>984</v>
      </c>
      <c r="ER7" s="725">
        <v>35840000</v>
      </c>
      <c r="ES7" s="725">
        <v>35840000</v>
      </c>
      <c r="ET7" s="725">
        <v>35840000</v>
      </c>
      <c r="EU7" s="725">
        <v>0</v>
      </c>
      <c r="EV7" s="725">
        <v>35840000</v>
      </c>
      <c r="EW7" s="725">
        <v>0</v>
      </c>
      <c r="EX7" s="725">
        <f t="shared" si="41"/>
        <v>35840</v>
      </c>
      <c r="EY7" s="725">
        <f t="shared" si="42"/>
        <v>35840</v>
      </c>
      <c r="EZ7" s="725">
        <f t="shared" si="43"/>
        <v>35840</v>
      </c>
      <c r="FA7" s="725">
        <f t="shared" si="44"/>
        <v>0</v>
      </c>
      <c r="FB7" s="725">
        <f t="shared" si="45"/>
        <v>35840</v>
      </c>
      <c r="FC7" s="725">
        <f t="shared" si="46"/>
        <v>0</v>
      </c>
      <c r="FF7" s="616" t="s">
        <v>868</v>
      </c>
      <c r="FG7" s="616" t="s">
        <v>441</v>
      </c>
      <c r="FH7" s="616">
        <v>0</v>
      </c>
      <c r="FJ7" s="509" t="s">
        <v>903</v>
      </c>
      <c r="FK7" s="510" t="s">
        <v>904</v>
      </c>
      <c r="FL7" s="511">
        <v>0</v>
      </c>
      <c r="FM7" s="511">
        <v>35840000</v>
      </c>
      <c r="FN7" s="511">
        <v>35840000</v>
      </c>
      <c r="FO7" s="511">
        <f t="shared" si="47"/>
        <v>0</v>
      </c>
      <c r="FP7" s="511">
        <f t="shared" si="48"/>
        <v>35840</v>
      </c>
      <c r="FQ7" s="511">
        <f t="shared" si="49"/>
        <v>35840</v>
      </c>
      <c r="FS7" s="625" t="s">
        <v>984</v>
      </c>
      <c r="FT7" s="626">
        <v>35840000</v>
      </c>
      <c r="FU7" s="626">
        <v>35840000</v>
      </c>
      <c r="FV7" s="626">
        <v>35840000</v>
      </c>
      <c r="FW7" s="626">
        <v>0</v>
      </c>
      <c r="FX7" s="626">
        <v>35840000</v>
      </c>
      <c r="FY7" s="626">
        <v>0</v>
      </c>
      <c r="FZ7" s="626">
        <f t="shared" si="50"/>
        <v>35840</v>
      </c>
      <c r="GA7" s="626">
        <f t="shared" si="51"/>
        <v>35840</v>
      </c>
      <c r="GB7" s="626">
        <f t="shared" si="52"/>
        <v>35840</v>
      </c>
      <c r="GC7" s="626">
        <f t="shared" si="53"/>
        <v>0</v>
      </c>
      <c r="GD7" s="626">
        <f t="shared" si="54"/>
        <v>35840</v>
      </c>
      <c r="GE7" s="626">
        <f t="shared" si="55"/>
        <v>0</v>
      </c>
      <c r="GH7" s="722" t="s">
        <v>910</v>
      </c>
      <c r="GI7" s="723" t="s">
        <v>911</v>
      </c>
      <c r="GJ7" s="722" t="s">
        <v>377</v>
      </c>
      <c r="GK7" s="724">
        <v>60000000</v>
      </c>
      <c r="GL7" s="724">
        <f t="shared" si="56"/>
        <v>60000</v>
      </c>
      <c r="GN7" s="726" t="s">
        <v>984</v>
      </c>
      <c r="GO7" s="724">
        <v>35840000</v>
      </c>
      <c r="GP7" s="724">
        <v>35840000</v>
      </c>
      <c r="GQ7" s="724">
        <v>35840000</v>
      </c>
      <c r="GR7" s="724">
        <v>0</v>
      </c>
      <c r="GS7" s="724">
        <v>35840000</v>
      </c>
      <c r="GT7" s="724">
        <v>0</v>
      </c>
      <c r="GU7" s="724">
        <f t="shared" si="57"/>
        <v>35840</v>
      </c>
      <c r="GV7" s="724">
        <f t="shared" si="58"/>
        <v>35840</v>
      </c>
      <c r="GW7" s="724">
        <f t="shared" si="59"/>
        <v>35840</v>
      </c>
      <c r="GX7" s="724">
        <f t="shared" si="60"/>
        <v>0</v>
      </c>
      <c r="GY7" s="724">
        <f t="shared" si="61"/>
        <v>35840</v>
      </c>
      <c r="GZ7" s="724">
        <f t="shared" si="62"/>
        <v>0</v>
      </c>
    </row>
    <row r="8" spans="1:208" ht="12" customHeight="1" x14ac:dyDescent="0.2">
      <c r="AD8" s="509" t="s">
        <v>826</v>
      </c>
      <c r="AE8" s="510" t="s">
        <v>118</v>
      </c>
      <c r="AF8" s="509" t="s">
        <v>377</v>
      </c>
      <c r="AG8" s="509" t="s">
        <v>377</v>
      </c>
      <c r="AH8" s="511">
        <v>200</v>
      </c>
      <c r="AI8" s="511">
        <v>0</v>
      </c>
      <c r="AJ8" s="511">
        <v>0</v>
      </c>
      <c r="AK8" s="624">
        <f t="shared" si="16"/>
        <v>0.2</v>
      </c>
      <c r="AL8" s="511">
        <f t="shared" si="17"/>
        <v>0</v>
      </c>
      <c r="AM8" s="511">
        <f t="shared" si="18"/>
        <v>0</v>
      </c>
      <c r="AU8" s="509" t="s">
        <v>826</v>
      </c>
      <c r="AV8" s="509" t="s">
        <v>118</v>
      </c>
      <c r="AW8" s="511">
        <v>200</v>
      </c>
      <c r="AX8" s="511">
        <v>0</v>
      </c>
      <c r="AY8" s="511">
        <v>0</v>
      </c>
      <c r="AZ8" s="511">
        <f t="shared" si="19"/>
        <v>0.2</v>
      </c>
      <c r="BA8" s="511">
        <f t="shared" si="20"/>
        <v>0</v>
      </c>
      <c r="BB8" s="511">
        <f t="shared" si="21"/>
        <v>0</v>
      </c>
      <c r="BJ8" s="668" t="s">
        <v>852</v>
      </c>
      <c r="BK8" s="672" t="s">
        <v>86</v>
      </c>
      <c r="BL8" s="672" t="s">
        <v>377</v>
      </c>
      <c r="BM8" s="672" t="s">
        <v>377</v>
      </c>
      <c r="BN8" s="624">
        <v>6053370000</v>
      </c>
      <c r="BO8" s="624">
        <v>0</v>
      </c>
      <c r="BP8" s="624">
        <v>0</v>
      </c>
      <c r="BQ8" s="628">
        <f t="shared" si="22"/>
        <v>6053370</v>
      </c>
      <c r="BR8" s="628">
        <f t="shared" si="23"/>
        <v>0</v>
      </c>
      <c r="BS8" s="628">
        <f t="shared" si="24"/>
        <v>0</v>
      </c>
      <c r="CA8" s="722" t="s">
        <v>905</v>
      </c>
      <c r="CB8" s="723" t="s">
        <v>906</v>
      </c>
      <c r="CC8" s="724">
        <v>50000000</v>
      </c>
      <c r="CD8" s="724">
        <v>0</v>
      </c>
      <c r="CE8" s="724">
        <v>0</v>
      </c>
      <c r="CF8" s="724">
        <f t="shared" si="25"/>
        <v>50000</v>
      </c>
      <c r="CG8" s="724">
        <f t="shared" si="26"/>
        <v>0</v>
      </c>
      <c r="CH8" s="724">
        <f t="shared" si="27"/>
        <v>0</v>
      </c>
      <c r="CQ8" s="616" t="s">
        <v>905</v>
      </c>
      <c r="CR8" s="616" t="s">
        <v>906</v>
      </c>
      <c r="CS8" s="639">
        <v>50000000</v>
      </c>
      <c r="CT8" s="639">
        <v>0</v>
      </c>
      <c r="CU8" s="639">
        <v>0</v>
      </c>
      <c r="CV8" s="639">
        <f t="shared" si="28"/>
        <v>50000</v>
      </c>
      <c r="CW8" s="639">
        <f t="shared" si="29"/>
        <v>0</v>
      </c>
      <c r="CX8" s="639">
        <f t="shared" si="30"/>
        <v>0</v>
      </c>
      <c r="DG8" s="509" t="s">
        <v>905</v>
      </c>
      <c r="DH8" s="510" t="s">
        <v>906</v>
      </c>
      <c r="DI8" s="511">
        <v>50000000</v>
      </c>
      <c r="DJ8" s="511">
        <v>0</v>
      </c>
      <c r="DK8" s="511">
        <v>0</v>
      </c>
      <c r="DL8" s="511">
        <f t="shared" si="31"/>
        <v>50000</v>
      </c>
      <c r="DM8" s="511">
        <f t="shared" si="32"/>
        <v>0</v>
      </c>
      <c r="DN8" s="511">
        <f t="shared" si="33"/>
        <v>0</v>
      </c>
      <c r="DP8" s="510" t="s">
        <v>871</v>
      </c>
      <c r="DQ8" s="510" t="s">
        <v>872</v>
      </c>
      <c r="DR8" s="511">
        <v>136215000</v>
      </c>
      <c r="DS8" s="511">
        <f t="shared" si="34"/>
        <v>136215</v>
      </c>
      <c r="DU8" s="509" t="s">
        <v>864</v>
      </c>
      <c r="DV8" s="510" t="s">
        <v>865</v>
      </c>
      <c r="DW8" s="511">
        <v>205000000</v>
      </c>
      <c r="DX8" s="511">
        <v>0</v>
      </c>
      <c r="DY8" s="511">
        <v>0</v>
      </c>
      <c r="DZ8" s="511">
        <f t="shared" si="35"/>
        <v>205000</v>
      </c>
      <c r="EA8" s="511">
        <f t="shared" si="36"/>
        <v>0</v>
      </c>
      <c r="EB8" s="511">
        <f t="shared" si="37"/>
        <v>0</v>
      </c>
      <c r="EH8" s="616" t="s">
        <v>864</v>
      </c>
      <c r="EI8" s="616" t="s">
        <v>865</v>
      </c>
      <c r="EJ8" s="725">
        <v>205000000</v>
      </c>
      <c r="EK8" s="725">
        <v>0</v>
      </c>
      <c r="EL8" s="725">
        <v>0</v>
      </c>
      <c r="EM8" s="725">
        <f t="shared" si="38"/>
        <v>205000</v>
      </c>
      <c r="EN8" s="725">
        <f t="shared" si="39"/>
        <v>0</v>
      </c>
      <c r="EO8" s="725">
        <f t="shared" si="40"/>
        <v>0</v>
      </c>
      <c r="EQ8" s="616" t="s">
        <v>985</v>
      </c>
      <c r="ER8" s="725">
        <v>252000000</v>
      </c>
      <c r="ES8" s="725">
        <v>0</v>
      </c>
      <c r="ET8" s="725">
        <v>0</v>
      </c>
      <c r="EU8" s="725">
        <v>252000000</v>
      </c>
      <c r="EV8" s="725">
        <v>0</v>
      </c>
      <c r="EW8" s="725">
        <v>0</v>
      </c>
      <c r="EX8" s="725">
        <f t="shared" si="41"/>
        <v>252000</v>
      </c>
      <c r="EY8" s="725">
        <f t="shared" si="42"/>
        <v>0</v>
      </c>
      <c r="EZ8" s="725">
        <f t="shared" si="43"/>
        <v>0</v>
      </c>
      <c r="FA8" s="725">
        <f t="shared" si="44"/>
        <v>252000</v>
      </c>
      <c r="FB8" s="725">
        <f t="shared" si="45"/>
        <v>0</v>
      </c>
      <c r="FC8" s="725">
        <f t="shared" si="46"/>
        <v>0</v>
      </c>
      <c r="FF8" s="616" t="s">
        <v>869</v>
      </c>
      <c r="FG8" s="616" t="s">
        <v>870</v>
      </c>
      <c r="FH8" s="616">
        <v>0</v>
      </c>
      <c r="FJ8" s="509" t="s">
        <v>864</v>
      </c>
      <c r="FK8" s="510" t="s">
        <v>865</v>
      </c>
      <c r="FL8" s="511">
        <v>205000000</v>
      </c>
      <c r="FM8" s="511">
        <v>0</v>
      </c>
      <c r="FN8" s="511">
        <v>0</v>
      </c>
      <c r="FO8" s="511">
        <f t="shared" si="47"/>
        <v>205000</v>
      </c>
      <c r="FP8" s="511">
        <f t="shared" si="48"/>
        <v>0</v>
      </c>
      <c r="FQ8" s="511">
        <f t="shared" si="49"/>
        <v>0</v>
      </c>
      <c r="FS8" s="625" t="s">
        <v>985</v>
      </c>
      <c r="FT8" s="626">
        <v>252000000</v>
      </c>
      <c r="FU8" s="626">
        <v>0</v>
      </c>
      <c r="FV8" s="626">
        <v>0</v>
      </c>
      <c r="FW8" s="626">
        <v>252000000</v>
      </c>
      <c r="FX8" s="626">
        <v>0</v>
      </c>
      <c r="FY8" s="626">
        <v>0</v>
      </c>
      <c r="FZ8" s="626">
        <f t="shared" si="50"/>
        <v>252000</v>
      </c>
      <c r="GA8" s="626">
        <f t="shared" si="51"/>
        <v>0</v>
      </c>
      <c r="GB8" s="626">
        <f t="shared" si="52"/>
        <v>0</v>
      </c>
      <c r="GC8" s="626">
        <f t="shared" si="53"/>
        <v>252000</v>
      </c>
      <c r="GD8" s="626">
        <f t="shared" si="54"/>
        <v>0</v>
      </c>
      <c r="GE8" s="626">
        <f t="shared" si="55"/>
        <v>0</v>
      </c>
      <c r="GH8" s="722" t="s">
        <v>914</v>
      </c>
      <c r="GI8" s="723" t="s">
        <v>526</v>
      </c>
      <c r="GJ8" s="722" t="s">
        <v>377</v>
      </c>
      <c r="GK8" s="724">
        <v>38400000</v>
      </c>
      <c r="GL8" s="724">
        <f t="shared" si="56"/>
        <v>38400</v>
      </c>
      <c r="GN8" s="726" t="s">
        <v>985</v>
      </c>
      <c r="GO8" s="724">
        <v>252000000</v>
      </c>
      <c r="GP8" s="724">
        <v>252000000</v>
      </c>
      <c r="GQ8" s="724">
        <v>252000000</v>
      </c>
      <c r="GR8" s="724">
        <v>0</v>
      </c>
      <c r="GS8" s="724">
        <v>0</v>
      </c>
      <c r="GT8" s="724">
        <v>252000000</v>
      </c>
      <c r="GU8" s="724">
        <f t="shared" si="57"/>
        <v>252000</v>
      </c>
      <c r="GV8" s="724">
        <f t="shared" si="58"/>
        <v>252000</v>
      </c>
      <c r="GW8" s="724">
        <f t="shared" si="59"/>
        <v>252000</v>
      </c>
      <c r="GX8" s="724">
        <f t="shared" si="60"/>
        <v>0</v>
      </c>
      <c r="GY8" s="724">
        <f t="shared" si="61"/>
        <v>0</v>
      </c>
      <c r="GZ8" s="724">
        <f t="shared" si="62"/>
        <v>252000</v>
      </c>
    </row>
    <row r="9" spans="1:208" ht="12" customHeight="1" x14ac:dyDescent="0.2">
      <c r="AL9" s="511"/>
      <c r="AM9" s="511"/>
      <c r="BJ9" s="668" t="s">
        <v>871</v>
      </c>
      <c r="BK9" s="672" t="s">
        <v>872</v>
      </c>
      <c r="BL9" s="672" t="s">
        <v>377</v>
      </c>
      <c r="BM9" s="672" t="s">
        <v>377</v>
      </c>
      <c r="BN9" s="624">
        <v>136215000</v>
      </c>
      <c r="BO9" s="624">
        <v>0</v>
      </c>
      <c r="BP9" s="624">
        <v>0</v>
      </c>
      <c r="BQ9" s="628">
        <f t="shared" si="22"/>
        <v>136215</v>
      </c>
      <c r="BR9" s="628">
        <f t="shared" si="23"/>
        <v>0</v>
      </c>
      <c r="BS9" s="628">
        <f t="shared" si="24"/>
        <v>0</v>
      </c>
      <c r="CA9" s="722" t="s">
        <v>907</v>
      </c>
      <c r="CB9" s="723" t="s">
        <v>908</v>
      </c>
      <c r="CC9" s="724">
        <v>25000000</v>
      </c>
      <c r="CD9" s="724">
        <v>0</v>
      </c>
      <c r="CE9" s="724">
        <v>0</v>
      </c>
      <c r="CF9" s="724">
        <f t="shared" si="25"/>
        <v>25000</v>
      </c>
      <c r="CG9" s="724">
        <f t="shared" si="26"/>
        <v>0</v>
      </c>
      <c r="CH9" s="724">
        <f t="shared" si="27"/>
        <v>0</v>
      </c>
      <c r="CQ9" s="616" t="s">
        <v>907</v>
      </c>
      <c r="CR9" s="616" t="s">
        <v>908</v>
      </c>
      <c r="CS9" s="639">
        <v>25000000</v>
      </c>
      <c r="CT9" s="639">
        <v>0</v>
      </c>
      <c r="CU9" s="639">
        <v>0</v>
      </c>
      <c r="CV9" s="639">
        <f t="shared" si="28"/>
        <v>25000</v>
      </c>
      <c r="CW9" s="639">
        <f t="shared" si="29"/>
        <v>0</v>
      </c>
      <c r="CX9" s="639">
        <f t="shared" si="30"/>
        <v>0</v>
      </c>
      <c r="DG9" s="509" t="s">
        <v>907</v>
      </c>
      <c r="DH9" s="510" t="s">
        <v>908</v>
      </c>
      <c r="DI9" s="511">
        <v>25000000</v>
      </c>
      <c r="DJ9" s="511">
        <v>0</v>
      </c>
      <c r="DK9" s="511">
        <v>0</v>
      </c>
      <c r="DL9" s="511">
        <f t="shared" si="31"/>
        <v>25000</v>
      </c>
      <c r="DM9" s="511">
        <f t="shared" si="32"/>
        <v>0</v>
      </c>
      <c r="DN9" s="511">
        <f t="shared" si="33"/>
        <v>0</v>
      </c>
      <c r="DU9" s="509" t="s">
        <v>864</v>
      </c>
      <c r="DV9" s="510" t="s">
        <v>865</v>
      </c>
      <c r="DW9" s="511">
        <v>47000000</v>
      </c>
      <c r="DX9" s="511">
        <v>0</v>
      </c>
      <c r="DY9" s="511">
        <v>0</v>
      </c>
      <c r="DZ9" s="511">
        <f t="shared" si="35"/>
        <v>47000</v>
      </c>
      <c r="EA9" s="511">
        <f t="shared" si="36"/>
        <v>0</v>
      </c>
      <c r="EB9" s="511">
        <f t="shared" si="37"/>
        <v>0</v>
      </c>
      <c r="EH9" s="616" t="s">
        <v>864</v>
      </c>
      <c r="EI9" s="616" t="s">
        <v>865</v>
      </c>
      <c r="EJ9" s="725">
        <v>47000000</v>
      </c>
      <c r="EK9" s="725">
        <v>0</v>
      </c>
      <c r="EL9" s="725">
        <v>0</v>
      </c>
      <c r="EM9" s="725">
        <f t="shared" si="38"/>
        <v>47000</v>
      </c>
      <c r="EN9" s="725">
        <f t="shared" si="39"/>
        <v>0</v>
      </c>
      <c r="EO9" s="725">
        <f t="shared" si="40"/>
        <v>0</v>
      </c>
      <c r="EQ9" s="616" t="s">
        <v>986</v>
      </c>
      <c r="ER9" s="725">
        <v>50000000</v>
      </c>
      <c r="ES9" s="725">
        <v>50000000</v>
      </c>
      <c r="ET9" s="725">
        <v>50000000</v>
      </c>
      <c r="EU9" s="725">
        <v>0</v>
      </c>
      <c r="EV9" s="725">
        <v>50000000</v>
      </c>
      <c r="EW9" s="725">
        <v>0</v>
      </c>
      <c r="EX9" s="725">
        <f t="shared" si="41"/>
        <v>50000</v>
      </c>
      <c r="EY9" s="725">
        <f t="shared" si="42"/>
        <v>50000</v>
      </c>
      <c r="EZ9" s="725">
        <f t="shared" si="43"/>
        <v>50000</v>
      </c>
      <c r="FA9" s="725">
        <f t="shared" si="44"/>
        <v>0</v>
      </c>
      <c r="FB9" s="725">
        <f t="shared" si="45"/>
        <v>50000</v>
      </c>
      <c r="FC9" s="725">
        <f t="shared" si="46"/>
        <v>0</v>
      </c>
      <c r="FF9" s="616" t="s">
        <v>871</v>
      </c>
      <c r="FG9" s="616" t="s">
        <v>872</v>
      </c>
      <c r="FH9" s="616">
        <v>0</v>
      </c>
      <c r="FJ9" s="509" t="s">
        <v>864</v>
      </c>
      <c r="FK9" s="510" t="s">
        <v>865</v>
      </c>
      <c r="FL9" s="511">
        <v>47000000</v>
      </c>
      <c r="FM9" s="511">
        <v>0</v>
      </c>
      <c r="FN9" s="511">
        <v>0</v>
      </c>
      <c r="FO9" s="511">
        <f t="shared" si="47"/>
        <v>47000</v>
      </c>
      <c r="FP9" s="511">
        <f t="shared" si="48"/>
        <v>0</v>
      </c>
      <c r="FQ9" s="511">
        <f t="shared" si="49"/>
        <v>0</v>
      </c>
      <c r="FS9" s="625" t="s">
        <v>986</v>
      </c>
      <c r="FT9" s="626">
        <v>50000000</v>
      </c>
      <c r="FU9" s="626">
        <v>50000000</v>
      </c>
      <c r="FV9" s="626">
        <v>50000000</v>
      </c>
      <c r="FW9" s="626">
        <v>0</v>
      </c>
      <c r="FX9" s="626">
        <v>50000000</v>
      </c>
      <c r="FY9" s="626">
        <v>0</v>
      </c>
      <c r="FZ9" s="626">
        <f t="shared" si="50"/>
        <v>50000</v>
      </c>
      <c r="GA9" s="626">
        <f t="shared" si="51"/>
        <v>50000</v>
      </c>
      <c r="GB9" s="626">
        <f t="shared" si="52"/>
        <v>50000</v>
      </c>
      <c r="GC9" s="626">
        <f t="shared" si="53"/>
        <v>0</v>
      </c>
      <c r="GD9" s="626">
        <f t="shared" si="54"/>
        <v>50000</v>
      </c>
      <c r="GE9" s="626">
        <f t="shared" si="55"/>
        <v>0</v>
      </c>
      <c r="GH9" s="722" t="s">
        <v>866</v>
      </c>
      <c r="GI9" s="723" t="s">
        <v>867</v>
      </c>
      <c r="GJ9" s="722" t="s">
        <v>377</v>
      </c>
      <c r="GK9" s="724">
        <v>2800606000</v>
      </c>
      <c r="GL9" s="724">
        <f t="shared" si="56"/>
        <v>2800606</v>
      </c>
      <c r="GN9" s="726" t="s">
        <v>986</v>
      </c>
      <c r="GO9" s="724">
        <v>50000000</v>
      </c>
      <c r="GP9" s="724">
        <v>50000000</v>
      </c>
      <c r="GQ9" s="724">
        <v>50000000</v>
      </c>
      <c r="GR9" s="724">
        <v>0</v>
      </c>
      <c r="GS9" s="724">
        <v>50000000</v>
      </c>
      <c r="GT9" s="724">
        <v>0</v>
      </c>
      <c r="GU9" s="724">
        <f t="shared" si="57"/>
        <v>50000</v>
      </c>
      <c r="GV9" s="724">
        <f t="shared" si="58"/>
        <v>50000</v>
      </c>
      <c r="GW9" s="724">
        <f t="shared" si="59"/>
        <v>50000</v>
      </c>
      <c r="GX9" s="724">
        <f t="shared" si="60"/>
        <v>0</v>
      </c>
      <c r="GY9" s="724">
        <f t="shared" si="61"/>
        <v>50000</v>
      </c>
      <c r="GZ9" s="724">
        <f t="shared" si="62"/>
        <v>0</v>
      </c>
    </row>
    <row r="10" spans="1:208" ht="12" customHeight="1" x14ac:dyDescent="0.2">
      <c r="BJ10" s="668" t="s">
        <v>412</v>
      </c>
      <c r="BK10" s="672" t="s">
        <v>226</v>
      </c>
      <c r="BL10" s="672" t="s">
        <v>377</v>
      </c>
      <c r="BM10" s="672" t="s">
        <v>377</v>
      </c>
      <c r="BN10" s="624">
        <v>41272320000</v>
      </c>
      <c r="BO10" s="624">
        <v>0</v>
      </c>
      <c r="BP10" s="624">
        <v>0</v>
      </c>
      <c r="BQ10" s="628">
        <f t="shared" si="22"/>
        <v>41272320</v>
      </c>
      <c r="BR10" s="628">
        <f t="shared" si="23"/>
        <v>0</v>
      </c>
      <c r="BS10" s="628">
        <f t="shared" si="24"/>
        <v>0</v>
      </c>
      <c r="CA10" s="722" t="s">
        <v>411</v>
      </c>
      <c r="CB10" s="723" t="s">
        <v>909</v>
      </c>
      <c r="CC10" s="724">
        <v>1450000</v>
      </c>
      <c r="CD10" s="724">
        <v>0</v>
      </c>
      <c r="CE10" s="724">
        <v>0</v>
      </c>
      <c r="CF10" s="724">
        <f t="shared" si="25"/>
        <v>1450</v>
      </c>
      <c r="CG10" s="724">
        <f t="shared" si="26"/>
        <v>0</v>
      </c>
      <c r="CH10" s="724">
        <f t="shared" si="27"/>
        <v>0</v>
      </c>
      <c r="CQ10" s="616" t="s">
        <v>411</v>
      </c>
      <c r="CR10" s="616" t="s">
        <v>909</v>
      </c>
      <c r="CS10" s="639">
        <v>1450000</v>
      </c>
      <c r="CT10" s="639">
        <v>0</v>
      </c>
      <c r="CU10" s="639">
        <v>0</v>
      </c>
      <c r="CV10" s="639">
        <f t="shared" si="28"/>
        <v>1450</v>
      </c>
      <c r="CW10" s="639">
        <f t="shared" si="29"/>
        <v>0</v>
      </c>
      <c r="CX10" s="639">
        <f t="shared" si="30"/>
        <v>0</v>
      </c>
      <c r="DG10" s="509" t="s">
        <v>411</v>
      </c>
      <c r="DH10" s="510" t="s">
        <v>909</v>
      </c>
      <c r="DI10" s="511">
        <v>1450000</v>
      </c>
      <c r="DJ10" s="511">
        <v>0</v>
      </c>
      <c r="DK10" s="511">
        <v>0</v>
      </c>
      <c r="DL10" s="511">
        <f t="shared" si="31"/>
        <v>1450</v>
      </c>
      <c r="DM10" s="511">
        <f t="shared" si="32"/>
        <v>0</v>
      </c>
      <c r="DN10" s="511">
        <f t="shared" si="33"/>
        <v>0</v>
      </c>
      <c r="DU10" s="509" t="s">
        <v>905</v>
      </c>
      <c r="DV10" s="510" t="s">
        <v>906</v>
      </c>
      <c r="DW10" s="511">
        <v>50000000</v>
      </c>
      <c r="DX10" s="511">
        <v>0</v>
      </c>
      <c r="DY10" s="511">
        <v>0</v>
      </c>
      <c r="DZ10" s="511">
        <f t="shared" si="35"/>
        <v>50000</v>
      </c>
      <c r="EA10" s="511">
        <f t="shared" si="36"/>
        <v>0</v>
      </c>
      <c r="EB10" s="511">
        <f t="shared" si="37"/>
        <v>0</v>
      </c>
      <c r="EH10" s="616" t="s">
        <v>905</v>
      </c>
      <c r="EI10" s="616" t="s">
        <v>906</v>
      </c>
      <c r="EJ10" s="725">
        <v>50000000</v>
      </c>
      <c r="EK10" s="725">
        <v>0</v>
      </c>
      <c r="EL10" s="725">
        <v>0</v>
      </c>
      <c r="EM10" s="725">
        <f t="shared" si="38"/>
        <v>50000</v>
      </c>
      <c r="EN10" s="725">
        <f t="shared" si="39"/>
        <v>0</v>
      </c>
      <c r="EO10" s="725">
        <f t="shared" si="40"/>
        <v>0</v>
      </c>
      <c r="EQ10" s="616" t="s">
        <v>987</v>
      </c>
      <c r="ER10" s="725">
        <v>25000000</v>
      </c>
      <c r="ES10" s="725">
        <v>0</v>
      </c>
      <c r="ET10" s="725">
        <v>0</v>
      </c>
      <c r="EU10" s="725">
        <v>25000000</v>
      </c>
      <c r="EV10" s="725">
        <v>0</v>
      </c>
      <c r="EW10" s="725">
        <v>0</v>
      </c>
      <c r="EX10" s="725">
        <f t="shared" si="41"/>
        <v>25000</v>
      </c>
      <c r="EY10" s="725">
        <f t="shared" si="42"/>
        <v>0</v>
      </c>
      <c r="EZ10" s="725">
        <f t="shared" si="43"/>
        <v>0</v>
      </c>
      <c r="FA10" s="725">
        <f t="shared" si="44"/>
        <v>25000</v>
      </c>
      <c r="FB10" s="725">
        <f t="shared" si="45"/>
        <v>0</v>
      </c>
      <c r="FC10" s="725">
        <f t="shared" si="46"/>
        <v>0</v>
      </c>
      <c r="FF10" s="616" t="s">
        <v>412</v>
      </c>
      <c r="FG10" s="616" t="s">
        <v>226</v>
      </c>
      <c r="FH10" s="616">
        <v>0</v>
      </c>
      <c r="FJ10" s="509" t="s">
        <v>905</v>
      </c>
      <c r="FK10" s="510" t="s">
        <v>906</v>
      </c>
      <c r="FL10" s="511">
        <v>50000000</v>
      </c>
      <c r="FM10" s="511">
        <v>0</v>
      </c>
      <c r="FN10" s="511">
        <v>0</v>
      </c>
      <c r="FO10" s="511">
        <f t="shared" si="47"/>
        <v>50000</v>
      </c>
      <c r="FP10" s="511">
        <f t="shared" si="48"/>
        <v>0</v>
      </c>
      <c r="FQ10" s="511">
        <f t="shared" si="49"/>
        <v>0</v>
      </c>
      <c r="FS10" s="625" t="s">
        <v>987</v>
      </c>
      <c r="FT10" s="626">
        <v>25000000</v>
      </c>
      <c r="FU10" s="626">
        <v>0</v>
      </c>
      <c r="FV10" s="626">
        <v>0</v>
      </c>
      <c r="FW10" s="626">
        <v>25000000</v>
      </c>
      <c r="FX10" s="626">
        <v>0</v>
      </c>
      <c r="FY10" s="626">
        <v>0</v>
      </c>
      <c r="FZ10" s="626">
        <f t="shared" si="50"/>
        <v>25000</v>
      </c>
      <c r="GA10" s="626">
        <f t="shared" si="51"/>
        <v>0</v>
      </c>
      <c r="GB10" s="626">
        <f t="shared" si="52"/>
        <v>0</v>
      </c>
      <c r="GC10" s="626">
        <f t="shared" si="53"/>
        <v>25000</v>
      </c>
      <c r="GD10" s="626">
        <f t="shared" si="54"/>
        <v>0</v>
      </c>
      <c r="GE10" s="626">
        <f t="shared" si="55"/>
        <v>0</v>
      </c>
      <c r="GH10" s="722" t="s">
        <v>930</v>
      </c>
      <c r="GI10" s="723" t="s">
        <v>931</v>
      </c>
      <c r="GJ10" s="722" t="s">
        <v>377</v>
      </c>
      <c r="GK10" s="724">
        <v>62000000</v>
      </c>
      <c r="GL10" s="724">
        <f t="shared" si="56"/>
        <v>62000</v>
      </c>
      <c r="GN10" s="726" t="s">
        <v>987</v>
      </c>
      <c r="GO10" s="724">
        <v>25000000</v>
      </c>
      <c r="GP10" s="724">
        <v>25000000</v>
      </c>
      <c r="GQ10" s="724">
        <v>25000000</v>
      </c>
      <c r="GR10" s="724">
        <v>0</v>
      </c>
      <c r="GS10" s="724">
        <v>0</v>
      </c>
      <c r="GT10" s="724">
        <v>25000000</v>
      </c>
      <c r="GU10" s="724">
        <f t="shared" si="57"/>
        <v>25000</v>
      </c>
      <c r="GV10" s="724">
        <f t="shared" si="58"/>
        <v>25000</v>
      </c>
      <c r="GW10" s="724">
        <f t="shared" si="59"/>
        <v>25000</v>
      </c>
      <c r="GX10" s="724">
        <f t="shared" si="60"/>
        <v>0</v>
      </c>
      <c r="GY10" s="724">
        <f t="shared" si="61"/>
        <v>0</v>
      </c>
      <c r="GZ10" s="724">
        <f t="shared" si="62"/>
        <v>25000</v>
      </c>
    </row>
    <row r="11" spans="1:208" ht="12" customHeight="1" x14ac:dyDescent="0.2">
      <c r="BJ11" s="668" t="s">
        <v>554</v>
      </c>
      <c r="BK11" s="672" t="s">
        <v>555</v>
      </c>
      <c r="BL11" s="672" t="s">
        <v>377</v>
      </c>
      <c r="BM11" s="672" t="s">
        <v>377</v>
      </c>
      <c r="BN11" s="624">
        <v>6903343000</v>
      </c>
      <c r="BO11" s="624">
        <v>0</v>
      </c>
      <c r="BP11" s="624">
        <v>0</v>
      </c>
      <c r="BQ11" s="628">
        <f t="shared" si="22"/>
        <v>6903343</v>
      </c>
      <c r="BR11" s="628">
        <f t="shared" si="23"/>
        <v>0</v>
      </c>
      <c r="BS11" s="628">
        <f t="shared" si="24"/>
        <v>0</v>
      </c>
      <c r="CA11" s="722" t="s">
        <v>910</v>
      </c>
      <c r="CB11" s="723" t="s">
        <v>911</v>
      </c>
      <c r="CC11" s="724">
        <v>60000000</v>
      </c>
      <c r="CD11" s="724">
        <v>0</v>
      </c>
      <c r="CE11" s="724">
        <v>0</v>
      </c>
      <c r="CF11" s="724">
        <f t="shared" si="25"/>
        <v>60000</v>
      </c>
      <c r="CG11" s="724">
        <f t="shared" si="26"/>
        <v>0</v>
      </c>
      <c r="CH11" s="724">
        <f t="shared" si="27"/>
        <v>0</v>
      </c>
      <c r="CQ11" s="616" t="s">
        <v>910</v>
      </c>
      <c r="CR11" s="616" t="s">
        <v>911</v>
      </c>
      <c r="CS11" s="639">
        <v>60000000</v>
      </c>
      <c r="CT11" s="639">
        <v>0</v>
      </c>
      <c r="CU11" s="639">
        <v>0</v>
      </c>
      <c r="CV11" s="639">
        <f t="shared" si="28"/>
        <v>60000</v>
      </c>
      <c r="CW11" s="639">
        <f t="shared" si="29"/>
        <v>0</v>
      </c>
      <c r="CX11" s="639">
        <f t="shared" si="30"/>
        <v>0</v>
      </c>
      <c r="DG11" s="509" t="s">
        <v>910</v>
      </c>
      <c r="DH11" s="510" t="s">
        <v>911</v>
      </c>
      <c r="DI11" s="511">
        <v>60000000</v>
      </c>
      <c r="DJ11" s="511">
        <v>0</v>
      </c>
      <c r="DK11" s="511">
        <v>0</v>
      </c>
      <c r="DL11" s="511">
        <f t="shared" si="31"/>
        <v>60000</v>
      </c>
      <c r="DM11" s="511">
        <f t="shared" si="32"/>
        <v>0</v>
      </c>
      <c r="DN11" s="511">
        <f t="shared" si="33"/>
        <v>0</v>
      </c>
      <c r="DU11" s="509" t="s">
        <v>905</v>
      </c>
      <c r="DV11" s="510" t="s">
        <v>906</v>
      </c>
      <c r="DW11" s="511">
        <v>0</v>
      </c>
      <c r="DX11" s="511">
        <v>50000000</v>
      </c>
      <c r="DY11" s="511">
        <v>50000000</v>
      </c>
      <c r="DZ11" s="511">
        <f t="shared" si="35"/>
        <v>0</v>
      </c>
      <c r="EA11" s="511">
        <f t="shared" si="36"/>
        <v>50000</v>
      </c>
      <c r="EB11" s="511">
        <f t="shared" si="37"/>
        <v>50000</v>
      </c>
      <c r="EH11" s="616" t="s">
        <v>905</v>
      </c>
      <c r="EI11" s="616" t="s">
        <v>906</v>
      </c>
      <c r="EJ11" s="725">
        <v>0</v>
      </c>
      <c r="EK11" s="725">
        <v>50000000</v>
      </c>
      <c r="EL11" s="725">
        <v>50000000</v>
      </c>
      <c r="EM11" s="725">
        <f t="shared" si="38"/>
        <v>0</v>
      </c>
      <c r="EN11" s="725">
        <f t="shared" si="39"/>
        <v>50000</v>
      </c>
      <c r="EO11" s="725">
        <f t="shared" si="40"/>
        <v>50000</v>
      </c>
      <c r="EQ11" s="616" t="s">
        <v>988</v>
      </c>
      <c r="ER11" s="725">
        <v>1450000</v>
      </c>
      <c r="ES11" s="725">
        <v>0</v>
      </c>
      <c r="ET11" s="725">
        <v>0</v>
      </c>
      <c r="EU11" s="725">
        <v>1450000</v>
      </c>
      <c r="EV11" s="725">
        <v>0</v>
      </c>
      <c r="EW11" s="725">
        <v>0</v>
      </c>
      <c r="EX11" s="725">
        <f t="shared" si="41"/>
        <v>1450</v>
      </c>
      <c r="EY11" s="725">
        <f t="shared" si="42"/>
        <v>0</v>
      </c>
      <c r="EZ11" s="725">
        <f t="shared" si="43"/>
        <v>0</v>
      </c>
      <c r="FA11" s="725">
        <f t="shared" si="44"/>
        <v>1450</v>
      </c>
      <c r="FB11" s="725">
        <f t="shared" si="45"/>
        <v>0</v>
      </c>
      <c r="FC11" s="725">
        <f t="shared" si="46"/>
        <v>0</v>
      </c>
      <c r="FF11" s="616" t="s">
        <v>554</v>
      </c>
      <c r="FG11" s="616" t="s">
        <v>555</v>
      </c>
      <c r="FH11" s="616">
        <v>0</v>
      </c>
      <c r="FJ11" s="509" t="s">
        <v>905</v>
      </c>
      <c r="FK11" s="510" t="s">
        <v>906</v>
      </c>
      <c r="FL11" s="511">
        <v>0</v>
      </c>
      <c r="FM11" s="511">
        <v>50000000</v>
      </c>
      <c r="FN11" s="511">
        <v>50000000</v>
      </c>
      <c r="FO11" s="511">
        <f t="shared" si="47"/>
        <v>0</v>
      </c>
      <c r="FP11" s="511">
        <f t="shared" si="48"/>
        <v>50000</v>
      </c>
      <c r="FQ11" s="511">
        <f t="shared" si="49"/>
        <v>50000</v>
      </c>
      <c r="FS11" s="625" t="s">
        <v>988</v>
      </c>
      <c r="FT11" s="626">
        <v>1450000</v>
      </c>
      <c r="FU11" s="626">
        <v>0</v>
      </c>
      <c r="FV11" s="626">
        <v>0</v>
      </c>
      <c r="FW11" s="626">
        <v>1450000</v>
      </c>
      <c r="FX11" s="626">
        <v>0</v>
      </c>
      <c r="FY11" s="626">
        <v>0</v>
      </c>
      <c r="FZ11" s="626">
        <f t="shared" si="50"/>
        <v>1450</v>
      </c>
      <c r="GA11" s="626">
        <f t="shared" si="51"/>
        <v>0</v>
      </c>
      <c r="GB11" s="626">
        <f t="shared" si="52"/>
        <v>0</v>
      </c>
      <c r="GC11" s="626">
        <f t="shared" si="53"/>
        <v>1450</v>
      </c>
      <c r="GD11" s="626">
        <f t="shared" si="54"/>
        <v>0</v>
      </c>
      <c r="GE11" s="626">
        <f t="shared" si="55"/>
        <v>0</v>
      </c>
      <c r="GH11" s="722" t="s">
        <v>916</v>
      </c>
      <c r="GI11" s="723" t="s">
        <v>917</v>
      </c>
      <c r="GJ11" s="722" t="s">
        <v>377</v>
      </c>
      <c r="GK11" s="724">
        <v>1238170000</v>
      </c>
      <c r="GL11" s="724">
        <f t="shared" si="56"/>
        <v>1238170</v>
      </c>
      <c r="GN11" s="726" t="s">
        <v>988</v>
      </c>
      <c r="GO11" s="724">
        <v>1450000</v>
      </c>
      <c r="GP11" s="724">
        <v>1450000</v>
      </c>
      <c r="GQ11" s="724">
        <v>1450000</v>
      </c>
      <c r="GR11" s="724">
        <v>0</v>
      </c>
      <c r="GS11" s="724">
        <v>0</v>
      </c>
      <c r="GT11" s="724">
        <v>1450000</v>
      </c>
      <c r="GU11" s="724">
        <f t="shared" si="57"/>
        <v>1450</v>
      </c>
      <c r="GV11" s="724">
        <f t="shared" si="58"/>
        <v>1450</v>
      </c>
      <c r="GW11" s="724">
        <f t="shared" si="59"/>
        <v>1450</v>
      </c>
      <c r="GX11" s="724">
        <f t="shared" si="60"/>
        <v>0</v>
      </c>
      <c r="GY11" s="724">
        <f t="shared" si="61"/>
        <v>0</v>
      </c>
      <c r="GZ11" s="724">
        <f t="shared" si="62"/>
        <v>1450</v>
      </c>
    </row>
    <row r="12" spans="1:208" ht="12" customHeight="1" x14ac:dyDescent="0.2">
      <c r="BJ12" s="668" t="s">
        <v>381</v>
      </c>
      <c r="BK12" s="672" t="s">
        <v>121</v>
      </c>
      <c r="BL12" s="672" t="s">
        <v>377</v>
      </c>
      <c r="BM12" s="672" t="s">
        <v>377</v>
      </c>
      <c r="BN12" s="624">
        <v>100</v>
      </c>
      <c r="BO12" s="624">
        <v>0</v>
      </c>
      <c r="BP12" s="624">
        <v>0</v>
      </c>
      <c r="BQ12" s="628">
        <f t="shared" si="22"/>
        <v>0.1</v>
      </c>
      <c r="BR12" s="628">
        <f t="shared" si="23"/>
        <v>0</v>
      </c>
      <c r="BS12" s="628">
        <f t="shared" si="24"/>
        <v>0</v>
      </c>
      <c r="CA12" s="722" t="s">
        <v>912</v>
      </c>
      <c r="CB12" s="723" t="s">
        <v>913</v>
      </c>
      <c r="CC12" s="724">
        <v>12500000</v>
      </c>
      <c r="CD12" s="724">
        <v>0</v>
      </c>
      <c r="CE12" s="724">
        <v>0</v>
      </c>
      <c r="CF12" s="724">
        <f t="shared" si="25"/>
        <v>12500</v>
      </c>
      <c r="CG12" s="724">
        <f t="shared" si="26"/>
        <v>0</v>
      </c>
      <c r="CH12" s="724">
        <f t="shared" si="27"/>
        <v>0</v>
      </c>
      <c r="CQ12" s="616" t="s">
        <v>912</v>
      </c>
      <c r="CR12" s="616" t="s">
        <v>913</v>
      </c>
      <c r="CS12" s="639">
        <v>12500000</v>
      </c>
      <c r="CT12" s="639">
        <v>0</v>
      </c>
      <c r="CU12" s="639">
        <v>0</v>
      </c>
      <c r="CV12" s="639">
        <f t="shared" si="28"/>
        <v>12500</v>
      </c>
      <c r="CW12" s="639">
        <f t="shared" si="29"/>
        <v>0</v>
      </c>
      <c r="CX12" s="639">
        <f t="shared" si="30"/>
        <v>0</v>
      </c>
      <c r="DG12" s="509" t="s">
        <v>912</v>
      </c>
      <c r="DH12" s="510" t="s">
        <v>913</v>
      </c>
      <c r="DI12" s="511">
        <v>12500000</v>
      </c>
      <c r="DJ12" s="511">
        <v>0</v>
      </c>
      <c r="DK12" s="511">
        <v>0</v>
      </c>
      <c r="DL12" s="511">
        <f t="shared" si="31"/>
        <v>12500</v>
      </c>
      <c r="DM12" s="511">
        <f t="shared" si="32"/>
        <v>0</v>
      </c>
      <c r="DN12" s="511">
        <f t="shared" si="33"/>
        <v>0</v>
      </c>
      <c r="DU12" s="509" t="s">
        <v>907</v>
      </c>
      <c r="DV12" s="510" t="s">
        <v>908</v>
      </c>
      <c r="DW12" s="511">
        <v>25000000</v>
      </c>
      <c r="DX12" s="511">
        <v>0</v>
      </c>
      <c r="DY12" s="511">
        <v>0</v>
      </c>
      <c r="DZ12" s="511">
        <f t="shared" si="35"/>
        <v>25000</v>
      </c>
      <c r="EA12" s="511">
        <f t="shared" si="36"/>
        <v>0</v>
      </c>
      <c r="EB12" s="511">
        <f t="shared" si="37"/>
        <v>0</v>
      </c>
      <c r="EH12" s="616" t="s">
        <v>907</v>
      </c>
      <c r="EI12" s="616" t="s">
        <v>908</v>
      </c>
      <c r="EJ12" s="725">
        <v>25000000</v>
      </c>
      <c r="EK12" s="725">
        <v>0</v>
      </c>
      <c r="EL12" s="725">
        <v>0</v>
      </c>
      <c r="EM12" s="725">
        <f t="shared" si="38"/>
        <v>25000</v>
      </c>
      <c r="EN12" s="725">
        <f t="shared" si="39"/>
        <v>0</v>
      </c>
      <c r="EO12" s="725">
        <f t="shared" si="40"/>
        <v>0</v>
      </c>
      <c r="EQ12" s="616" t="s">
        <v>989</v>
      </c>
      <c r="ER12" s="725">
        <v>60000000</v>
      </c>
      <c r="ES12" s="725">
        <v>0</v>
      </c>
      <c r="ET12" s="725">
        <v>0</v>
      </c>
      <c r="EU12" s="725">
        <v>60000000</v>
      </c>
      <c r="EV12" s="725">
        <v>0</v>
      </c>
      <c r="EW12" s="725">
        <v>0</v>
      </c>
      <c r="EX12" s="725">
        <f t="shared" si="41"/>
        <v>60000</v>
      </c>
      <c r="EY12" s="725">
        <f t="shared" si="42"/>
        <v>0</v>
      </c>
      <c r="EZ12" s="725">
        <f t="shared" si="43"/>
        <v>0</v>
      </c>
      <c r="FA12" s="725">
        <f t="shared" si="44"/>
        <v>60000</v>
      </c>
      <c r="FB12" s="725">
        <f t="shared" si="45"/>
        <v>0</v>
      </c>
      <c r="FC12" s="725">
        <f t="shared" si="46"/>
        <v>0</v>
      </c>
      <c r="FJ12" s="509" t="s">
        <v>907</v>
      </c>
      <c r="FK12" s="510" t="s">
        <v>908</v>
      </c>
      <c r="FL12" s="511">
        <v>25000000</v>
      </c>
      <c r="FM12" s="511">
        <v>0</v>
      </c>
      <c r="FN12" s="511">
        <v>0</v>
      </c>
      <c r="FO12" s="511">
        <f t="shared" si="47"/>
        <v>25000</v>
      </c>
      <c r="FP12" s="511">
        <f t="shared" si="48"/>
        <v>0</v>
      </c>
      <c r="FQ12" s="511">
        <f t="shared" si="49"/>
        <v>0</v>
      </c>
      <c r="FS12" s="625" t="s">
        <v>989</v>
      </c>
      <c r="FT12" s="626">
        <v>60000000</v>
      </c>
      <c r="FU12" s="626">
        <v>0</v>
      </c>
      <c r="FV12" s="626">
        <v>0</v>
      </c>
      <c r="FW12" s="626">
        <v>60000000</v>
      </c>
      <c r="FX12" s="626">
        <v>0</v>
      </c>
      <c r="FY12" s="626">
        <v>0</v>
      </c>
      <c r="FZ12" s="626">
        <f t="shared" si="50"/>
        <v>60000</v>
      </c>
      <c r="GA12" s="626">
        <f t="shared" si="51"/>
        <v>0</v>
      </c>
      <c r="GB12" s="626">
        <f t="shared" si="52"/>
        <v>0</v>
      </c>
      <c r="GC12" s="626">
        <f t="shared" si="53"/>
        <v>60000</v>
      </c>
      <c r="GD12" s="626">
        <f t="shared" si="54"/>
        <v>0</v>
      </c>
      <c r="GE12" s="626">
        <f t="shared" si="55"/>
        <v>0</v>
      </c>
      <c r="GH12" s="722" t="s">
        <v>1028</v>
      </c>
      <c r="GI12" s="723" t="s">
        <v>1029</v>
      </c>
      <c r="GJ12" s="722" t="s">
        <v>377</v>
      </c>
      <c r="GK12" s="724">
        <v>1444531000</v>
      </c>
      <c r="GL12" s="724">
        <f t="shared" si="56"/>
        <v>1444531</v>
      </c>
      <c r="GN12" s="726" t="s">
        <v>989</v>
      </c>
      <c r="GO12" s="724">
        <v>60000000</v>
      </c>
      <c r="GP12" s="724">
        <v>60000000</v>
      </c>
      <c r="GQ12" s="724">
        <v>60000000</v>
      </c>
      <c r="GR12" s="724">
        <v>0</v>
      </c>
      <c r="GS12" s="724">
        <v>0</v>
      </c>
      <c r="GT12" s="724">
        <v>60000000</v>
      </c>
      <c r="GU12" s="724">
        <f t="shared" si="57"/>
        <v>60000</v>
      </c>
      <c r="GV12" s="724">
        <f t="shared" si="58"/>
        <v>60000</v>
      </c>
      <c r="GW12" s="724">
        <f t="shared" si="59"/>
        <v>60000</v>
      </c>
      <c r="GX12" s="724">
        <f t="shared" si="60"/>
        <v>0</v>
      </c>
      <c r="GY12" s="724">
        <f t="shared" si="61"/>
        <v>0</v>
      </c>
      <c r="GZ12" s="724">
        <f t="shared" si="62"/>
        <v>60000</v>
      </c>
    </row>
    <row r="13" spans="1:208" ht="12" customHeight="1" x14ac:dyDescent="0.2">
      <c r="BJ13" s="668" t="s">
        <v>826</v>
      </c>
      <c r="BK13" s="672" t="s">
        <v>118</v>
      </c>
      <c r="BL13" s="672" t="s">
        <v>377</v>
      </c>
      <c r="BM13" s="672" t="s">
        <v>377</v>
      </c>
      <c r="BN13" s="624">
        <v>200</v>
      </c>
      <c r="BO13" s="624">
        <v>0</v>
      </c>
      <c r="BP13" s="624">
        <v>0</v>
      </c>
      <c r="BQ13" s="628">
        <f t="shared" si="22"/>
        <v>0.2</v>
      </c>
      <c r="BR13" s="628">
        <f t="shared" si="23"/>
        <v>0</v>
      </c>
      <c r="BS13" s="628">
        <f t="shared" si="24"/>
        <v>0</v>
      </c>
      <c r="CA13" s="722" t="s">
        <v>914</v>
      </c>
      <c r="CB13" s="723" t="s">
        <v>526</v>
      </c>
      <c r="CC13" s="724">
        <v>38400000</v>
      </c>
      <c r="CD13" s="724">
        <v>0</v>
      </c>
      <c r="CE13" s="724">
        <v>0</v>
      </c>
      <c r="CF13" s="724">
        <f t="shared" si="25"/>
        <v>38400</v>
      </c>
      <c r="CG13" s="724">
        <f t="shared" si="26"/>
        <v>0</v>
      </c>
      <c r="CH13" s="724">
        <f t="shared" si="27"/>
        <v>0</v>
      </c>
      <c r="CQ13" s="616" t="s">
        <v>914</v>
      </c>
      <c r="CR13" s="616" t="s">
        <v>526</v>
      </c>
      <c r="CS13" s="639">
        <v>38400000</v>
      </c>
      <c r="CT13" s="639">
        <v>0</v>
      </c>
      <c r="CU13" s="639">
        <v>0</v>
      </c>
      <c r="CV13" s="639">
        <f t="shared" si="28"/>
        <v>38400</v>
      </c>
      <c r="CW13" s="639">
        <f t="shared" si="29"/>
        <v>0</v>
      </c>
      <c r="CX13" s="639">
        <f t="shared" si="30"/>
        <v>0</v>
      </c>
      <c r="DG13" s="509" t="s">
        <v>914</v>
      </c>
      <c r="DH13" s="510" t="s">
        <v>526</v>
      </c>
      <c r="DI13" s="511">
        <v>38400000</v>
      </c>
      <c r="DJ13" s="511">
        <v>0</v>
      </c>
      <c r="DK13" s="511">
        <v>0</v>
      </c>
      <c r="DL13" s="511">
        <f t="shared" si="31"/>
        <v>38400</v>
      </c>
      <c r="DM13" s="511">
        <f t="shared" si="32"/>
        <v>0</v>
      </c>
      <c r="DN13" s="511">
        <f t="shared" si="33"/>
        <v>0</v>
      </c>
      <c r="DU13" s="509" t="s">
        <v>411</v>
      </c>
      <c r="DV13" s="510" t="s">
        <v>909</v>
      </c>
      <c r="DW13" s="511">
        <v>1450000</v>
      </c>
      <c r="DX13" s="511">
        <v>0</v>
      </c>
      <c r="DY13" s="511">
        <v>0</v>
      </c>
      <c r="DZ13" s="511">
        <f t="shared" si="35"/>
        <v>1450</v>
      </c>
      <c r="EA13" s="511">
        <f t="shared" si="36"/>
        <v>0</v>
      </c>
      <c r="EB13" s="511">
        <f t="shared" si="37"/>
        <v>0</v>
      </c>
      <c r="EH13" s="616" t="s">
        <v>411</v>
      </c>
      <c r="EI13" s="616" t="s">
        <v>909</v>
      </c>
      <c r="EJ13" s="725">
        <v>1450000</v>
      </c>
      <c r="EK13" s="725">
        <v>0</v>
      </c>
      <c r="EL13" s="725">
        <v>0</v>
      </c>
      <c r="EM13" s="725">
        <f t="shared" si="38"/>
        <v>1450</v>
      </c>
      <c r="EN13" s="725">
        <f t="shared" si="39"/>
        <v>0</v>
      </c>
      <c r="EO13" s="725">
        <f t="shared" si="40"/>
        <v>0</v>
      </c>
      <c r="EQ13" s="616" t="s">
        <v>990</v>
      </c>
      <c r="ER13" s="725">
        <v>12500000</v>
      </c>
      <c r="ES13" s="725">
        <v>12500000</v>
      </c>
      <c r="ET13" s="725">
        <v>12500000</v>
      </c>
      <c r="EU13" s="725">
        <v>0</v>
      </c>
      <c r="EV13" s="725">
        <v>12500000</v>
      </c>
      <c r="EW13" s="725">
        <v>0</v>
      </c>
      <c r="EX13" s="725">
        <f t="shared" si="41"/>
        <v>12500</v>
      </c>
      <c r="EY13" s="725">
        <f t="shared" si="42"/>
        <v>12500</v>
      </c>
      <c r="EZ13" s="725">
        <f t="shared" si="43"/>
        <v>12500</v>
      </c>
      <c r="FA13" s="725">
        <f t="shared" si="44"/>
        <v>0</v>
      </c>
      <c r="FB13" s="725">
        <f t="shared" si="45"/>
        <v>12500</v>
      </c>
      <c r="FC13" s="725">
        <f t="shared" si="46"/>
        <v>0</v>
      </c>
      <c r="FJ13" s="509" t="s">
        <v>411</v>
      </c>
      <c r="FK13" s="510" t="s">
        <v>909</v>
      </c>
      <c r="FL13" s="511">
        <v>1450000</v>
      </c>
      <c r="FM13" s="511">
        <v>0</v>
      </c>
      <c r="FN13" s="511">
        <v>0</v>
      </c>
      <c r="FO13" s="511">
        <f t="shared" si="47"/>
        <v>1450</v>
      </c>
      <c r="FP13" s="511">
        <f t="shared" si="48"/>
        <v>0</v>
      </c>
      <c r="FQ13" s="511">
        <f t="shared" si="49"/>
        <v>0</v>
      </c>
      <c r="FS13" s="625" t="s">
        <v>990</v>
      </c>
      <c r="FT13" s="626">
        <v>12500000</v>
      </c>
      <c r="FU13" s="626">
        <v>12500000</v>
      </c>
      <c r="FV13" s="626">
        <v>12500000</v>
      </c>
      <c r="FW13" s="626">
        <v>0</v>
      </c>
      <c r="FX13" s="626">
        <v>12500000</v>
      </c>
      <c r="FY13" s="626">
        <v>0</v>
      </c>
      <c r="FZ13" s="626">
        <f t="shared" si="50"/>
        <v>12500</v>
      </c>
      <c r="GA13" s="626">
        <f t="shared" si="51"/>
        <v>12500</v>
      </c>
      <c r="GB13" s="626">
        <f t="shared" si="52"/>
        <v>12500</v>
      </c>
      <c r="GC13" s="626">
        <f t="shared" si="53"/>
        <v>0</v>
      </c>
      <c r="GD13" s="626">
        <f t="shared" si="54"/>
        <v>12500</v>
      </c>
      <c r="GE13" s="626">
        <f t="shared" si="55"/>
        <v>0</v>
      </c>
      <c r="GH13" s="722" t="s">
        <v>918</v>
      </c>
      <c r="GI13" s="723" t="s">
        <v>433</v>
      </c>
      <c r="GJ13" s="722" t="s">
        <v>377</v>
      </c>
      <c r="GK13" s="724">
        <v>4187232000</v>
      </c>
      <c r="GL13" s="724">
        <f t="shared" si="56"/>
        <v>4187232</v>
      </c>
      <c r="GN13" s="726" t="s">
        <v>990</v>
      </c>
      <c r="GO13" s="724">
        <v>12500000</v>
      </c>
      <c r="GP13" s="724">
        <v>12500000</v>
      </c>
      <c r="GQ13" s="724">
        <v>12500000</v>
      </c>
      <c r="GR13" s="724">
        <v>0</v>
      </c>
      <c r="GS13" s="724">
        <v>12500000</v>
      </c>
      <c r="GT13" s="724">
        <v>0</v>
      </c>
      <c r="GU13" s="724">
        <f t="shared" si="57"/>
        <v>12500</v>
      </c>
      <c r="GV13" s="724">
        <f t="shared" si="58"/>
        <v>12500</v>
      </c>
      <c r="GW13" s="724">
        <f t="shared" si="59"/>
        <v>12500</v>
      </c>
      <c r="GX13" s="724">
        <f t="shared" si="60"/>
        <v>0</v>
      </c>
      <c r="GY13" s="724">
        <f t="shared" si="61"/>
        <v>12500</v>
      </c>
      <c r="GZ13" s="724">
        <f t="shared" si="62"/>
        <v>0</v>
      </c>
    </row>
    <row r="14" spans="1:208" ht="12" customHeight="1" x14ac:dyDescent="0.2">
      <c r="BQ14" s="628">
        <f t="shared" ref="BQ14:BR14" si="63">SUM(BQ3:BQ13)</f>
        <v>58320075.300000004</v>
      </c>
      <c r="BR14" s="628">
        <f t="shared" si="63"/>
        <v>0</v>
      </c>
      <c r="BS14" s="628">
        <f>SUM(BS3:BS13)</f>
        <v>0</v>
      </c>
      <c r="CA14" s="722" t="s">
        <v>866</v>
      </c>
      <c r="CB14" s="723" t="s">
        <v>867</v>
      </c>
      <c r="CC14" s="724">
        <v>2720606000</v>
      </c>
      <c r="CD14" s="724">
        <v>0</v>
      </c>
      <c r="CE14" s="724">
        <v>0</v>
      </c>
      <c r="CF14" s="724">
        <f t="shared" si="25"/>
        <v>2720606</v>
      </c>
      <c r="CG14" s="724">
        <f t="shared" si="26"/>
        <v>0</v>
      </c>
      <c r="CH14" s="724">
        <f t="shared" si="27"/>
        <v>0</v>
      </c>
      <c r="CQ14" s="616" t="s">
        <v>866</v>
      </c>
      <c r="CR14" s="616" t="s">
        <v>867</v>
      </c>
      <c r="CS14" s="639">
        <v>2720606000</v>
      </c>
      <c r="CT14" s="639">
        <v>0</v>
      </c>
      <c r="CU14" s="639">
        <v>0</v>
      </c>
      <c r="CV14" s="639">
        <f t="shared" si="28"/>
        <v>2720606</v>
      </c>
      <c r="CW14" s="639">
        <f t="shared" si="29"/>
        <v>0</v>
      </c>
      <c r="CX14" s="639">
        <f t="shared" si="30"/>
        <v>0</v>
      </c>
      <c r="DG14" s="509" t="s">
        <v>866</v>
      </c>
      <c r="DH14" s="510" t="s">
        <v>867</v>
      </c>
      <c r="DI14" s="511">
        <v>2720606000</v>
      </c>
      <c r="DJ14" s="511">
        <v>0</v>
      </c>
      <c r="DK14" s="511">
        <v>0</v>
      </c>
      <c r="DL14" s="511">
        <f t="shared" si="31"/>
        <v>2720606</v>
      </c>
      <c r="DM14" s="511">
        <f t="shared" si="32"/>
        <v>0</v>
      </c>
      <c r="DN14" s="511">
        <f t="shared" si="33"/>
        <v>0</v>
      </c>
      <c r="DU14" s="509" t="s">
        <v>910</v>
      </c>
      <c r="DV14" s="510" t="s">
        <v>911</v>
      </c>
      <c r="DW14" s="511">
        <v>60000000</v>
      </c>
      <c r="DX14" s="511">
        <v>0</v>
      </c>
      <c r="DY14" s="511">
        <v>0</v>
      </c>
      <c r="DZ14" s="511">
        <f t="shared" si="35"/>
        <v>60000</v>
      </c>
      <c r="EA14" s="511">
        <f t="shared" si="36"/>
        <v>0</v>
      </c>
      <c r="EB14" s="511">
        <f t="shared" si="37"/>
        <v>0</v>
      </c>
      <c r="EH14" s="616" t="s">
        <v>910</v>
      </c>
      <c r="EI14" s="616" t="s">
        <v>911</v>
      </c>
      <c r="EJ14" s="725">
        <v>60000000</v>
      </c>
      <c r="EK14" s="725">
        <v>0</v>
      </c>
      <c r="EL14" s="725">
        <v>0</v>
      </c>
      <c r="EM14" s="725">
        <f t="shared" si="38"/>
        <v>60000</v>
      </c>
      <c r="EN14" s="725">
        <f t="shared" si="39"/>
        <v>0</v>
      </c>
      <c r="EO14" s="725">
        <f t="shared" si="40"/>
        <v>0</v>
      </c>
      <c r="EQ14" s="616" t="s">
        <v>991</v>
      </c>
      <c r="ER14" s="725">
        <v>38400000</v>
      </c>
      <c r="ES14" s="725">
        <v>0</v>
      </c>
      <c r="ET14" s="725">
        <v>0</v>
      </c>
      <c r="EU14" s="725">
        <v>38400000</v>
      </c>
      <c r="EV14" s="725">
        <v>0</v>
      </c>
      <c r="EW14" s="725">
        <v>0</v>
      </c>
      <c r="EX14" s="725">
        <f t="shared" si="41"/>
        <v>38400</v>
      </c>
      <c r="EY14" s="725">
        <f t="shared" si="42"/>
        <v>0</v>
      </c>
      <c r="EZ14" s="725">
        <f t="shared" si="43"/>
        <v>0</v>
      </c>
      <c r="FA14" s="725">
        <f t="shared" si="44"/>
        <v>38400</v>
      </c>
      <c r="FB14" s="725">
        <f t="shared" si="45"/>
        <v>0</v>
      </c>
      <c r="FC14" s="725">
        <f t="shared" si="46"/>
        <v>0</v>
      </c>
      <c r="FJ14" s="509" t="s">
        <v>910</v>
      </c>
      <c r="FK14" s="510" t="s">
        <v>911</v>
      </c>
      <c r="FL14" s="511">
        <v>60000000</v>
      </c>
      <c r="FM14" s="511">
        <v>0</v>
      </c>
      <c r="FN14" s="511">
        <v>0</v>
      </c>
      <c r="FO14" s="511">
        <f t="shared" si="47"/>
        <v>60000</v>
      </c>
      <c r="FP14" s="511">
        <f t="shared" si="48"/>
        <v>0</v>
      </c>
      <c r="FQ14" s="511">
        <f t="shared" si="49"/>
        <v>0</v>
      </c>
      <c r="FS14" s="625" t="s">
        <v>991</v>
      </c>
      <c r="FT14" s="626">
        <v>38400000</v>
      </c>
      <c r="FU14" s="626">
        <v>0</v>
      </c>
      <c r="FV14" s="626">
        <v>0</v>
      </c>
      <c r="FW14" s="626">
        <v>38400000</v>
      </c>
      <c r="FX14" s="626">
        <v>0</v>
      </c>
      <c r="FY14" s="626">
        <v>0</v>
      </c>
      <c r="FZ14" s="626">
        <f t="shared" si="50"/>
        <v>38400</v>
      </c>
      <c r="GA14" s="626">
        <f t="shared" si="51"/>
        <v>0</v>
      </c>
      <c r="GB14" s="626">
        <f t="shared" si="52"/>
        <v>0</v>
      </c>
      <c r="GC14" s="626">
        <f t="shared" si="53"/>
        <v>38400</v>
      </c>
      <c r="GD14" s="626">
        <f t="shared" si="54"/>
        <v>0</v>
      </c>
      <c r="GE14" s="626">
        <f t="shared" si="55"/>
        <v>0</v>
      </c>
      <c r="GH14" s="722" t="s">
        <v>1030</v>
      </c>
      <c r="GI14" s="723" t="s">
        <v>1031</v>
      </c>
      <c r="GJ14" s="722" t="s">
        <v>377</v>
      </c>
      <c r="GK14" s="724">
        <v>2682701000</v>
      </c>
      <c r="GL14" s="724">
        <f t="shared" si="56"/>
        <v>2682701</v>
      </c>
      <c r="GN14" s="726" t="s">
        <v>991</v>
      </c>
      <c r="GO14" s="724">
        <v>38400000</v>
      </c>
      <c r="GP14" s="724">
        <v>38400000</v>
      </c>
      <c r="GQ14" s="724">
        <v>38400000</v>
      </c>
      <c r="GR14" s="724">
        <v>0</v>
      </c>
      <c r="GS14" s="724">
        <v>0</v>
      </c>
      <c r="GT14" s="724">
        <v>38400000</v>
      </c>
      <c r="GU14" s="724">
        <f t="shared" si="57"/>
        <v>38400</v>
      </c>
      <c r="GV14" s="724">
        <f t="shared" si="58"/>
        <v>38400</v>
      </c>
      <c r="GW14" s="724">
        <f t="shared" si="59"/>
        <v>38400</v>
      </c>
      <c r="GX14" s="724">
        <f t="shared" si="60"/>
        <v>0</v>
      </c>
      <c r="GY14" s="724">
        <f t="shared" si="61"/>
        <v>0</v>
      </c>
      <c r="GZ14" s="724">
        <f t="shared" si="62"/>
        <v>38400</v>
      </c>
    </row>
    <row r="15" spans="1:208" ht="12" customHeight="1" x14ac:dyDescent="0.2">
      <c r="CA15" s="722" t="s">
        <v>868</v>
      </c>
      <c r="CB15" s="723" t="s">
        <v>441</v>
      </c>
      <c r="CC15" s="724">
        <v>147392000</v>
      </c>
      <c r="CD15" s="724">
        <v>0</v>
      </c>
      <c r="CE15" s="724">
        <v>0</v>
      </c>
      <c r="CF15" s="724">
        <f t="shared" si="25"/>
        <v>147392</v>
      </c>
      <c r="CG15" s="724">
        <f t="shared" si="26"/>
        <v>0</v>
      </c>
      <c r="CH15" s="724">
        <f t="shared" si="27"/>
        <v>0</v>
      </c>
      <c r="CQ15" s="616" t="s">
        <v>916</v>
      </c>
      <c r="CR15" s="616" t="s">
        <v>917</v>
      </c>
      <c r="CS15" s="639">
        <v>1238170000</v>
      </c>
      <c r="CT15" s="639">
        <v>0</v>
      </c>
      <c r="CU15" s="639">
        <v>0</v>
      </c>
      <c r="CV15" s="639">
        <f t="shared" si="28"/>
        <v>1238170</v>
      </c>
      <c r="CW15" s="639">
        <f t="shared" si="29"/>
        <v>0</v>
      </c>
      <c r="CX15" s="639">
        <f t="shared" si="30"/>
        <v>0</v>
      </c>
      <c r="DG15" s="509" t="s">
        <v>916</v>
      </c>
      <c r="DH15" s="510" t="s">
        <v>917</v>
      </c>
      <c r="DI15" s="511">
        <v>1238170000</v>
      </c>
      <c r="DJ15" s="511">
        <v>0</v>
      </c>
      <c r="DK15" s="511">
        <v>0</v>
      </c>
      <c r="DL15" s="511">
        <f t="shared" si="31"/>
        <v>1238170</v>
      </c>
      <c r="DM15" s="511">
        <f t="shared" si="32"/>
        <v>0</v>
      </c>
      <c r="DN15" s="511">
        <f t="shared" si="33"/>
        <v>0</v>
      </c>
      <c r="DU15" s="509" t="s">
        <v>912</v>
      </c>
      <c r="DV15" s="510" t="s">
        <v>913</v>
      </c>
      <c r="DW15" s="511">
        <v>12500000</v>
      </c>
      <c r="DX15" s="511">
        <v>0</v>
      </c>
      <c r="DY15" s="511">
        <v>0</v>
      </c>
      <c r="DZ15" s="511">
        <f t="shared" si="35"/>
        <v>12500</v>
      </c>
      <c r="EA15" s="511">
        <f t="shared" si="36"/>
        <v>0</v>
      </c>
      <c r="EB15" s="511">
        <f t="shared" si="37"/>
        <v>0</v>
      </c>
      <c r="EH15" s="616" t="s">
        <v>912</v>
      </c>
      <c r="EI15" s="616" t="s">
        <v>913</v>
      </c>
      <c r="EJ15" s="725">
        <v>12500000</v>
      </c>
      <c r="EK15" s="725">
        <v>0</v>
      </c>
      <c r="EL15" s="725">
        <v>0</v>
      </c>
      <c r="EM15" s="725">
        <f t="shared" si="38"/>
        <v>12500</v>
      </c>
      <c r="EN15" s="725">
        <f t="shared" si="39"/>
        <v>0</v>
      </c>
      <c r="EO15" s="725">
        <f t="shared" si="40"/>
        <v>0</v>
      </c>
      <c r="EQ15" s="616" t="s">
        <v>742</v>
      </c>
      <c r="ER15" s="725">
        <v>56357792000</v>
      </c>
      <c r="ES15" s="725">
        <v>6189585000</v>
      </c>
      <c r="ET15" s="725">
        <v>6189585000</v>
      </c>
      <c r="EU15" s="725">
        <v>50168207000</v>
      </c>
      <c r="EV15" s="725">
        <v>6189585000</v>
      </c>
      <c r="EW15" s="725">
        <v>0</v>
      </c>
      <c r="EX15" s="725">
        <f t="shared" si="41"/>
        <v>56357792</v>
      </c>
      <c r="EY15" s="725">
        <f t="shared" si="42"/>
        <v>6189585</v>
      </c>
      <c r="EZ15" s="725">
        <f t="shared" si="43"/>
        <v>6189585</v>
      </c>
      <c r="FA15" s="725">
        <f t="shared" si="44"/>
        <v>50168207</v>
      </c>
      <c r="FB15" s="725">
        <f t="shared" si="45"/>
        <v>6189585</v>
      </c>
      <c r="FC15" s="725">
        <f t="shared" si="46"/>
        <v>0</v>
      </c>
      <c r="FJ15" s="509" t="s">
        <v>912</v>
      </c>
      <c r="FK15" s="510" t="s">
        <v>913</v>
      </c>
      <c r="FL15" s="511">
        <v>12500000</v>
      </c>
      <c r="FM15" s="511">
        <v>0</v>
      </c>
      <c r="FN15" s="511">
        <v>0</v>
      </c>
      <c r="FO15" s="511">
        <f t="shared" si="47"/>
        <v>12500</v>
      </c>
      <c r="FP15" s="511">
        <f t="shared" si="48"/>
        <v>0</v>
      </c>
      <c r="FQ15" s="511">
        <f t="shared" si="49"/>
        <v>0</v>
      </c>
      <c r="FS15" s="625" t="s">
        <v>742</v>
      </c>
      <c r="FT15" s="626">
        <v>56357792000</v>
      </c>
      <c r="FU15" s="626">
        <v>6189585000</v>
      </c>
      <c r="FV15" s="626">
        <v>6189585000</v>
      </c>
      <c r="FW15" s="626">
        <v>50168207000</v>
      </c>
      <c r="FX15" s="626">
        <v>6189585000</v>
      </c>
      <c r="FY15" s="626">
        <v>0</v>
      </c>
      <c r="FZ15" s="626">
        <f t="shared" si="50"/>
        <v>56357792</v>
      </c>
      <c r="GA15" s="626">
        <f t="shared" si="51"/>
        <v>6189585</v>
      </c>
      <c r="GB15" s="626">
        <f t="shared" si="52"/>
        <v>6189585</v>
      </c>
      <c r="GC15" s="626">
        <f t="shared" si="53"/>
        <v>50168207</v>
      </c>
      <c r="GD15" s="626">
        <f t="shared" si="54"/>
        <v>6189585</v>
      </c>
      <c r="GE15" s="626">
        <f t="shared" si="55"/>
        <v>0</v>
      </c>
      <c r="GH15" s="722" t="s">
        <v>1032</v>
      </c>
      <c r="GI15" s="723" t="s">
        <v>1033</v>
      </c>
      <c r="GJ15" s="722" t="s">
        <v>377</v>
      </c>
      <c r="GK15" s="724">
        <v>1650893000</v>
      </c>
      <c r="GL15" s="724">
        <f t="shared" si="56"/>
        <v>1650893</v>
      </c>
      <c r="GN15" s="726" t="s">
        <v>742</v>
      </c>
      <c r="GO15" s="724">
        <v>33377765000</v>
      </c>
      <c r="GP15" s="724">
        <v>33200649000</v>
      </c>
      <c r="GQ15" s="724">
        <v>33200649000</v>
      </c>
      <c r="GR15" s="724">
        <v>177116000</v>
      </c>
      <c r="GS15" s="724">
        <v>6189585000</v>
      </c>
      <c r="GT15" s="724">
        <v>27011064000</v>
      </c>
      <c r="GU15" s="724">
        <f t="shared" si="57"/>
        <v>33377765</v>
      </c>
      <c r="GV15" s="724">
        <f t="shared" si="58"/>
        <v>33200649</v>
      </c>
      <c r="GW15" s="724">
        <f t="shared" si="59"/>
        <v>33200649</v>
      </c>
      <c r="GX15" s="724">
        <f t="shared" si="60"/>
        <v>177116</v>
      </c>
      <c r="GY15" s="724">
        <f t="shared" si="61"/>
        <v>6189585</v>
      </c>
      <c r="GZ15" s="724">
        <f t="shared" si="62"/>
        <v>27011064</v>
      </c>
    </row>
    <row r="16" spans="1:208" ht="12" customHeight="1" x14ac:dyDescent="0.2">
      <c r="CA16" s="722" t="s">
        <v>869</v>
      </c>
      <c r="CB16" s="723" t="s">
        <v>870</v>
      </c>
      <c r="CC16" s="724">
        <v>646829000</v>
      </c>
      <c r="CD16" s="724">
        <v>0</v>
      </c>
      <c r="CE16" s="724">
        <v>0</v>
      </c>
      <c r="CF16" s="724">
        <f t="shared" si="25"/>
        <v>646829</v>
      </c>
      <c r="CG16" s="724">
        <f t="shared" si="26"/>
        <v>0</v>
      </c>
      <c r="CH16" s="724">
        <f t="shared" si="27"/>
        <v>0</v>
      </c>
      <c r="CQ16" s="616" t="s">
        <v>918</v>
      </c>
      <c r="CR16" s="616" t="s">
        <v>433</v>
      </c>
      <c r="CS16" s="639">
        <v>4127232000</v>
      </c>
      <c r="CT16" s="639">
        <v>0</v>
      </c>
      <c r="CU16" s="639">
        <v>0</v>
      </c>
      <c r="CV16" s="639">
        <f t="shared" si="28"/>
        <v>4127232</v>
      </c>
      <c r="CW16" s="639">
        <f t="shared" si="29"/>
        <v>0</v>
      </c>
      <c r="CX16" s="639">
        <f t="shared" si="30"/>
        <v>0</v>
      </c>
      <c r="DG16" s="509" t="s">
        <v>918</v>
      </c>
      <c r="DH16" s="510" t="s">
        <v>433</v>
      </c>
      <c r="DI16" s="511">
        <v>4127232000</v>
      </c>
      <c r="DJ16" s="511">
        <v>0</v>
      </c>
      <c r="DK16" s="511">
        <v>0</v>
      </c>
      <c r="DL16" s="511">
        <f t="shared" si="31"/>
        <v>4127232</v>
      </c>
      <c r="DM16" s="511">
        <f t="shared" si="32"/>
        <v>0</v>
      </c>
      <c r="DN16" s="511">
        <f t="shared" si="33"/>
        <v>0</v>
      </c>
      <c r="DU16" s="509" t="s">
        <v>912</v>
      </c>
      <c r="DV16" s="510" t="s">
        <v>913</v>
      </c>
      <c r="DW16" s="511">
        <v>0</v>
      </c>
      <c r="DX16" s="511">
        <v>12500000</v>
      </c>
      <c r="DY16" s="511">
        <v>12500000</v>
      </c>
      <c r="DZ16" s="511">
        <f t="shared" si="35"/>
        <v>0</v>
      </c>
      <c r="EA16" s="511">
        <f t="shared" si="36"/>
        <v>12500</v>
      </c>
      <c r="EB16" s="511">
        <f t="shared" si="37"/>
        <v>12500</v>
      </c>
      <c r="EH16" s="616" t="s">
        <v>912</v>
      </c>
      <c r="EI16" s="616" t="s">
        <v>913</v>
      </c>
      <c r="EJ16" s="725">
        <v>0</v>
      </c>
      <c r="EK16" s="725">
        <v>12500000</v>
      </c>
      <c r="EL16" s="725">
        <v>12500000</v>
      </c>
      <c r="EM16" s="725">
        <f t="shared" si="38"/>
        <v>0</v>
      </c>
      <c r="EN16" s="725">
        <f t="shared" si="39"/>
        <v>12500</v>
      </c>
      <c r="EO16" s="725">
        <f t="shared" si="40"/>
        <v>12500</v>
      </c>
      <c r="EQ16" s="616" t="s">
        <v>743</v>
      </c>
      <c r="ER16" s="725">
        <v>21963484000</v>
      </c>
      <c r="ES16" s="725">
        <v>6189585000</v>
      </c>
      <c r="ET16" s="725">
        <v>6189585000</v>
      </c>
      <c r="EU16" s="725">
        <v>15773899000</v>
      </c>
      <c r="EV16" s="725">
        <v>6189585000</v>
      </c>
      <c r="EW16" s="725">
        <v>0</v>
      </c>
      <c r="EX16" s="725">
        <f t="shared" si="41"/>
        <v>21963484</v>
      </c>
      <c r="EY16" s="725">
        <f t="shared" si="42"/>
        <v>6189585</v>
      </c>
      <c r="EZ16" s="725">
        <f t="shared" si="43"/>
        <v>6189585</v>
      </c>
      <c r="FA16" s="725">
        <f t="shared" si="44"/>
        <v>15773899</v>
      </c>
      <c r="FB16" s="725">
        <f t="shared" si="45"/>
        <v>6189585</v>
      </c>
      <c r="FC16" s="725">
        <f t="shared" si="46"/>
        <v>0</v>
      </c>
      <c r="FJ16" s="509" t="s">
        <v>912</v>
      </c>
      <c r="FK16" s="510" t="s">
        <v>913</v>
      </c>
      <c r="FL16" s="511">
        <v>0</v>
      </c>
      <c r="FM16" s="511">
        <v>12500000</v>
      </c>
      <c r="FN16" s="511">
        <v>12500000</v>
      </c>
      <c r="FO16" s="511">
        <f t="shared" si="47"/>
        <v>0</v>
      </c>
      <c r="FP16" s="511">
        <f t="shared" si="48"/>
        <v>12500</v>
      </c>
      <c r="FQ16" s="511">
        <f t="shared" si="49"/>
        <v>12500</v>
      </c>
      <c r="FS16" s="625" t="s">
        <v>743</v>
      </c>
      <c r="FT16" s="626">
        <v>33200649000</v>
      </c>
      <c r="FU16" s="626">
        <v>6189585000</v>
      </c>
      <c r="FV16" s="626">
        <v>6189585000</v>
      </c>
      <c r="FW16" s="626">
        <v>27011064000</v>
      </c>
      <c r="FX16" s="626">
        <v>6189585000</v>
      </c>
      <c r="FY16" s="626">
        <v>0</v>
      </c>
      <c r="FZ16" s="626">
        <f t="shared" si="50"/>
        <v>33200649</v>
      </c>
      <c r="GA16" s="626">
        <f t="shared" si="51"/>
        <v>6189585</v>
      </c>
      <c r="GB16" s="626">
        <f t="shared" si="52"/>
        <v>6189585</v>
      </c>
      <c r="GC16" s="626">
        <f t="shared" si="53"/>
        <v>27011064</v>
      </c>
      <c r="GD16" s="626">
        <f t="shared" si="54"/>
        <v>6189585</v>
      </c>
      <c r="GE16" s="626">
        <f t="shared" si="55"/>
        <v>0</v>
      </c>
      <c r="GH16" s="722" t="s">
        <v>868</v>
      </c>
      <c r="GI16" s="723" t="s">
        <v>441</v>
      </c>
      <c r="GJ16" s="722" t="s">
        <v>377</v>
      </c>
      <c r="GK16" s="724">
        <v>397392000</v>
      </c>
      <c r="GL16" s="724">
        <f t="shared" si="56"/>
        <v>397392</v>
      </c>
      <c r="GN16" s="726" t="s">
        <v>743</v>
      </c>
      <c r="GO16" s="724">
        <v>33200649000</v>
      </c>
      <c r="GP16" s="724">
        <v>33200649000</v>
      </c>
      <c r="GQ16" s="724">
        <v>33200649000</v>
      </c>
      <c r="GR16" s="724">
        <v>0</v>
      </c>
      <c r="GS16" s="724">
        <v>6189585000</v>
      </c>
      <c r="GT16" s="724">
        <v>27011064000</v>
      </c>
      <c r="GU16" s="724">
        <f t="shared" si="57"/>
        <v>33200649</v>
      </c>
      <c r="GV16" s="724">
        <f t="shared" si="58"/>
        <v>33200649</v>
      </c>
      <c r="GW16" s="724">
        <f t="shared" si="59"/>
        <v>33200649</v>
      </c>
      <c r="GX16" s="724">
        <f t="shared" si="60"/>
        <v>0</v>
      </c>
      <c r="GY16" s="724">
        <f t="shared" si="61"/>
        <v>6189585</v>
      </c>
      <c r="GZ16" s="724">
        <f t="shared" si="62"/>
        <v>27011064</v>
      </c>
    </row>
    <row r="17" spans="79:208" ht="12" customHeight="1" x14ac:dyDescent="0.2">
      <c r="CA17" s="722" t="s">
        <v>850</v>
      </c>
      <c r="CB17" s="723" t="s">
        <v>851</v>
      </c>
      <c r="CC17" s="724">
        <v>235000000</v>
      </c>
      <c r="CD17" s="724">
        <v>0</v>
      </c>
      <c r="CE17" s="724">
        <v>0</v>
      </c>
      <c r="CF17" s="724">
        <f t="shared" si="25"/>
        <v>235000</v>
      </c>
      <c r="CG17" s="724">
        <f t="shared" si="26"/>
        <v>0</v>
      </c>
      <c r="CH17" s="724">
        <f t="shared" si="27"/>
        <v>0</v>
      </c>
      <c r="CQ17" s="616" t="s">
        <v>868</v>
      </c>
      <c r="CR17" s="616" t="s">
        <v>441</v>
      </c>
      <c r="CS17" s="639">
        <v>147392000</v>
      </c>
      <c r="CT17" s="639">
        <v>0</v>
      </c>
      <c r="CU17" s="639">
        <v>0</v>
      </c>
      <c r="CV17" s="639">
        <f t="shared" si="28"/>
        <v>147392</v>
      </c>
      <c r="CW17" s="639">
        <f t="shared" si="29"/>
        <v>0</v>
      </c>
      <c r="CX17" s="639">
        <f t="shared" si="30"/>
        <v>0</v>
      </c>
      <c r="DG17" s="509" t="s">
        <v>868</v>
      </c>
      <c r="DH17" s="510" t="s">
        <v>441</v>
      </c>
      <c r="DI17" s="511">
        <v>147392000</v>
      </c>
      <c r="DJ17" s="511">
        <v>0</v>
      </c>
      <c r="DK17" s="511">
        <v>0</v>
      </c>
      <c r="DL17" s="511">
        <f t="shared" si="31"/>
        <v>147392</v>
      </c>
      <c r="DM17" s="511">
        <f t="shared" si="32"/>
        <v>0</v>
      </c>
      <c r="DN17" s="511">
        <f t="shared" si="33"/>
        <v>0</v>
      </c>
      <c r="DU17" s="509" t="s">
        <v>914</v>
      </c>
      <c r="DV17" s="510" t="s">
        <v>526</v>
      </c>
      <c r="DW17" s="511">
        <v>38400000</v>
      </c>
      <c r="DX17" s="511">
        <v>0</v>
      </c>
      <c r="DY17" s="511">
        <v>0</v>
      </c>
      <c r="DZ17" s="511">
        <f t="shared" si="35"/>
        <v>38400</v>
      </c>
      <c r="EA17" s="511">
        <f t="shared" si="36"/>
        <v>0</v>
      </c>
      <c r="EB17" s="511">
        <f t="shared" si="37"/>
        <v>0</v>
      </c>
      <c r="EH17" s="616" t="s">
        <v>914</v>
      </c>
      <c r="EI17" s="616" t="s">
        <v>526</v>
      </c>
      <c r="EJ17" s="725">
        <v>38400000</v>
      </c>
      <c r="EK17" s="725">
        <v>0</v>
      </c>
      <c r="EL17" s="725">
        <v>0</v>
      </c>
      <c r="EM17" s="725">
        <f t="shared" si="38"/>
        <v>38400</v>
      </c>
      <c r="EN17" s="725">
        <f t="shared" si="39"/>
        <v>0</v>
      </c>
      <c r="EO17" s="725">
        <f t="shared" si="40"/>
        <v>0</v>
      </c>
      <c r="EQ17" s="616" t="s">
        <v>992</v>
      </c>
      <c r="ER17" s="725">
        <v>2800606000</v>
      </c>
      <c r="ES17" s="725">
        <v>0</v>
      </c>
      <c r="ET17" s="725">
        <v>0</v>
      </c>
      <c r="EU17" s="725">
        <v>2800606000</v>
      </c>
      <c r="EV17" s="725">
        <v>0</v>
      </c>
      <c r="EW17" s="725">
        <v>0</v>
      </c>
      <c r="EX17" s="725">
        <f t="shared" si="41"/>
        <v>2800606</v>
      </c>
      <c r="EY17" s="725">
        <f t="shared" si="42"/>
        <v>0</v>
      </c>
      <c r="EZ17" s="725">
        <f t="shared" si="43"/>
        <v>0</v>
      </c>
      <c r="FA17" s="725">
        <f t="shared" si="44"/>
        <v>2800606</v>
      </c>
      <c r="FB17" s="725">
        <f t="shared" si="45"/>
        <v>0</v>
      </c>
      <c r="FC17" s="725">
        <f t="shared" si="46"/>
        <v>0</v>
      </c>
      <c r="FJ17" s="509" t="s">
        <v>914</v>
      </c>
      <c r="FK17" s="510" t="s">
        <v>526</v>
      </c>
      <c r="FL17" s="511">
        <v>38400000</v>
      </c>
      <c r="FM17" s="511">
        <v>0</v>
      </c>
      <c r="FN17" s="511">
        <v>0</v>
      </c>
      <c r="FO17" s="511">
        <f t="shared" si="47"/>
        <v>38400</v>
      </c>
      <c r="FP17" s="511">
        <f t="shared" si="48"/>
        <v>0</v>
      </c>
      <c r="FQ17" s="511">
        <f t="shared" si="49"/>
        <v>0</v>
      </c>
      <c r="FS17" s="625" t="s">
        <v>992</v>
      </c>
      <c r="FT17" s="626">
        <v>2800606000</v>
      </c>
      <c r="FU17" s="626">
        <v>0</v>
      </c>
      <c r="FV17" s="626">
        <v>0</v>
      </c>
      <c r="FW17" s="626">
        <v>2800606000</v>
      </c>
      <c r="FX17" s="626">
        <v>0</v>
      </c>
      <c r="FY17" s="626">
        <v>0</v>
      </c>
      <c r="FZ17" s="626">
        <f t="shared" si="50"/>
        <v>2800606</v>
      </c>
      <c r="GA17" s="626">
        <f t="shared" si="51"/>
        <v>0</v>
      </c>
      <c r="GB17" s="626">
        <f t="shared" si="52"/>
        <v>0</v>
      </c>
      <c r="GC17" s="626">
        <f t="shared" si="53"/>
        <v>2800606</v>
      </c>
      <c r="GD17" s="626">
        <f t="shared" si="54"/>
        <v>0</v>
      </c>
      <c r="GE17" s="626">
        <f t="shared" si="55"/>
        <v>0</v>
      </c>
      <c r="GH17" s="722" t="s">
        <v>869</v>
      </c>
      <c r="GI17" s="723" t="s">
        <v>870</v>
      </c>
      <c r="GJ17" s="722" t="s">
        <v>377</v>
      </c>
      <c r="GK17" s="724">
        <v>1069552000</v>
      </c>
      <c r="GL17" s="724">
        <f t="shared" si="56"/>
        <v>1069552</v>
      </c>
      <c r="GN17" s="726" t="s">
        <v>992</v>
      </c>
      <c r="GO17" s="724">
        <v>2800606000</v>
      </c>
      <c r="GP17" s="724">
        <v>2800606000</v>
      </c>
      <c r="GQ17" s="724">
        <v>2800606000</v>
      </c>
      <c r="GR17" s="724">
        <v>0</v>
      </c>
      <c r="GS17" s="724">
        <v>0</v>
      </c>
      <c r="GT17" s="724">
        <v>2800606000</v>
      </c>
      <c r="GU17" s="724">
        <f t="shared" si="57"/>
        <v>2800606</v>
      </c>
      <c r="GV17" s="724">
        <f t="shared" si="58"/>
        <v>2800606</v>
      </c>
      <c r="GW17" s="724">
        <f t="shared" si="59"/>
        <v>2800606</v>
      </c>
      <c r="GX17" s="724">
        <f t="shared" si="60"/>
        <v>0</v>
      </c>
      <c r="GY17" s="724">
        <f t="shared" si="61"/>
        <v>0</v>
      </c>
      <c r="GZ17" s="724">
        <f t="shared" si="62"/>
        <v>2800606</v>
      </c>
    </row>
    <row r="18" spans="79:208" ht="12" customHeight="1" x14ac:dyDescent="0.2">
      <c r="CA18" s="722" t="s">
        <v>852</v>
      </c>
      <c r="CB18" s="723" t="s">
        <v>86</v>
      </c>
      <c r="CC18" s="724">
        <v>6053370000</v>
      </c>
      <c r="CD18" s="724">
        <v>0</v>
      </c>
      <c r="CE18" s="724">
        <v>0</v>
      </c>
      <c r="CF18" s="724">
        <f t="shared" si="25"/>
        <v>6053370</v>
      </c>
      <c r="CG18" s="724">
        <f t="shared" si="26"/>
        <v>0</v>
      </c>
      <c r="CH18" s="724">
        <f t="shared" si="27"/>
        <v>0</v>
      </c>
      <c r="CQ18" s="616" t="s">
        <v>869</v>
      </c>
      <c r="CR18" s="616" t="s">
        <v>870</v>
      </c>
      <c r="CS18" s="639">
        <v>646829000</v>
      </c>
      <c r="CT18" s="639">
        <v>0</v>
      </c>
      <c r="CU18" s="639">
        <v>0</v>
      </c>
      <c r="CV18" s="639">
        <f t="shared" si="28"/>
        <v>646829</v>
      </c>
      <c r="CW18" s="639">
        <f t="shared" si="29"/>
        <v>0</v>
      </c>
      <c r="CX18" s="639">
        <f t="shared" si="30"/>
        <v>0</v>
      </c>
      <c r="DG18" s="509" t="s">
        <v>869</v>
      </c>
      <c r="DH18" s="510" t="s">
        <v>870</v>
      </c>
      <c r="DI18" s="511">
        <v>646829000</v>
      </c>
      <c r="DJ18" s="511">
        <v>0</v>
      </c>
      <c r="DK18" s="511">
        <v>0</v>
      </c>
      <c r="DL18" s="511">
        <f t="shared" si="31"/>
        <v>646829</v>
      </c>
      <c r="DM18" s="511">
        <f t="shared" si="32"/>
        <v>0</v>
      </c>
      <c r="DN18" s="511">
        <f t="shared" si="33"/>
        <v>0</v>
      </c>
      <c r="DU18" s="509" t="s">
        <v>866</v>
      </c>
      <c r="DV18" s="510" t="s">
        <v>867</v>
      </c>
      <c r="DW18" s="511">
        <v>2800606000</v>
      </c>
      <c r="DX18" s="511">
        <v>0</v>
      </c>
      <c r="DY18" s="511">
        <v>0</v>
      </c>
      <c r="DZ18" s="511">
        <f t="shared" si="35"/>
        <v>2800606</v>
      </c>
      <c r="EA18" s="511">
        <f t="shared" si="36"/>
        <v>0</v>
      </c>
      <c r="EB18" s="511">
        <f t="shared" si="37"/>
        <v>0</v>
      </c>
      <c r="EH18" s="616" t="s">
        <v>866</v>
      </c>
      <c r="EI18" s="616" t="s">
        <v>867</v>
      </c>
      <c r="EJ18" s="725">
        <v>2800606000</v>
      </c>
      <c r="EK18" s="725">
        <v>0</v>
      </c>
      <c r="EL18" s="725">
        <v>0</v>
      </c>
      <c r="EM18" s="725">
        <f t="shared" si="38"/>
        <v>2800606</v>
      </c>
      <c r="EN18" s="725">
        <f t="shared" si="39"/>
        <v>0</v>
      </c>
      <c r="EO18" s="725">
        <f t="shared" si="40"/>
        <v>0</v>
      </c>
      <c r="EQ18" s="616" t="s">
        <v>993</v>
      </c>
      <c r="ER18" s="725">
        <v>12000000</v>
      </c>
      <c r="ES18" s="725">
        <v>0</v>
      </c>
      <c r="ET18" s="725">
        <v>0</v>
      </c>
      <c r="EU18" s="725">
        <v>12000000</v>
      </c>
      <c r="EV18" s="725">
        <v>0</v>
      </c>
      <c r="EW18" s="725">
        <v>0</v>
      </c>
      <c r="EX18" s="725">
        <f t="shared" si="41"/>
        <v>12000</v>
      </c>
      <c r="EY18" s="725">
        <f t="shared" si="42"/>
        <v>0</v>
      </c>
      <c r="EZ18" s="725">
        <f t="shared" si="43"/>
        <v>0</v>
      </c>
      <c r="FA18" s="725">
        <f t="shared" si="44"/>
        <v>12000</v>
      </c>
      <c r="FB18" s="725">
        <f t="shared" si="45"/>
        <v>0</v>
      </c>
      <c r="FC18" s="725">
        <f t="shared" si="46"/>
        <v>0</v>
      </c>
      <c r="FJ18" s="509" t="s">
        <v>866</v>
      </c>
      <c r="FK18" s="510" t="s">
        <v>867</v>
      </c>
      <c r="FL18" s="511">
        <v>2800606000</v>
      </c>
      <c r="FM18" s="511">
        <v>0</v>
      </c>
      <c r="FN18" s="511">
        <v>0</v>
      </c>
      <c r="FO18" s="511">
        <f t="shared" si="47"/>
        <v>2800606</v>
      </c>
      <c r="FP18" s="511">
        <f t="shared" si="48"/>
        <v>0</v>
      </c>
      <c r="FQ18" s="511">
        <f t="shared" si="49"/>
        <v>0</v>
      </c>
      <c r="FS18" s="625" t="s">
        <v>993</v>
      </c>
      <c r="FT18" s="626">
        <v>62000000</v>
      </c>
      <c r="FU18" s="626">
        <v>0</v>
      </c>
      <c r="FV18" s="626">
        <v>0</v>
      </c>
      <c r="FW18" s="626">
        <v>62000000</v>
      </c>
      <c r="FX18" s="626">
        <v>0</v>
      </c>
      <c r="FY18" s="626">
        <v>0</v>
      </c>
      <c r="FZ18" s="626">
        <f t="shared" si="50"/>
        <v>62000</v>
      </c>
      <c r="GA18" s="626">
        <f t="shared" si="51"/>
        <v>0</v>
      </c>
      <c r="GB18" s="626">
        <f t="shared" si="52"/>
        <v>0</v>
      </c>
      <c r="GC18" s="626">
        <f t="shared" si="53"/>
        <v>62000</v>
      </c>
      <c r="GD18" s="626">
        <f t="shared" si="54"/>
        <v>0</v>
      </c>
      <c r="GE18" s="626">
        <f t="shared" si="55"/>
        <v>0</v>
      </c>
      <c r="GH18" s="722" t="s">
        <v>850</v>
      </c>
      <c r="GI18" s="723" t="s">
        <v>851</v>
      </c>
      <c r="GJ18" s="722" t="s">
        <v>377</v>
      </c>
      <c r="GK18" s="724">
        <v>3561246000</v>
      </c>
      <c r="GL18" s="724">
        <f t="shared" si="56"/>
        <v>3561246</v>
      </c>
      <c r="GN18" s="726" t="s">
        <v>993</v>
      </c>
      <c r="GO18" s="724">
        <v>62000000</v>
      </c>
      <c r="GP18" s="724">
        <v>62000000</v>
      </c>
      <c r="GQ18" s="724">
        <v>62000000</v>
      </c>
      <c r="GR18" s="724">
        <v>0</v>
      </c>
      <c r="GS18" s="724">
        <v>0</v>
      </c>
      <c r="GT18" s="724">
        <v>62000000</v>
      </c>
      <c r="GU18" s="724">
        <f t="shared" si="57"/>
        <v>62000</v>
      </c>
      <c r="GV18" s="724">
        <f t="shared" si="58"/>
        <v>62000</v>
      </c>
      <c r="GW18" s="724">
        <f t="shared" si="59"/>
        <v>62000</v>
      </c>
      <c r="GX18" s="724">
        <f t="shared" si="60"/>
        <v>0</v>
      </c>
      <c r="GY18" s="724">
        <f t="shared" si="61"/>
        <v>0</v>
      </c>
      <c r="GZ18" s="724">
        <f t="shared" si="62"/>
        <v>62000</v>
      </c>
    </row>
    <row r="19" spans="79:208" ht="12" customHeight="1" x14ac:dyDescent="0.2">
      <c r="CA19" s="722" t="s">
        <v>871</v>
      </c>
      <c r="CB19" s="723" t="s">
        <v>872</v>
      </c>
      <c r="CC19" s="724">
        <v>136215000</v>
      </c>
      <c r="CD19" s="724">
        <v>0</v>
      </c>
      <c r="CE19" s="724">
        <v>0</v>
      </c>
      <c r="CF19" s="724">
        <f t="shared" si="25"/>
        <v>136215</v>
      </c>
      <c r="CG19" s="724">
        <f t="shared" si="26"/>
        <v>0</v>
      </c>
      <c r="CH19" s="724">
        <f t="shared" si="27"/>
        <v>0</v>
      </c>
      <c r="CQ19" s="616" t="s">
        <v>850</v>
      </c>
      <c r="CR19" s="616" t="s">
        <v>851</v>
      </c>
      <c r="CS19" s="639">
        <v>3330424000</v>
      </c>
      <c r="CT19" s="639">
        <v>0</v>
      </c>
      <c r="CU19" s="639">
        <v>0</v>
      </c>
      <c r="CV19" s="639">
        <f t="shared" si="28"/>
        <v>3330424</v>
      </c>
      <c r="CW19" s="639">
        <f t="shared" si="29"/>
        <v>0</v>
      </c>
      <c r="CX19" s="639">
        <f t="shared" si="30"/>
        <v>0</v>
      </c>
      <c r="DG19" s="509" t="s">
        <v>850</v>
      </c>
      <c r="DH19" s="510" t="s">
        <v>851</v>
      </c>
      <c r="DI19" s="511">
        <v>3330424000</v>
      </c>
      <c r="DJ19" s="511">
        <v>0</v>
      </c>
      <c r="DK19" s="511">
        <v>0</v>
      </c>
      <c r="DL19" s="511">
        <f t="shared" si="31"/>
        <v>3330424</v>
      </c>
      <c r="DM19" s="511">
        <f t="shared" si="32"/>
        <v>0</v>
      </c>
      <c r="DN19" s="511">
        <f t="shared" si="33"/>
        <v>0</v>
      </c>
      <c r="DU19" s="509" t="s">
        <v>930</v>
      </c>
      <c r="DV19" s="510" t="s">
        <v>931</v>
      </c>
      <c r="DW19" s="511">
        <v>12000000</v>
      </c>
      <c r="DX19" s="511">
        <v>0</v>
      </c>
      <c r="DY19" s="511">
        <v>0</v>
      </c>
      <c r="DZ19" s="511">
        <f t="shared" si="35"/>
        <v>12000</v>
      </c>
      <c r="EA19" s="511">
        <f t="shared" si="36"/>
        <v>0</v>
      </c>
      <c r="EB19" s="511">
        <f t="shared" si="37"/>
        <v>0</v>
      </c>
      <c r="EH19" s="616" t="s">
        <v>930</v>
      </c>
      <c r="EI19" s="616" t="s">
        <v>931</v>
      </c>
      <c r="EJ19" s="725">
        <v>12000000</v>
      </c>
      <c r="EK19" s="725">
        <v>0</v>
      </c>
      <c r="EL19" s="725">
        <v>0</v>
      </c>
      <c r="EM19" s="725">
        <f t="shared" si="38"/>
        <v>12000</v>
      </c>
      <c r="EN19" s="725">
        <f t="shared" si="39"/>
        <v>0</v>
      </c>
      <c r="EO19" s="725">
        <f t="shared" si="40"/>
        <v>0</v>
      </c>
      <c r="EQ19" s="616" t="s">
        <v>994</v>
      </c>
      <c r="ER19" s="725">
        <v>1238170000</v>
      </c>
      <c r="ES19" s="725">
        <v>0</v>
      </c>
      <c r="ET19" s="725">
        <v>0</v>
      </c>
      <c r="EU19" s="725">
        <v>1238170000</v>
      </c>
      <c r="EV19" s="725">
        <v>0</v>
      </c>
      <c r="EW19" s="725">
        <v>0</v>
      </c>
      <c r="EX19" s="725">
        <f t="shared" si="41"/>
        <v>1238170</v>
      </c>
      <c r="EY19" s="725">
        <f t="shared" si="42"/>
        <v>0</v>
      </c>
      <c r="EZ19" s="725">
        <f t="shared" si="43"/>
        <v>0</v>
      </c>
      <c r="FA19" s="725">
        <f t="shared" si="44"/>
        <v>1238170</v>
      </c>
      <c r="FB19" s="725">
        <f t="shared" si="45"/>
        <v>0</v>
      </c>
      <c r="FC19" s="725">
        <f t="shared" si="46"/>
        <v>0</v>
      </c>
      <c r="FJ19" s="509" t="s">
        <v>930</v>
      </c>
      <c r="FK19" s="510" t="s">
        <v>931</v>
      </c>
      <c r="FL19" s="511">
        <v>62000000</v>
      </c>
      <c r="FM19" s="511">
        <v>0</v>
      </c>
      <c r="FN19" s="511">
        <v>0</v>
      </c>
      <c r="FO19" s="511">
        <f t="shared" si="47"/>
        <v>62000</v>
      </c>
      <c r="FP19" s="511">
        <f t="shared" si="48"/>
        <v>0</v>
      </c>
      <c r="FQ19" s="511">
        <f t="shared" si="49"/>
        <v>0</v>
      </c>
      <c r="FS19" s="625" t="s">
        <v>994</v>
      </c>
      <c r="FT19" s="626">
        <v>1238170000</v>
      </c>
      <c r="FU19" s="626">
        <v>0</v>
      </c>
      <c r="FV19" s="626">
        <v>0</v>
      </c>
      <c r="FW19" s="626">
        <v>1238170000</v>
      </c>
      <c r="FX19" s="626">
        <v>0</v>
      </c>
      <c r="FY19" s="626">
        <v>0</v>
      </c>
      <c r="FZ19" s="626">
        <f t="shared" si="50"/>
        <v>1238170</v>
      </c>
      <c r="GA19" s="626">
        <f t="shared" si="51"/>
        <v>0</v>
      </c>
      <c r="GB19" s="626">
        <f t="shared" si="52"/>
        <v>0</v>
      </c>
      <c r="GC19" s="626">
        <f t="shared" si="53"/>
        <v>1238170</v>
      </c>
      <c r="GD19" s="626">
        <f t="shared" si="54"/>
        <v>0</v>
      </c>
      <c r="GE19" s="626">
        <f t="shared" si="55"/>
        <v>0</v>
      </c>
      <c r="GH19" s="722" t="s">
        <v>852</v>
      </c>
      <c r="GI19" s="723" t="s">
        <v>86</v>
      </c>
      <c r="GJ19" s="722" t="s">
        <v>377</v>
      </c>
      <c r="GK19" s="724">
        <v>2269978000</v>
      </c>
      <c r="GL19" s="724">
        <f t="shared" si="56"/>
        <v>2269978</v>
      </c>
      <c r="GN19" s="726" t="s">
        <v>994</v>
      </c>
      <c r="GO19" s="724">
        <v>1238170000</v>
      </c>
      <c r="GP19" s="724">
        <v>1238170000</v>
      </c>
      <c r="GQ19" s="724">
        <v>1238170000</v>
      </c>
      <c r="GR19" s="724">
        <v>0</v>
      </c>
      <c r="GS19" s="724">
        <v>0</v>
      </c>
      <c r="GT19" s="724">
        <v>1238170000</v>
      </c>
      <c r="GU19" s="724">
        <f t="shared" si="57"/>
        <v>1238170</v>
      </c>
      <c r="GV19" s="724">
        <f t="shared" si="58"/>
        <v>1238170</v>
      </c>
      <c r="GW19" s="724">
        <f t="shared" si="59"/>
        <v>1238170</v>
      </c>
      <c r="GX19" s="724">
        <f t="shared" si="60"/>
        <v>0</v>
      </c>
      <c r="GY19" s="724">
        <f t="shared" si="61"/>
        <v>0</v>
      </c>
      <c r="GZ19" s="724">
        <f t="shared" si="62"/>
        <v>1238170</v>
      </c>
    </row>
    <row r="20" spans="79:208" ht="12" customHeight="1" x14ac:dyDescent="0.2">
      <c r="CA20" s="722" t="s">
        <v>412</v>
      </c>
      <c r="CB20" s="723" t="s">
        <v>226</v>
      </c>
      <c r="CC20" s="724">
        <v>41272320000</v>
      </c>
      <c r="CD20" s="724">
        <v>0</v>
      </c>
      <c r="CE20" s="724">
        <v>0</v>
      </c>
      <c r="CF20" s="724">
        <f t="shared" si="25"/>
        <v>41272320</v>
      </c>
      <c r="CG20" s="724">
        <f t="shared" si="26"/>
        <v>0</v>
      </c>
      <c r="CH20" s="724">
        <f t="shared" si="27"/>
        <v>0</v>
      </c>
      <c r="CQ20" s="616" t="s">
        <v>852</v>
      </c>
      <c r="CR20" s="616" t="s">
        <v>86</v>
      </c>
      <c r="CS20" s="639">
        <v>8323348000</v>
      </c>
      <c r="CT20" s="639">
        <v>0</v>
      </c>
      <c r="CU20" s="639">
        <v>0</v>
      </c>
      <c r="CV20" s="639">
        <f t="shared" si="28"/>
        <v>8323348</v>
      </c>
      <c r="CW20" s="639">
        <f t="shared" si="29"/>
        <v>0</v>
      </c>
      <c r="CX20" s="639">
        <f t="shared" si="30"/>
        <v>0</v>
      </c>
      <c r="DG20" s="509" t="s">
        <v>852</v>
      </c>
      <c r="DH20" s="510" t="s">
        <v>86</v>
      </c>
      <c r="DI20" s="511">
        <v>8323348000</v>
      </c>
      <c r="DJ20" s="511">
        <v>0</v>
      </c>
      <c r="DK20" s="511">
        <v>0</v>
      </c>
      <c r="DL20" s="511">
        <f t="shared" si="31"/>
        <v>8323348</v>
      </c>
      <c r="DM20" s="511">
        <f t="shared" si="32"/>
        <v>0</v>
      </c>
      <c r="DN20" s="511">
        <f t="shared" si="33"/>
        <v>0</v>
      </c>
      <c r="DU20" s="509" t="s">
        <v>916</v>
      </c>
      <c r="DV20" s="510" t="s">
        <v>917</v>
      </c>
      <c r="DW20" s="511">
        <v>1238170000</v>
      </c>
      <c r="DX20" s="511">
        <v>0</v>
      </c>
      <c r="DY20" s="511">
        <v>0</v>
      </c>
      <c r="DZ20" s="511">
        <f t="shared" si="35"/>
        <v>1238170</v>
      </c>
      <c r="EA20" s="511">
        <f t="shared" si="36"/>
        <v>0</v>
      </c>
      <c r="EB20" s="511">
        <f t="shared" si="37"/>
        <v>0</v>
      </c>
      <c r="EH20" s="616" t="s">
        <v>916</v>
      </c>
      <c r="EI20" s="616" t="s">
        <v>917</v>
      </c>
      <c r="EJ20" s="725">
        <v>1238170000</v>
      </c>
      <c r="EK20" s="725">
        <v>0</v>
      </c>
      <c r="EL20" s="725">
        <v>0</v>
      </c>
      <c r="EM20" s="725">
        <f t="shared" si="38"/>
        <v>1238170</v>
      </c>
      <c r="EN20" s="725">
        <f t="shared" si="39"/>
        <v>0</v>
      </c>
      <c r="EO20" s="725">
        <f t="shared" si="40"/>
        <v>0</v>
      </c>
      <c r="EQ20" s="616" t="s">
        <v>995</v>
      </c>
      <c r="ER20" s="725">
        <v>4187232000</v>
      </c>
      <c r="ES20" s="725">
        <v>0</v>
      </c>
      <c r="ET20" s="725">
        <v>0</v>
      </c>
      <c r="EU20" s="725">
        <v>4187232000</v>
      </c>
      <c r="EV20" s="725">
        <v>0</v>
      </c>
      <c r="EW20" s="725">
        <v>0</v>
      </c>
      <c r="EX20" s="725">
        <f t="shared" si="41"/>
        <v>4187232</v>
      </c>
      <c r="EY20" s="725">
        <f t="shared" si="42"/>
        <v>0</v>
      </c>
      <c r="EZ20" s="725">
        <f t="shared" si="43"/>
        <v>0</v>
      </c>
      <c r="FA20" s="725">
        <f t="shared" si="44"/>
        <v>4187232</v>
      </c>
      <c r="FB20" s="725">
        <f t="shared" si="45"/>
        <v>0</v>
      </c>
      <c r="FC20" s="725">
        <f t="shared" si="46"/>
        <v>0</v>
      </c>
      <c r="FJ20" s="509" t="s">
        <v>916</v>
      </c>
      <c r="FK20" s="510" t="s">
        <v>917</v>
      </c>
      <c r="FL20" s="511">
        <v>1238170000</v>
      </c>
      <c r="FM20" s="511">
        <v>0</v>
      </c>
      <c r="FN20" s="511">
        <v>0</v>
      </c>
      <c r="FO20" s="511">
        <f t="shared" si="47"/>
        <v>1238170</v>
      </c>
      <c r="FP20" s="511">
        <f t="shared" si="48"/>
        <v>0</v>
      </c>
      <c r="FQ20" s="511">
        <f t="shared" si="49"/>
        <v>0</v>
      </c>
      <c r="FS20" s="625" t="s">
        <v>1035</v>
      </c>
      <c r="FT20" s="626">
        <v>1444531000</v>
      </c>
      <c r="FU20" s="626">
        <v>0</v>
      </c>
      <c r="FV20" s="626">
        <v>0</v>
      </c>
      <c r="FW20" s="626">
        <v>1444531000</v>
      </c>
      <c r="FX20" s="626">
        <v>0</v>
      </c>
      <c r="FY20" s="626">
        <v>0</v>
      </c>
      <c r="FZ20" s="626">
        <f t="shared" si="50"/>
        <v>1444531</v>
      </c>
      <c r="GA20" s="626">
        <f t="shared" si="51"/>
        <v>0</v>
      </c>
      <c r="GB20" s="626">
        <f t="shared" si="52"/>
        <v>0</v>
      </c>
      <c r="GC20" s="626">
        <f t="shared" si="53"/>
        <v>1444531</v>
      </c>
      <c r="GD20" s="626">
        <f t="shared" si="54"/>
        <v>0</v>
      </c>
      <c r="GE20" s="626">
        <f t="shared" si="55"/>
        <v>0</v>
      </c>
      <c r="GH20" s="722" t="s">
        <v>871</v>
      </c>
      <c r="GI20" s="723" t="s">
        <v>872</v>
      </c>
      <c r="GJ20" s="722" t="s">
        <v>377</v>
      </c>
      <c r="GK20" s="724">
        <v>4746317000</v>
      </c>
      <c r="GL20" s="724">
        <f t="shared" si="56"/>
        <v>4746317</v>
      </c>
      <c r="GN20" s="726" t="s">
        <v>1035</v>
      </c>
      <c r="GO20" s="724">
        <v>1444531000</v>
      </c>
      <c r="GP20" s="724">
        <v>1444531000</v>
      </c>
      <c r="GQ20" s="724">
        <v>1444531000</v>
      </c>
      <c r="GR20" s="724">
        <v>0</v>
      </c>
      <c r="GS20" s="724">
        <v>0</v>
      </c>
      <c r="GT20" s="724">
        <v>1444531000</v>
      </c>
      <c r="GU20" s="724">
        <f t="shared" si="57"/>
        <v>1444531</v>
      </c>
      <c r="GV20" s="724">
        <f t="shared" si="58"/>
        <v>1444531</v>
      </c>
      <c r="GW20" s="724">
        <f t="shared" si="59"/>
        <v>1444531</v>
      </c>
      <c r="GX20" s="724">
        <f t="shared" si="60"/>
        <v>0</v>
      </c>
      <c r="GY20" s="724">
        <f t="shared" si="61"/>
        <v>0</v>
      </c>
      <c r="GZ20" s="724">
        <f t="shared" si="62"/>
        <v>1444531</v>
      </c>
    </row>
    <row r="21" spans="79:208" ht="12" customHeight="1" x14ac:dyDescent="0.2">
      <c r="CA21" s="722" t="s">
        <v>554</v>
      </c>
      <c r="CB21" s="723" t="s">
        <v>555</v>
      </c>
      <c r="CC21" s="724">
        <v>6223403000</v>
      </c>
      <c r="CD21" s="724">
        <v>0</v>
      </c>
      <c r="CE21" s="724">
        <v>0</v>
      </c>
      <c r="CF21" s="724">
        <f t="shared" si="25"/>
        <v>6223403</v>
      </c>
      <c r="CG21" s="724">
        <f t="shared" si="26"/>
        <v>0</v>
      </c>
      <c r="CH21" s="724">
        <f t="shared" si="27"/>
        <v>0</v>
      </c>
      <c r="CQ21" s="616" t="s">
        <v>871</v>
      </c>
      <c r="CR21" s="616" t="s">
        <v>872</v>
      </c>
      <c r="CS21" s="639">
        <v>136215000</v>
      </c>
      <c r="CT21" s="639">
        <v>0</v>
      </c>
      <c r="CU21" s="639">
        <v>0</v>
      </c>
      <c r="CV21" s="639">
        <f t="shared" si="28"/>
        <v>136215</v>
      </c>
      <c r="CW21" s="639">
        <f t="shared" si="29"/>
        <v>0</v>
      </c>
      <c r="CX21" s="639">
        <f t="shared" si="30"/>
        <v>0</v>
      </c>
      <c r="DG21" s="509" t="s">
        <v>871</v>
      </c>
      <c r="DH21" s="510" t="s">
        <v>872</v>
      </c>
      <c r="DI21" s="511">
        <v>136215000</v>
      </c>
      <c r="DJ21" s="511">
        <v>0</v>
      </c>
      <c r="DK21" s="511">
        <v>0</v>
      </c>
      <c r="DL21" s="511">
        <f t="shared" si="31"/>
        <v>136215</v>
      </c>
      <c r="DM21" s="511">
        <f t="shared" si="32"/>
        <v>0</v>
      </c>
      <c r="DN21" s="511">
        <f t="shared" si="33"/>
        <v>0</v>
      </c>
      <c r="DU21" s="509" t="s">
        <v>918</v>
      </c>
      <c r="DV21" s="510" t="s">
        <v>433</v>
      </c>
      <c r="DW21" s="511">
        <v>4187232000</v>
      </c>
      <c r="DX21" s="511">
        <v>0</v>
      </c>
      <c r="DY21" s="511">
        <v>0</v>
      </c>
      <c r="DZ21" s="511">
        <f t="shared" si="35"/>
        <v>4187232</v>
      </c>
      <c r="EA21" s="511">
        <f t="shared" si="36"/>
        <v>0</v>
      </c>
      <c r="EB21" s="511">
        <f t="shared" si="37"/>
        <v>0</v>
      </c>
      <c r="EH21" s="616" t="s">
        <v>918</v>
      </c>
      <c r="EI21" s="616" t="s">
        <v>433</v>
      </c>
      <c r="EJ21" s="725">
        <v>4187232000</v>
      </c>
      <c r="EK21" s="725">
        <v>0</v>
      </c>
      <c r="EL21" s="725">
        <v>0</v>
      </c>
      <c r="EM21" s="725">
        <f t="shared" si="38"/>
        <v>4187232</v>
      </c>
      <c r="EN21" s="725">
        <f t="shared" si="39"/>
        <v>0</v>
      </c>
      <c r="EO21" s="725">
        <f t="shared" si="40"/>
        <v>0</v>
      </c>
      <c r="EQ21" s="616" t="s">
        <v>996</v>
      </c>
      <c r="ER21" s="725">
        <v>147392000</v>
      </c>
      <c r="ES21" s="725">
        <v>0</v>
      </c>
      <c r="ET21" s="725">
        <v>0</v>
      </c>
      <c r="EU21" s="725">
        <v>147392000</v>
      </c>
      <c r="EV21" s="725">
        <v>0</v>
      </c>
      <c r="EW21" s="725">
        <v>0</v>
      </c>
      <c r="EX21" s="725">
        <f t="shared" si="41"/>
        <v>147392</v>
      </c>
      <c r="EY21" s="725">
        <f t="shared" si="42"/>
        <v>0</v>
      </c>
      <c r="EZ21" s="725">
        <f t="shared" si="43"/>
        <v>0</v>
      </c>
      <c r="FA21" s="725">
        <f t="shared" si="44"/>
        <v>147392</v>
      </c>
      <c r="FB21" s="725">
        <f t="shared" si="45"/>
        <v>0</v>
      </c>
      <c r="FC21" s="725">
        <f t="shared" si="46"/>
        <v>0</v>
      </c>
      <c r="FJ21" s="509" t="s">
        <v>1028</v>
      </c>
      <c r="FK21" s="510" t="s">
        <v>1029</v>
      </c>
      <c r="FL21" s="511">
        <v>1444531000</v>
      </c>
      <c r="FM21" s="511">
        <v>0</v>
      </c>
      <c r="FN21" s="511">
        <v>0</v>
      </c>
      <c r="FO21" s="511">
        <f t="shared" si="47"/>
        <v>1444531</v>
      </c>
      <c r="FP21" s="511">
        <f t="shared" si="48"/>
        <v>0</v>
      </c>
      <c r="FQ21" s="511">
        <f t="shared" si="49"/>
        <v>0</v>
      </c>
      <c r="FS21" s="625" t="s">
        <v>995</v>
      </c>
      <c r="FT21" s="626">
        <v>4187232000</v>
      </c>
      <c r="FU21" s="626">
        <v>0</v>
      </c>
      <c r="FV21" s="626">
        <v>0</v>
      </c>
      <c r="FW21" s="626">
        <v>4187232000</v>
      </c>
      <c r="FX21" s="626">
        <v>0</v>
      </c>
      <c r="FY21" s="626">
        <v>0</v>
      </c>
      <c r="FZ21" s="626">
        <f t="shared" si="50"/>
        <v>4187232</v>
      </c>
      <c r="GA21" s="626">
        <f t="shared" si="51"/>
        <v>0</v>
      </c>
      <c r="GB21" s="626">
        <f t="shared" si="52"/>
        <v>0</v>
      </c>
      <c r="GC21" s="626">
        <f t="shared" si="53"/>
        <v>4187232</v>
      </c>
      <c r="GD21" s="626">
        <f t="shared" si="54"/>
        <v>0</v>
      </c>
      <c r="GE21" s="626">
        <f t="shared" si="55"/>
        <v>0</v>
      </c>
      <c r="GH21" s="722" t="s">
        <v>919</v>
      </c>
      <c r="GI21" s="723" t="s">
        <v>428</v>
      </c>
      <c r="GJ21" s="722" t="s">
        <v>377</v>
      </c>
      <c r="GK21" s="724">
        <v>900446000</v>
      </c>
      <c r="GL21" s="724">
        <f t="shared" si="56"/>
        <v>900446</v>
      </c>
      <c r="GN21" s="726" t="s">
        <v>995</v>
      </c>
      <c r="GO21" s="724">
        <v>4187232000</v>
      </c>
      <c r="GP21" s="724">
        <v>4187232000</v>
      </c>
      <c r="GQ21" s="724">
        <v>4187232000</v>
      </c>
      <c r="GR21" s="724">
        <v>0</v>
      </c>
      <c r="GS21" s="724">
        <v>0</v>
      </c>
      <c r="GT21" s="724">
        <v>4187232000</v>
      </c>
      <c r="GU21" s="724">
        <f t="shared" si="57"/>
        <v>4187232</v>
      </c>
      <c r="GV21" s="724">
        <f t="shared" si="58"/>
        <v>4187232</v>
      </c>
      <c r="GW21" s="724">
        <f t="shared" si="59"/>
        <v>4187232</v>
      </c>
      <c r="GX21" s="724">
        <f t="shared" si="60"/>
        <v>0</v>
      </c>
      <c r="GY21" s="724">
        <f t="shared" si="61"/>
        <v>0</v>
      </c>
      <c r="GZ21" s="724">
        <f t="shared" si="62"/>
        <v>4187232</v>
      </c>
    </row>
    <row r="22" spans="79:208" ht="12" customHeight="1" x14ac:dyDescent="0.2">
      <c r="CA22" s="722" t="s">
        <v>381</v>
      </c>
      <c r="CB22" s="723" t="s">
        <v>121</v>
      </c>
      <c r="CC22" s="724">
        <v>100</v>
      </c>
      <c r="CD22" s="724">
        <v>0</v>
      </c>
      <c r="CE22" s="724">
        <v>0</v>
      </c>
      <c r="CF22" s="724">
        <f t="shared" si="25"/>
        <v>0.1</v>
      </c>
      <c r="CG22" s="724">
        <f t="shared" si="26"/>
        <v>0</v>
      </c>
      <c r="CH22" s="724">
        <f t="shared" si="27"/>
        <v>0</v>
      </c>
      <c r="CQ22" s="616" t="s">
        <v>919</v>
      </c>
      <c r="CR22" s="616" t="s">
        <v>428</v>
      </c>
      <c r="CS22" s="639">
        <v>825446000</v>
      </c>
      <c r="CT22" s="639">
        <v>0</v>
      </c>
      <c r="CU22" s="639">
        <v>0</v>
      </c>
      <c r="CV22" s="639">
        <f t="shared" si="28"/>
        <v>825446</v>
      </c>
      <c r="CW22" s="639">
        <f t="shared" si="29"/>
        <v>0</v>
      </c>
      <c r="CX22" s="639">
        <f t="shared" si="30"/>
        <v>0</v>
      </c>
      <c r="DG22" s="509" t="s">
        <v>919</v>
      </c>
      <c r="DH22" s="510" t="s">
        <v>428</v>
      </c>
      <c r="DI22" s="511">
        <v>825446000</v>
      </c>
      <c r="DJ22" s="511">
        <v>0</v>
      </c>
      <c r="DK22" s="511">
        <v>0</v>
      </c>
      <c r="DL22" s="511">
        <f t="shared" si="31"/>
        <v>825446</v>
      </c>
      <c r="DM22" s="511">
        <f t="shared" si="32"/>
        <v>0</v>
      </c>
      <c r="DN22" s="511">
        <f t="shared" si="33"/>
        <v>0</v>
      </c>
      <c r="DU22" s="509" t="s">
        <v>868</v>
      </c>
      <c r="DV22" s="510" t="s">
        <v>441</v>
      </c>
      <c r="DW22" s="511">
        <v>147392000</v>
      </c>
      <c r="DX22" s="511">
        <v>0</v>
      </c>
      <c r="DY22" s="511">
        <v>0</v>
      </c>
      <c r="DZ22" s="511">
        <f t="shared" si="35"/>
        <v>147392</v>
      </c>
      <c r="EA22" s="511">
        <f t="shared" si="36"/>
        <v>0</v>
      </c>
      <c r="EB22" s="511">
        <f t="shared" si="37"/>
        <v>0</v>
      </c>
      <c r="EH22" s="616" t="s">
        <v>868</v>
      </c>
      <c r="EI22" s="616" t="s">
        <v>441</v>
      </c>
      <c r="EJ22" s="725">
        <v>147392000</v>
      </c>
      <c r="EK22" s="725">
        <v>0</v>
      </c>
      <c r="EL22" s="725">
        <v>0</v>
      </c>
      <c r="EM22" s="725">
        <f t="shared" si="38"/>
        <v>147392</v>
      </c>
      <c r="EN22" s="725">
        <f t="shared" si="39"/>
        <v>0</v>
      </c>
      <c r="EO22" s="725">
        <f t="shared" si="40"/>
        <v>0</v>
      </c>
      <c r="EQ22" s="616" t="s">
        <v>997</v>
      </c>
      <c r="ER22" s="725">
        <v>656829000</v>
      </c>
      <c r="ES22" s="725">
        <v>0</v>
      </c>
      <c r="ET22" s="725">
        <v>0</v>
      </c>
      <c r="EU22" s="725">
        <v>656829000</v>
      </c>
      <c r="EV22" s="725">
        <v>0</v>
      </c>
      <c r="EW22" s="725">
        <v>0</v>
      </c>
      <c r="EX22" s="725">
        <f t="shared" si="41"/>
        <v>656829</v>
      </c>
      <c r="EY22" s="725">
        <f t="shared" si="42"/>
        <v>0</v>
      </c>
      <c r="EZ22" s="725">
        <f t="shared" si="43"/>
        <v>0</v>
      </c>
      <c r="FA22" s="725">
        <f t="shared" si="44"/>
        <v>656829</v>
      </c>
      <c r="FB22" s="725">
        <f t="shared" si="45"/>
        <v>0</v>
      </c>
      <c r="FC22" s="725">
        <f t="shared" si="46"/>
        <v>0</v>
      </c>
      <c r="FJ22" s="509" t="s">
        <v>918</v>
      </c>
      <c r="FK22" s="510" t="s">
        <v>433</v>
      </c>
      <c r="FL22" s="511">
        <v>4187232000</v>
      </c>
      <c r="FM22" s="511">
        <v>0</v>
      </c>
      <c r="FN22" s="511">
        <v>0</v>
      </c>
      <c r="FO22" s="511">
        <f t="shared" si="47"/>
        <v>4187232</v>
      </c>
      <c r="FP22" s="511">
        <f t="shared" si="48"/>
        <v>0</v>
      </c>
      <c r="FQ22" s="511">
        <f t="shared" si="49"/>
        <v>0</v>
      </c>
      <c r="FS22" s="625" t="s">
        <v>1036</v>
      </c>
      <c r="FT22" s="626">
        <v>2682701000</v>
      </c>
      <c r="FU22" s="626">
        <v>0</v>
      </c>
      <c r="FV22" s="626">
        <v>0</v>
      </c>
      <c r="FW22" s="626">
        <v>2682701000</v>
      </c>
      <c r="FX22" s="626">
        <v>0</v>
      </c>
      <c r="FY22" s="626">
        <v>0</v>
      </c>
      <c r="FZ22" s="626">
        <f t="shared" si="50"/>
        <v>2682701</v>
      </c>
      <c r="GA22" s="626">
        <f t="shared" si="51"/>
        <v>0</v>
      </c>
      <c r="GB22" s="626">
        <f t="shared" si="52"/>
        <v>0</v>
      </c>
      <c r="GC22" s="626">
        <f t="shared" si="53"/>
        <v>2682701</v>
      </c>
      <c r="GD22" s="626">
        <f t="shared" si="54"/>
        <v>0</v>
      </c>
      <c r="GE22" s="626">
        <f t="shared" si="55"/>
        <v>0</v>
      </c>
      <c r="GL22" s="638">
        <f>SUM(GL3:GL21)</f>
        <v>27397914</v>
      </c>
      <c r="GN22" s="726" t="s">
        <v>1036</v>
      </c>
      <c r="GO22" s="724">
        <v>2682701000</v>
      </c>
      <c r="GP22" s="724">
        <v>2682701000</v>
      </c>
      <c r="GQ22" s="724">
        <v>2682701000</v>
      </c>
      <c r="GR22" s="724">
        <v>0</v>
      </c>
      <c r="GS22" s="724">
        <v>0</v>
      </c>
      <c r="GT22" s="724">
        <v>2682701000</v>
      </c>
      <c r="GU22" s="724">
        <f t="shared" si="57"/>
        <v>2682701</v>
      </c>
      <c r="GV22" s="724">
        <f t="shared" si="58"/>
        <v>2682701</v>
      </c>
      <c r="GW22" s="724">
        <f t="shared" si="59"/>
        <v>2682701</v>
      </c>
      <c r="GX22" s="724">
        <f t="shared" si="60"/>
        <v>0</v>
      </c>
      <c r="GY22" s="724">
        <f t="shared" si="61"/>
        <v>0</v>
      </c>
      <c r="GZ22" s="724">
        <f t="shared" si="62"/>
        <v>2682701</v>
      </c>
    </row>
    <row r="23" spans="79:208" ht="12" customHeight="1" x14ac:dyDescent="0.2">
      <c r="CA23" s="722" t="s">
        <v>826</v>
      </c>
      <c r="CB23" s="723" t="s">
        <v>118</v>
      </c>
      <c r="CC23" s="724">
        <v>200</v>
      </c>
      <c r="CD23" s="724">
        <v>0</v>
      </c>
      <c r="CE23" s="724">
        <v>0</v>
      </c>
      <c r="CF23" s="724">
        <f t="shared" si="25"/>
        <v>0.2</v>
      </c>
      <c r="CG23" s="724">
        <f t="shared" si="26"/>
        <v>0</v>
      </c>
      <c r="CH23" s="724">
        <f t="shared" si="27"/>
        <v>0</v>
      </c>
      <c r="CQ23" s="616" t="s">
        <v>412</v>
      </c>
      <c r="CR23" s="616" t="s">
        <v>226</v>
      </c>
      <c r="CS23" s="639">
        <v>29716070000</v>
      </c>
      <c r="CT23" s="639">
        <v>0</v>
      </c>
      <c r="CU23" s="639">
        <v>0</v>
      </c>
      <c r="CV23" s="639">
        <f t="shared" si="28"/>
        <v>29716070</v>
      </c>
      <c r="CW23" s="639">
        <f t="shared" si="29"/>
        <v>0</v>
      </c>
      <c r="CX23" s="639">
        <f t="shared" si="30"/>
        <v>0</v>
      </c>
      <c r="DG23" s="509" t="s">
        <v>412</v>
      </c>
      <c r="DH23" s="510" t="s">
        <v>226</v>
      </c>
      <c r="DI23" s="511">
        <v>29716070000</v>
      </c>
      <c r="DJ23" s="511">
        <v>0</v>
      </c>
      <c r="DK23" s="511">
        <v>0</v>
      </c>
      <c r="DL23" s="511">
        <f t="shared" si="31"/>
        <v>29716070</v>
      </c>
      <c r="DM23" s="511">
        <f t="shared" si="32"/>
        <v>0</v>
      </c>
      <c r="DN23" s="511">
        <f t="shared" si="33"/>
        <v>0</v>
      </c>
      <c r="DU23" s="509" t="s">
        <v>869</v>
      </c>
      <c r="DV23" s="510" t="s">
        <v>870</v>
      </c>
      <c r="DW23" s="511">
        <v>656829000</v>
      </c>
      <c r="DX23" s="511">
        <v>0</v>
      </c>
      <c r="DY23" s="511">
        <v>0</v>
      </c>
      <c r="DZ23" s="511">
        <f t="shared" si="35"/>
        <v>656829</v>
      </c>
      <c r="EA23" s="511">
        <f t="shared" si="36"/>
        <v>0</v>
      </c>
      <c r="EB23" s="511">
        <f t="shared" si="37"/>
        <v>0</v>
      </c>
      <c r="EH23" s="616" t="s">
        <v>869</v>
      </c>
      <c r="EI23" s="616" t="s">
        <v>870</v>
      </c>
      <c r="EJ23" s="725">
        <v>656829000</v>
      </c>
      <c r="EK23" s="725">
        <v>0</v>
      </c>
      <c r="EL23" s="725">
        <v>0</v>
      </c>
      <c r="EM23" s="725">
        <f t="shared" si="38"/>
        <v>656829</v>
      </c>
      <c r="EN23" s="725">
        <f t="shared" si="39"/>
        <v>0</v>
      </c>
      <c r="EO23" s="725">
        <f t="shared" si="40"/>
        <v>0</v>
      </c>
      <c r="EQ23" s="616" t="s">
        <v>998</v>
      </c>
      <c r="ER23" s="725">
        <v>3561246000</v>
      </c>
      <c r="ES23" s="725">
        <v>0</v>
      </c>
      <c r="ET23" s="725">
        <v>0</v>
      </c>
      <c r="EU23" s="725">
        <v>3561246000</v>
      </c>
      <c r="EV23" s="725">
        <v>0</v>
      </c>
      <c r="EW23" s="725">
        <v>0</v>
      </c>
      <c r="EX23" s="725">
        <f t="shared" si="41"/>
        <v>3561246</v>
      </c>
      <c r="EY23" s="725">
        <f t="shared" si="42"/>
        <v>0</v>
      </c>
      <c r="EZ23" s="725">
        <f t="shared" si="43"/>
        <v>0</v>
      </c>
      <c r="FA23" s="725">
        <f t="shared" si="44"/>
        <v>3561246</v>
      </c>
      <c r="FB23" s="725">
        <f t="shared" si="45"/>
        <v>0</v>
      </c>
      <c r="FC23" s="725">
        <f t="shared" si="46"/>
        <v>0</v>
      </c>
      <c r="FJ23" s="509" t="s">
        <v>1030</v>
      </c>
      <c r="FK23" s="510" t="s">
        <v>1031</v>
      </c>
      <c r="FL23" s="511">
        <v>2682701000</v>
      </c>
      <c r="FM23" s="511">
        <v>0</v>
      </c>
      <c r="FN23" s="511">
        <v>0</v>
      </c>
      <c r="FO23" s="511">
        <f t="shared" si="47"/>
        <v>2682701</v>
      </c>
      <c r="FP23" s="511">
        <f t="shared" si="48"/>
        <v>0</v>
      </c>
      <c r="FQ23" s="511">
        <f t="shared" si="49"/>
        <v>0</v>
      </c>
      <c r="FS23" s="625" t="s">
        <v>1037</v>
      </c>
      <c r="FT23" s="626">
        <v>1650893000</v>
      </c>
      <c r="FU23" s="626">
        <v>0</v>
      </c>
      <c r="FV23" s="626">
        <v>0</v>
      </c>
      <c r="FW23" s="626">
        <v>1650893000</v>
      </c>
      <c r="FX23" s="626">
        <v>0</v>
      </c>
      <c r="FY23" s="626">
        <v>0</v>
      </c>
      <c r="FZ23" s="626">
        <f t="shared" si="50"/>
        <v>1650893</v>
      </c>
      <c r="GA23" s="626">
        <f t="shared" si="51"/>
        <v>0</v>
      </c>
      <c r="GB23" s="626">
        <f t="shared" si="52"/>
        <v>0</v>
      </c>
      <c r="GC23" s="626">
        <f t="shared" si="53"/>
        <v>1650893</v>
      </c>
      <c r="GD23" s="626">
        <f t="shared" si="54"/>
        <v>0</v>
      </c>
      <c r="GE23" s="626">
        <f t="shared" si="55"/>
        <v>0</v>
      </c>
      <c r="GL23" s="639">
        <f>+GL22-'Prog 05'!AI8</f>
        <v>0</v>
      </c>
      <c r="GN23" s="726" t="s">
        <v>1037</v>
      </c>
      <c r="GO23" s="724">
        <v>1650893000</v>
      </c>
      <c r="GP23" s="724">
        <v>1650893000</v>
      </c>
      <c r="GQ23" s="724">
        <v>1650893000</v>
      </c>
      <c r="GR23" s="724">
        <v>0</v>
      </c>
      <c r="GS23" s="724">
        <v>0</v>
      </c>
      <c r="GT23" s="724">
        <v>1650893000</v>
      </c>
      <c r="GU23" s="724">
        <f t="shared" si="57"/>
        <v>1650893</v>
      </c>
      <c r="GV23" s="724">
        <f t="shared" si="58"/>
        <v>1650893</v>
      </c>
      <c r="GW23" s="724">
        <f t="shared" si="59"/>
        <v>1650893</v>
      </c>
      <c r="GX23" s="724">
        <f t="shared" si="60"/>
        <v>0</v>
      </c>
      <c r="GY23" s="724">
        <f t="shared" si="61"/>
        <v>0</v>
      </c>
      <c r="GZ23" s="724">
        <f t="shared" si="62"/>
        <v>1650893</v>
      </c>
    </row>
    <row r="24" spans="79:208" ht="12" customHeight="1" x14ac:dyDescent="0.2">
      <c r="CQ24" s="616" t="s">
        <v>554</v>
      </c>
      <c r="CR24" s="616" t="s">
        <v>555</v>
      </c>
      <c r="CS24" s="639">
        <v>5646060000</v>
      </c>
      <c r="CT24" s="639">
        <v>0</v>
      </c>
      <c r="CU24" s="639">
        <v>0</v>
      </c>
      <c r="CV24" s="639">
        <f t="shared" si="28"/>
        <v>5646060</v>
      </c>
      <c r="CW24" s="639">
        <f t="shared" si="29"/>
        <v>0</v>
      </c>
      <c r="CX24" s="639">
        <f t="shared" si="30"/>
        <v>0</v>
      </c>
      <c r="DG24" s="509" t="s">
        <v>554</v>
      </c>
      <c r="DH24" s="510" t="s">
        <v>555</v>
      </c>
      <c r="DI24" s="511">
        <v>5646060000</v>
      </c>
      <c r="DJ24" s="511">
        <v>0</v>
      </c>
      <c r="DK24" s="511">
        <v>0</v>
      </c>
      <c r="DL24" s="511">
        <f t="shared" si="31"/>
        <v>5646060</v>
      </c>
      <c r="DM24" s="511">
        <f t="shared" si="32"/>
        <v>0</v>
      </c>
      <c r="DN24" s="511">
        <f t="shared" si="33"/>
        <v>0</v>
      </c>
      <c r="DU24" s="509" t="s">
        <v>850</v>
      </c>
      <c r="DV24" s="510" t="s">
        <v>851</v>
      </c>
      <c r="DW24" s="511">
        <v>3561246000</v>
      </c>
      <c r="DX24" s="511">
        <v>0</v>
      </c>
      <c r="DY24" s="511">
        <v>0</v>
      </c>
      <c r="DZ24" s="511">
        <f t="shared" si="35"/>
        <v>3561246</v>
      </c>
      <c r="EA24" s="511">
        <f t="shared" si="36"/>
        <v>0</v>
      </c>
      <c r="EB24" s="511">
        <f t="shared" si="37"/>
        <v>0</v>
      </c>
      <c r="EH24" s="616" t="s">
        <v>850</v>
      </c>
      <c r="EI24" s="616" t="s">
        <v>851</v>
      </c>
      <c r="EJ24" s="725">
        <v>3561246000</v>
      </c>
      <c r="EK24" s="725">
        <v>0</v>
      </c>
      <c r="EL24" s="725">
        <v>0</v>
      </c>
      <c r="EM24" s="725">
        <f t="shared" si="38"/>
        <v>3561246</v>
      </c>
      <c r="EN24" s="725">
        <f t="shared" si="39"/>
        <v>0</v>
      </c>
      <c r="EO24" s="725">
        <f t="shared" si="40"/>
        <v>0</v>
      </c>
      <c r="EQ24" s="616" t="s">
        <v>999</v>
      </c>
      <c r="ER24" s="725">
        <v>8323348000</v>
      </c>
      <c r="ES24" s="725">
        <v>6053370000</v>
      </c>
      <c r="ET24" s="725">
        <v>6053370000</v>
      </c>
      <c r="EU24" s="725">
        <v>2269978000</v>
      </c>
      <c r="EV24" s="725">
        <v>6053370000</v>
      </c>
      <c r="EW24" s="725">
        <v>0</v>
      </c>
      <c r="EX24" s="725">
        <f t="shared" si="41"/>
        <v>8323348</v>
      </c>
      <c r="EY24" s="725">
        <f t="shared" si="42"/>
        <v>6053370</v>
      </c>
      <c r="EZ24" s="725">
        <f t="shared" si="43"/>
        <v>6053370</v>
      </c>
      <c r="FA24" s="725">
        <f t="shared" si="44"/>
        <v>2269978</v>
      </c>
      <c r="FB24" s="725">
        <f t="shared" si="45"/>
        <v>6053370</v>
      </c>
      <c r="FC24" s="725">
        <f t="shared" si="46"/>
        <v>0</v>
      </c>
      <c r="FJ24" s="509" t="s">
        <v>1032</v>
      </c>
      <c r="FK24" s="510" t="s">
        <v>1033</v>
      </c>
      <c r="FL24" s="511">
        <v>1650893000</v>
      </c>
      <c r="FM24" s="511">
        <v>0</v>
      </c>
      <c r="FN24" s="511">
        <v>0</v>
      </c>
      <c r="FO24" s="511">
        <f t="shared" si="47"/>
        <v>1650893</v>
      </c>
      <c r="FP24" s="511">
        <f t="shared" si="48"/>
        <v>0</v>
      </c>
      <c r="FQ24" s="511">
        <f t="shared" si="49"/>
        <v>0</v>
      </c>
      <c r="FS24" s="625" t="s">
        <v>996</v>
      </c>
      <c r="FT24" s="626">
        <v>397392000</v>
      </c>
      <c r="FU24" s="626">
        <v>0</v>
      </c>
      <c r="FV24" s="626">
        <v>0</v>
      </c>
      <c r="FW24" s="626">
        <v>397392000</v>
      </c>
      <c r="FX24" s="626">
        <v>0</v>
      </c>
      <c r="FY24" s="626">
        <v>0</v>
      </c>
      <c r="FZ24" s="626">
        <f t="shared" si="50"/>
        <v>397392</v>
      </c>
      <c r="GA24" s="626">
        <f t="shared" si="51"/>
        <v>0</v>
      </c>
      <c r="GB24" s="626">
        <f t="shared" si="52"/>
        <v>0</v>
      </c>
      <c r="GC24" s="626">
        <f t="shared" si="53"/>
        <v>397392</v>
      </c>
      <c r="GD24" s="626">
        <f t="shared" si="54"/>
        <v>0</v>
      </c>
      <c r="GE24" s="626">
        <f t="shared" si="55"/>
        <v>0</v>
      </c>
      <c r="GN24" s="726" t="s">
        <v>996</v>
      </c>
      <c r="GO24" s="724">
        <v>397392000</v>
      </c>
      <c r="GP24" s="724">
        <v>397392000</v>
      </c>
      <c r="GQ24" s="724">
        <v>397392000</v>
      </c>
      <c r="GR24" s="724">
        <v>0</v>
      </c>
      <c r="GS24" s="724">
        <v>0</v>
      </c>
      <c r="GT24" s="724">
        <v>397392000</v>
      </c>
      <c r="GU24" s="724">
        <f t="shared" si="57"/>
        <v>397392</v>
      </c>
      <c r="GV24" s="724">
        <f t="shared" si="58"/>
        <v>397392</v>
      </c>
      <c r="GW24" s="724">
        <f t="shared" si="59"/>
        <v>397392</v>
      </c>
      <c r="GX24" s="724">
        <f t="shared" si="60"/>
        <v>0</v>
      </c>
      <c r="GY24" s="724">
        <f t="shared" si="61"/>
        <v>0</v>
      </c>
      <c r="GZ24" s="724">
        <f t="shared" si="62"/>
        <v>397392</v>
      </c>
    </row>
    <row r="25" spans="79:208" ht="12" customHeight="1" x14ac:dyDescent="0.2">
      <c r="CQ25" s="616" t="s">
        <v>381</v>
      </c>
      <c r="CR25" s="616" t="s">
        <v>121</v>
      </c>
      <c r="CS25" s="639">
        <v>100</v>
      </c>
      <c r="CT25" s="639">
        <v>0</v>
      </c>
      <c r="CU25" s="639">
        <v>0</v>
      </c>
      <c r="CV25" s="639">
        <f t="shared" si="28"/>
        <v>0.1</v>
      </c>
      <c r="CW25" s="639">
        <f t="shared" si="29"/>
        <v>0</v>
      </c>
      <c r="CX25" s="639">
        <f t="shared" si="30"/>
        <v>0</v>
      </c>
      <c r="DG25" s="509" t="s">
        <v>381</v>
      </c>
      <c r="DH25" s="510" t="s">
        <v>121</v>
      </c>
      <c r="DI25" s="511">
        <v>100</v>
      </c>
      <c r="DJ25" s="511">
        <v>0</v>
      </c>
      <c r="DK25" s="511">
        <v>0</v>
      </c>
      <c r="DL25" s="511">
        <f t="shared" si="31"/>
        <v>0.1</v>
      </c>
      <c r="DM25" s="511">
        <f t="shared" si="32"/>
        <v>0</v>
      </c>
      <c r="DN25" s="511">
        <f t="shared" si="33"/>
        <v>0</v>
      </c>
      <c r="DU25" s="509" t="s">
        <v>852</v>
      </c>
      <c r="DV25" s="510" t="s">
        <v>86</v>
      </c>
      <c r="DW25" s="511">
        <v>8323348000</v>
      </c>
      <c r="DX25" s="511">
        <v>0</v>
      </c>
      <c r="DY25" s="511">
        <v>0</v>
      </c>
      <c r="DZ25" s="511">
        <f t="shared" si="35"/>
        <v>8323348</v>
      </c>
      <c r="EA25" s="511">
        <f t="shared" si="36"/>
        <v>0</v>
      </c>
      <c r="EB25" s="511">
        <f t="shared" si="37"/>
        <v>0</v>
      </c>
      <c r="EH25" s="616" t="s">
        <v>852</v>
      </c>
      <c r="EI25" s="616" t="s">
        <v>86</v>
      </c>
      <c r="EJ25" s="725">
        <v>8323348000</v>
      </c>
      <c r="EK25" s="725">
        <v>0</v>
      </c>
      <c r="EL25" s="725">
        <v>0</v>
      </c>
      <c r="EM25" s="725">
        <f t="shared" si="38"/>
        <v>8323348</v>
      </c>
      <c r="EN25" s="725">
        <f t="shared" si="39"/>
        <v>0</v>
      </c>
      <c r="EO25" s="725">
        <f t="shared" si="40"/>
        <v>0</v>
      </c>
      <c r="EQ25" s="616" t="s">
        <v>1000</v>
      </c>
      <c r="ER25" s="725">
        <v>136215000</v>
      </c>
      <c r="ES25" s="725">
        <v>136215000</v>
      </c>
      <c r="ET25" s="725">
        <v>136215000</v>
      </c>
      <c r="EU25" s="725">
        <v>0</v>
      </c>
      <c r="EV25" s="725">
        <v>136215000</v>
      </c>
      <c r="EW25" s="725">
        <v>0</v>
      </c>
      <c r="EX25" s="725">
        <f t="shared" si="41"/>
        <v>136215</v>
      </c>
      <c r="EY25" s="725">
        <f t="shared" si="42"/>
        <v>136215</v>
      </c>
      <c r="EZ25" s="725">
        <f t="shared" si="43"/>
        <v>136215</v>
      </c>
      <c r="FA25" s="725">
        <f t="shared" si="44"/>
        <v>0</v>
      </c>
      <c r="FB25" s="725">
        <f t="shared" si="45"/>
        <v>136215</v>
      </c>
      <c r="FC25" s="725">
        <f t="shared" si="46"/>
        <v>0</v>
      </c>
      <c r="FJ25" s="509" t="s">
        <v>868</v>
      </c>
      <c r="FK25" s="510" t="s">
        <v>441</v>
      </c>
      <c r="FL25" s="511">
        <v>397392000</v>
      </c>
      <c r="FM25" s="511">
        <v>0</v>
      </c>
      <c r="FN25" s="511">
        <v>0</v>
      </c>
      <c r="FO25" s="511">
        <f t="shared" si="47"/>
        <v>397392</v>
      </c>
      <c r="FP25" s="511">
        <f t="shared" si="48"/>
        <v>0</v>
      </c>
      <c r="FQ25" s="511">
        <f t="shared" si="49"/>
        <v>0</v>
      </c>
      <c r="FS25" s="625" t="s">
        <v>997</v>
      </c>
      <c r="FT25" s="626">
        <v>1069552000</v>
      </c>
      <c r="FU25" s="626">
        <v>0</v>
      </c>
      <c r="FV25" s="626">
        <v>0</v>
      </c>
      <c r="FW25" s="626">
        <v>1069552000</v>
      </c>
      <c r="FX25" s="626">
        <v>0</v>
      </c>
      <c r="FY25" s="626">
        <v>0</v>
      </c>
      <c r="FZ25" s="626">
        <f t="shared" si="50"/>
        <v>1069552</v>
      </c>
      <c r="GA25" s="626">
        <f t="shared" si="51"/>
        <v>0</v>
      </c>
      <c r="GB25" s="626">
        <f t="shared" si="52"/>
        <v>0</v>
      </c>
      <c r="GC25" s="626">
        <f t="shared" si="53"/>
        <v>1069552</v>
      </c>
      <c r="GD25" s="626">
        <f t="shared" si="54"/>
        <v>0</v>
      </c>
      <c r="GE25" s="626">
        <f t="shared" si="55"/>
        <v>0</v>
      </c>
      <c r="GN25" s="726" t="s">
        <v>997</v>
      </c>
      <c r="GO25" s="724">
        <v>1069552000</v>
      </c>
      <c r="GP25" s="724">
        <v>1069552000</v>
      </c>
      <c r="GQ25" s="724">
        <v>1069552000</v>
      </c>
      <c r="GR25" s="724">
        <v>0</v>
      </c>
      <c r="GS25" s="724">
        <v>0</v>
      </c>
      <c r="GT25" s="724">
        <v>1069552000</v>
      </c>
      <c r="GU25" s="724">
        <f t="shared" si="57"/>
        <v>1069552</v>
      </c>
      <c r="GV25" s="724">
        <f t="shared" si="58"/>
        <v>1069552</v>
      </c>
      <c r="GW25" s="724">
        <f t="shared" si="59"/>
        <v>1069552</v>
      </c>
      <c r="GX25" s="724">
        <f t="shared" si="60"/>
        <v>0</v>
      </c>
      <c r="GY25" s="724">
        <f t="shared" si="61"/>
        <v>0</v>
      </c>
      <c r="GZ25" s="724">
        <f t="shared" si="62"/>
        <v>1069552</v>
      </c>
    </row>
    <row r="26" spans="79:208" ht="12" customHeight="1" x14ac:dyDescent="0.2">
      <c r="CQ26" s="616" t="s">
        <v>826</v>
      </c>
      <c r="CR26" s="616" t="s">
        <v>118</v>
      </c>
      <c r="CS26" s="639">
        <v>200</v>
      </c>
      <c r="CT26" s="639">
        <v>0</v>
      </c>
      <c r="CU26" s="639">
        <v>0</v>
      </c>
      <c r="CV26" s="639">
        <f t="shared" si="28"/>
        <v>0.2</v>
      </c>
      <c r="CW26" s="639">
        <f t="shared" si="29"/>
        <v>0</v>
      </c>
      <c r="CX26" s="639">
        <f t="shared" si="30"/>
        <v>0</v>
      </c>
      <c r="DG26" s="509" t="s">
        <v>826</v>
      </c>
      <c r="DH26" s="510" t="s">
        <v>118</v>
      </c>
      <c r="DI26" s="511">
        <v>200</v>
      </c>
      <c r="DJ26" s="511">
        <v>0</v>
      </c>
      <c r="DK26" s="511">
        <v>0</v>
      </c>
      <c r="DL26" s="511">
        <f t="shared" si="31"/>
        <v>0.2</v>
      </c>
      <c r="DM26" s="511">
        <f t="shared" si="32"/>
        <v>0</v>
      </c>
      <c r="DN26" s="511">
        <f t="shared" si="33"/>
        <v>0</v>
      </c>
      <c r="DU26" s="509" t="s">
        <v>852</v>
      </c>
      <c r="DV26" s="510" t="s">
        <v>86</v>
      </c>
      <c r="DW26" s="511">
        <v>0</v>
      </c>
      <c r="DX26" s="511">
        <v>6053370000</v>
      </c>
      <c r="DY26" s="511">
        <v>6053370000</v>
      </c>
      <c r="DZ26" s="511">
        <f t="shared" si="35"/>
        <v>0</v>
      </c>
      <c r="EA26" s="511">
        <f t="shared" si="36"/>
        <v>6053370</v>
      </c>
      <c r="EB26" s="511">
        <f t="shared" si="37"/>
        <v>6053370</v>
      </c>
      <c r="EH26" s="616" t="s">
        <v>852</v>
      </c>
      <c r="EI26" s="616" t="s">
        <v>86</v>
      </c>
      <c r="EJ26" s="725">
        <v>0</v>
      </c>
      <c r="EK26" s="725">
        <v>6053370000</v>
      </c>
      <c r="EL26" s="725">
        <v>6053370000</v>
      </c>
      <c r="EM26" s="725">
        <f t="shared" si="38"/>
        <v>0</v>
      </c>
      <c r="EN26" s="725">
        <f t="shared" si="39"/>
        <v>6053370</v>
      </c>
      <c r="EO26" s="725">
        <f t="shared" si="40"/>
        <v>6053370</v>
      </c>
      <c r="EQ26" s="616" t="s">
        <v>1001</v>
      </c>
      <c r="ER26" s="725">
        <v>900446000</v>
      </c>
      <c r="ES26" s="725">
        <v>0</v>
      </c>
      <c r="ET26" s="725">
        <v>0</v>
      </c>
      <c r="EU26" s="725">
        <v>900446000</v>
      </c>
      <c r="EV26" s="725">
        <v>0</v>
      </c>
      <c r="EW26" s="725">
        <v>0</v>
      </c>
      <c r="EX26" s="725">
        <f t="shared" si="41"/>
        <v>900446</v>
      </c>
      <c r="EY26" s="725">
        <f t="shared" si="42"/>
        <v>0</v>
      </c>
      <c r="EZ26" s="725">
        <f t="shared" si="43"/>
        <v>0</v>
      </c>
      <c r="FA26" s="725">
        <f t="shared" si="44"/>
        <v>900446</v>
      </c>
      <c r="FB26" s="725">
        <f t="shared" si="45"/>
        <v>0</v>
      </c>
      <c r="FC26" s="725">
        <f t="shared" si="46"/>
        <v>0</v>
      </c>
      <c r="FJ26" s="509" t="s">
        <v>869</v>
      </c>
      <c r="FK26" s="510" t="s">
        <v>870</v>
      </c>
      <c r="FL26" s="511">
        <v>1069552000</v>
      </c>
      <c r="FM26" s="511">
        <v>0</v>
      </c>
      <c r="FN26" s="511">
        <v>0</v>
      </c>
      <c r="FO26" s="511">
        <f t="shared" si="47"/>
        <v>1069552</v>
      </c>
      <c r="FP26" s="511">
        <f t="shared" si="48"/>
        <v>0</v>
      </c>
      <c r="FQ26" s="511">
        <f t="shared" si="49"/>
        <v>0</v>
      </c>
      <c r="FS26" s="625" t="s">
        <v>998</v>
      </c>
      <c r="FT26" s="626">
        <v>3561246000</v>
      </c>
      <c r="FU26" s="626">
        <v>0</v>
      </c>
      <c r="FV26" s="626">
        <v>0</v>
      </c>
      <c r="FW26" s="626">
        <v>3561246000</v>
      </c>
      <c r="FX26" s="626">
        <v>0</v>
      </c>
      <c r="FY26" s="626">
        <v>0</v>
      </c>
      <c r="FZ26" s="626">
        <f t="shared" si="50"/>
        <v>3561246</v>
      </c>
      <c r="GA26" s="626">
        <f t="shared" si="51"/>
        <v>0</v>
      </c>
      <c r="GB26" s="626">
        <f t="shared" si="52"/>
        <v>0</v>
      </c>
      <c r="GC26" s="626">
        <f t="shared" si="53"/>
        <v>3561246</v>
      </c>
      <c r="GD26" s="626">
        <f t="shared" si="54"/>
        <v>0</v>
      </c>
      <c r="GE26" s="626">
        <f t="shared" si="55"/>
        <v>0</v>
      </c>
      <c r="GN26" s="726" t="s">
        <v>998</v>
      </c>
      <c r="GO26" s="724">
        <v>3561246000</v>
      </c>
      <c r="GP26" s="724">
        <v>3561246000</v>
      </c>
      <c r="GQ26" s="724">
        <v>3561246000</v>
      </c>
      <c r="GR26" s="724">
        <v>0</v>
      </c>
      <c r="GS26" s="724">
        <v>0</v>
      </c>
      <c r="GT26" s="724">
        <v>3561246000</v>
      </c>
      <c r="GU26" s="724">
        <f t="shared" si="57"/>
        <v>3561246</v>
      </c>
      <c r="GV26" s="724">
        <f t="shared" si="58"/>
        <v>3561246</v>
      </c>
      <c r="GW26" s="724">
        <f t="shared" si="59"/>
        <v>3561246</v>
      </c>
      <c r="GX26" s="724">
        <f t="shared" si="60"/>
        <v>0</v>
      </c>
      <c r="GY26" s="724">
        <f t="shared" si="61"/>
        <v>0</v>
      </c>
      <c r="GZ26" s="724">
        <f t="shared" si="62"/>
        <v>3561246</v>
      </c>
    </row>
    <row r="27" spans="79:208" ht="12" customHeight="1" x14ac:dyDescent="0.2">
      <c r="DU27" s="509" t="s">
        <v>871</v>
      </c>
      <c r="DV27" s="510" t="s">
        <v>872</v>
      </c>
      <c r="DW27" s="511">
        <v>136215000</v>
      </c>
      <c r="DX27" s="511">
        <v>0</v>
      </c>
      <c r="DY27" s="511">
        <v>0</v>
      </c>
      <c r="DZ27" s="511">
        <f t="shared" si="35"/>
        <v>136215</v>
      </c>
      <c r="EA27" s="511">
        <f t="shared" si="36"/>
        <v>0</v>
      </c>
      <c r="EB27" s="511">
        <f t="shared" si="37"/>
        <v>0</v>
      </c>
      <c r="EH27" s="616" t="s">
        <v>871</v>
      </c>
      <c r="EI27" s="616" t="s">
        <v>872</v>
      </c>
      <c r="EJ27" s="725">
        <v>136215000</v>
      </c>
      <c r="EK27" s="725">
        <v>0</v>
      </c>
      <c r="EL27" s="725">
        <v>0</v>
      </c>
      <c r="EM27" s="725">
        <f t="shared" si="38"/>
        <v>136215</v>
      </c>
      <c r="EN27" s="725">
        <f t="shared" si="39"/>
        <v>0</v>
      </c>
      <c r="EO27" s="725">
        <f t="shared" si="40"/>
        <v>0</v>
      </c>
      <c r="EQ27" s="616" t="s">
        <v>952</v>
      </c>
      <c r="ER27" s="725">
        <v>34394308000</v>
      </c>
      <c r="ES27" s="725">
        <v>0</v>
      </c>
      <c r="ET27" s="725">
        <v>0</v>
      </c>
      <c r="EU27" s="725">
        <v>34394308000</v>
      </c>
      <c r="EV27" s="725">
        <v>0</v>
      </c>
      <c r="EW27" s="725">
        <v>0</v>
      </c>
      <c r="EX27" s="725">
        <f t="shared" si="41"/>
        <v>34394308</v>
      </c>
      <c r="EY27" s="725">
        <f t="shared" si="42"/>
        <v>0</v>
      </c>
      <c r="EZ27" s="725">
        <f t="shared" si="43"/>
        <v>0</v>
      </c>
      <c r="FA27" s="725">
        <f t="shared" si="44"/>
        <v>34394308</v>
      </c>
      <c r="FB27" s="725">
        <f t="shared" si="45"/>
        <v>0</v>
      </c>
      <c r="FC27" s="725">
        <f t="shared" si="46"/>
        <v>0</v>
      </c>
      <c r="FJ27" s="509" t="s">
        <v>850</v>
      </c>
      <c r="FK27" s="510" t="s">
        <v>851</v>
      </c>
      <c r="FL27" s="511">
        <v>3561246000</v>
      </c>
      <c r="FM27" s="511">
        <v>0</v>
      </c>
      <c r="FN27" s="511">
        <v>0</v>
      </c>
      <c r="FO27" s="511">
        <f t="shared" si="47"/>
        <v>3561246</v>
      </c>
      <c r="FP27" s="511">
        <f t="shared" si="48"/>
        <v>0</v>
      </c>
      <c r="FQ27" s="511">
        <f t="shared" si="49"/>
        <v>0</v>
      </c>
      <c r="FS27" s="625" t="s">
        <v>999</v>
      </c>
      <c r="FT27" s="626">
        <v>8323348000</v>
      </c>
      <c r="FU27" s="626">
        <v>6053370000</v>
      </c>
      <c r="FV27" s="626">
        <v>6053370000</v>
      </c>
      <c r="FW27" s="626">
        <v>2269978000</v>
      </c>
      <c r="FX27" s="626">
        <v>6053370000</v>
      </c>
      <c r="FY27" s="626">
        <v>0</v>
      </c>
      <c r="FZ27" s="626">
        <f t="shared" si="50"/>
        <v>8323348</v>
      </c>
      <c r="GA27" s="626">
        <f t="shared" si="51"/>
        <v>6053370</v>
      </c>
      <c r="GB27" s="626">
        <f t="shared" si="52"/>
        <v>6053370</v>
      </c>
      <c r="GC27" s="626">
        <f t="shared" si="53"/>
        <v>2269978</v>
      </c>
      <c r="GD27" s="626">
        <f t="shared" si="54"/>
        <v>6053370</v>
      </c>
      <c r="GE27" s="626">
        <f t="shared" si="55"/>
        <v>0</v>
      </c>
      <c r="GN27" s="726" t="s">
        <v>999</v>
      </c>
      <c r="GO27" s="724">
        <v>8323348000</v>
      </c>
      <c r="GP27" s="724">
        <v>8323348000</v>
      </c>
      <c r="GQ27" s="724">
        <v>8323348000</v>
      </c>
      <c r="GR27" s="724">
        <v>0</v>
      </c>
      <c r="GS27" s="724">
        <v>6053370000</v>
      </c>
      <c r="GT27" s="724">
        <v>2269978000</v>
      </c>
      <c r="GU27" s="724">
        <f t="shared" si="57"/>
        <v>8323348</v>
      </c>
      <c r="GV27" s="724">
        <f t="shared" si="58"/>
        <v>8323348</v>
      </c>
      <c r="GW27" s="724">
        <f t="shared" si="59"/>
        <v>8323348</v>
      </c>
      <c r="GX27" s="724">
        <f t="shared" si="60"/>
        <v>0</v>
      </c>
      <c r="GY27" s="724">
        <f t="shared" si="61"/>
        <v>6053370</v>
      </c>
      <c r="GZ27" s="724">
        <f t="shared" si="62"/>
        <v>2269978</v>
      </c>
    </row>
    <row r="28" spans="79:208" ht="12" customHeight="1" x14ac:dyDescent="0.2">
      <c r="DU28" s="509" t="s">
        <v>871</v>
      </c>
      <c r="DV28" s="510" t="s">
        <v>872</v>
      </c>
      <c r="DW28" s="511">
        <v>0</v>
      </c>
      <c r="DX28" s="511">
        <v>136215000</v>
      </c>
      <c r="DY28" s="511">
        <v>136215000</v>
      </c>
      <c r="DZ28" s="511">
        <f t="shared" si="35"/>
        <v>0</v>
      </c>
      <c r="EA28" s="511">
        <f t="shared" si="36"/>
        <v>136215</v>
      </c>
      <c r="EB28" s="511">
        <f t="shared" si="37"/>
        <v>136215</v>
      </c>
      <c r="EH28" s="616" t="s">
        <v>871</v>
      </c>
      <c r="EI28" s="616" t="s">
        <v>872</v>
      </c>
      <c r="EJ28" s="725">
        <v>0</v>
      </c>
      <c r="EK28" s="725">
        <v>136215000</v>
      </c>
      <c r="EL28" s="725">
        <v>136215000</v>
      </c>
      <c r="EM28" s="725">
        <f t="shared" si="38"/>
        <v>0</v>
      </c>
      <c r="EN28" s="725">
        <f t="shared" si="39"/>
        <v>136215</v>
      </c>
      <c r="EO28" s="725">
        <f t="shared" si="40"/>
        <v>136215</v>
      </c>
      <c r="EQ28" s="616" t="s">
        <v>1002</v>
      </c>
      <c r="ER28" s="725">
        <v>29716070000</v>
      </c>
      <c r="ES28" s="725">
        <v>0</v>
      </c>
      <c r="ET28" s="725">
        <v>0</v>
      </c>
      <c r="EU28" s="725">
        <v>29716070000</v>
      </c>
      <c r="EV28" s="725">
        <v>0</v>
      </c>
      <c r="EW28" s="725">
        <v>0</v>
      </c>
      <c r="EX28" s="725">
        <f t="shared" si="41"/>
        <v>29716070</v>
      </c>
      <c r="EY28" s="725">
        <f t="shared" si="42"/>
        <v>0</v>
      </c>
      <c r="EZ28" s="725">
        <f t="shared" si="43"/>
        <v>0</v>
      </c>
      <c r="FA28" s="725">
        <f t="shared" si="44"/>
        <v>29716070</v>
      </c>
      <c r="FB28" s="725">
        <f t="shared" si="45"/>
        <v>0</v>
      </c>
      <c r="FC28" s="725">
        <f t="shared" si="46"/>
        <v>0</v>
      </c>
      <c r="FJ28" s="509" t="s">
        <v>852</v>
      </c>
      <c r="FK28" s="510" t="s">
        <v>86</v>
      </c>
      <c r="FL28" s="511">
        <v>8323348000</v>
      </c>
      <c r="FM28" s="511">
        <v>0</v>
      </c>
      <c r="FN28" s="511">
        <v>0</v>
      </c>
      <c r="FO28" s="511">
        <f t="shared" si="47"/>
        <v>8323348</v>
      </c>
      <c r="FP28" s="511">
        <f t="shared" si="48"/>
        <v>0</v>
      </c>
      <c r="FQ28" s="511">
        <f t="shared" si="49"/>
        <v>0</v>
      </c>
      <c r="FS28" s="625" t="s">
        <v>1000</v>
      </c>
      <c r="FT28" s="626">
        <v>4882532000</v>
      </c>
      <c r="FU28" s="626">
        <v>136215000</v>
      </c>
      <c r="FV28" s="626">
        <v>136215000</v>
      </c>
      <c r="FW28" s="626">
        <v>4746317000</v>
      </c>
      <c r="FX28" s="626">
        <v>136215000</v>
      </c>
      <c r="FY28" s="626">
        <v>0</v>
      </c>
      <c r="FZ28" s="626">
        <f t="shared" si="50"/>
        <v>4882532</v>
      </c>
      <c r="GA28" s="626">
        <f t="shared" si="51"/>
        <v>136215</v>
      </c>
      <c r="GB28" s="626">
        <f t="shared" si="52"/>
        <v>136215</v>
      </c>
      <c r="GC28" s="626">
        <f t="shared" si="53"/>
        <v>4746317</v>
      </c>
      <c r="GD28" s="626">
        <f t="shared" si="54"/>
        <v>136215</v>
      </c>
      <c r="GE28" s="626">
        <f t="shared" si="55"/>
        <v>0</v>
      </c>
      <c r="GN28" s="726" t="s">
        <v>1000</v>
      </c>
      <c r="GO28" s="724">
        <v>4882532000</v>
      </c>
      <c r="GP28" s="724">
        <v>4882532000</v>
      </c>
      <c r="GQ28" s="724">
        <v>4882532000</v>
      </c>
      <c r="GR28" s="724">
        <v>0</v>
      </c>
      <c r="GS28" s="724">
        <v>136215000</v>
      </c>
      <c r="GT28" s="724">
        <v>4746317000</v>
      </c>
      <c r="GU28" s="724">
        <f t="shared" si="57"/>
        <v>4882532</v>
      </c>
      <c r="GV28" s="724">
        <f t="shared" si="58"/>
        <v>4882532</v>
      </c>
      <c r="GW28" s="724">
        <f t="shared" si="59"/>
        <v>4882532</v>
      </c>
      <c r="GX28" s="724">
        <f t="shared" si="60"/>
        <v>0</v>
      </c>
      <c r="GY28" s="724">
        <f t="shared" si="61"/>
        <v>136215</v>
      </c>
      <c r="GZ28" s="724">
        <f t="shared" si="62"/>
        <v>4746317</v>
      </c>
    </row>
    <row r="29" spans="79:208" ht="12" customHeight="1" x14ac:dyDescent="0.2">
      <c r="DU29" s="509" t="s">
        <v>919</v>
      </c>
      <c r="DV29" s="510" t="s">
        <v>428</v>
      </c>
      <c r="DW29" s="511">
        <v>900446000</v>
      </c>
      <c r="DX29" s="511">
        <v>0</v>
      </c>
      <c r="DY29" s="511">
        <v>0</v>
      </c>
      <c r="DZ29" s="511">
        <f t="shared" si="35"/>
        <v>900446</v>
      </c>
      <c r="EA29" s="511">
        <f t="shared" si="36"/>
        <v>0</v>
      </c>
      <c r="EB29" s="511">
        <f t="shared" si="37"/>
        <v>0</v>
      </c>
      <c r="EH29" s="616" t="s">
        <v>919</v>
      </c>
      <c r="EI29" s="616" t="s">
        <v>428</v>
      </c>
      <c r="EJ29" s="725">
        <v>900446000</v>
      </c>
      <c r="EK29" s="725">
        <v>0</v>
      </c>
      <c r="EL29" s="725">
        <v>0</v>
      </c>
      <c r="EM29" s="725">
        <f t="shared" si="38"/>
        <v>900446</v>
      </c>
      <c r="EN29" s="725">
        <f t="shared" si="39"/>
        <v>0</v>
      </c>
      <c r="EO29" s="725">
        <f t="shared" si="40"/>
        <v>0</v>
      </c>
      <c r="EQ29" s="616" t="s">
        <v>1003</v>
      </c>
      <c r="ER29" s="725">
        <v>4678238000</v>
      </c>
      <c r="ES29" s="725">
        <v>0</v>
      </c>
      <c r="ET29" s="725">
        <v>0</v>
      </c>
      <c r="EU29" s="725">
        <v>4678238000</v>
      </c>
      <c r="EV29" s="725">
        <v>0</v>
      </c>
      <c r="EW29" s="725">
        <v>0</v>
      </c>
      <c r="EX29" s="725">
        <f t="shared" si="41"/>
        <v>4678238</v>
      </c>
      <c r="EY29" s="725">
        <f t="shared" si="42"/>
        <v>0</v>
      </c>
      <c r="EZ29" s="725">
        <f t="shared" si="43"/>
        <v>0</v>
      </c>
      <c r="FA29" s="725">
        <f t="shared" si="44"/>
        <v>4678238</v>
      </c>
      <c r="FB29" s="725">
        <f t="shared" si="45"/>
        <v>0</v>
      </c>
      <c r="FC29" s="725">
        <f t="shared" si="46"/>
        <v>0</v>
      </c>
      <c r="FJ29" s="509" t="s">
        <v>852</v>
      </c>
      <c r="FK29" s="510" t="s">
        <v>86</v>
      </c>
      <c r="FL29" s="511">
        <v>0</v>
      </c>
      <c r="FM29" s="511">
        <v>6053370000</v>
      </c>
      <c r="FN29" s="511">
        <v>6053370000</v>
      </c>
      <c r="FO29" s="511">
        <f t="shared" si="47"/>
        <v>0</v>
      </c>
      <c r="FP29" s="511">
        <f t="shared" si="48"/>
        <v>6053370</v>
      </c>
      <c r="FQ29" s="511">
        <f t="shared" si="49"/>
        <v>6053370</v>
      </c>
      <c r="FS29" s="625" t="s">
        <v>1001</v>
      </c>
      <c r="FT29" s="626">
        <v>900446000</v>
      </c>
      <c r="FU29" s="626">
        <v>0</v>
      </c>
      <c r="FV29" s="626">
        <v>0</v>
      </c>
      <c r="FW29" s="626">
        <v>900446000</v>
      </c>
      <c r="FX29" s="626">
        <v>0</v>
      </c>
      <c r="FY29" s="626">
        <v>0</v>
      </c>
      <c r="FZ29" s="626">
        <f t="shared" si="50"/>
        <v>900446</v>
      </c>
      <c r="GA29" s="626">
        <f t="shared" si="51"/>
        <v>0</v>
      </c>
      <c r="GB29" s="626">
        <f t="shared" si="52"/>
        <v>0</v>
      </c>
      <c r="GC29" s="626">
        <f t="shared" si="53"/>
        <v>900446</v>
      </c>
      <c r="GD29" s="626">
        <f t="shared" si="54"/>
        <v>0</v>
      </c>
      <c r="GE29" s="626">
        <f t="shared" si="55"/>
        <v>0</v>
      </c>
      <c r="GN29" s="726" t="s">
        <v>1001</v>
      </c>
      <c r="GO29" s="724">
        <v>900446000</v>
      </c>
      <c r="GP29" s="724">
        <v>900446000</v>
      </c>
      <c r="GQ29" s="724">
        <v>900446000</v>
      </c>
      <c r="GR29" s="724">
        <v>0</v>
      </c>
      <c r="GS29" s="724">
        <v>0</v>
      </c>
      <c r="GT29" s="724">
        <v>900446000</v>
      </c>
      <c r="GU29" s="724">
        <f t="shared" si="57"/>
        <v>900446</v>
      </c>
      <c r="GV29" s="724">
        <f t="shared" si="58"/>
        <v>900446</v>
      </c>
      <c r="GW29" s="724">
        <f t="shared" si="59"/>
        <v>900446</v>
      </c>
      <c r="GX29" s="724">
        <f t="shared" si="60"/>
        <v>0</v>
      </c>
      <c r="GY29" s="724">
        <f t="shared" si="61"/>
        <v>0</v>
      </c>
      <c r="GZ29" s="724">
        <f t="shared" si="62"/>
        <v>900446</v>
      </c>
    </row>
    <row r="30" spans="79:208" ht="12" customHeight="1" x14ac:dyDescent="0.2">
      <c r="DU30" s="509" t="s">
        <v>412</v>
      </c>
      <c r="DV30" s="510" t="s">
        <v>226</v>
      </c>
      <c r="DW30" s="511">
        <v>29716070000</v>
      </c>
      <c r="DX30" s="511">
        <v>0</v>
      </c>
      <c r="DY30" s="511">
        <v>0</v>
      </c>
      <c r="DZ30" s="511">
        <f t="shared" si="35"/>
        <v>29716070</v>
      </c>
      <c r="EA30" s="511">
        <f t="shared" si="36"/>
        <v>0</v>
      </c>
      <c r="EB30" s="511">
        <f t="shared" si="37"/>
        <v>0</v>
      </c>
      <c r="EH30" s="616" t="s">
        <v>412</v>
      </c>
      <c r="EI30" s="616" t="s">
        <v>226</v>
      </c>
      <c r="EJ30" s="725">
        <v>29716070000</v>
      </c>
      <c r="EK30" s="725">
        <v>0</v>
      </c>
      <c r="EL30" s="725">
        <v>0</v>
      </c>
      <c r="EM30" s="725">
        <f t="shared" si="38"/>
        <v>29716070</v>
      </c>
      <c r="EN30" s="725">
        <f t="shared" si="39"/>
        <v>0</v>
      </c>
      <c r="EO30" s="725">
        <f t="shared" si="40"/>
        <v>0</v>
      </c>
      <c r="EQ30" s="616" t="s">
        <v>352</v>
      </c>
      <c r="ER30" s="725">
        <v>100</v>
      </c>
      <c r="ES30" s="725">
        <v>0</v>
      </c>
      <c r="ET30" s="725">
        <v>0</v>
      </c>
      <c r="EU30" s="725">
        <v>100</v>
      </c>
      <c r="EV30" s="725">
        <v>0</v>
      </c>
      <c r="EW30" s="725">
        <v>0</v>
      </c>
      <c r="EX30" s="725">
        <f t="shared" si="41"/>
        <v>0.1</v>
      </c>
      <c r="EY30" s="725">
        <f t="shared" si="42"/>
        <v>0</v>
      </c>
      <c r="EZ30" s="725">
        <f t="shared" si="43"/>
        <v>0</v>
      </c>
      <c r="FA30" s="725">
        <f t="shared" si="44"/>
        <v>0.1</v>
      </c>
      <c r="FB30" s="725">
        <f t="shared" si="45"/>
        <v>0</v>
      </c>
      <c r="FC30" s="725">
        <f t="shared" si="46"/>
        <v>0</v>
      </c>
      <c r="FJ30" s="509" t="s">
        <v>871</v>
      </c>
      <c r="FK30" s="510" t="s">
        <v>872</v>
      </c>
      <c r="FL30" s="511">
        <v>4882532000</v>
      </c>
      <c r="FM30" s="511">
        <v>0</v>
      </c>
      <c r="FN30" s="511">
        <v>0</v>
      </c>
      <c r="FO30" s="511">
        <f t="shared" si="47"/>
        <v>4882532</v>
      </c>
      <c r="FP30" s="511">
        <f t="shared" si="48"/>
        <v>0</v>
      </c>
      <c r="FQ30" s="511">
        <f t="shared" si="49"/>
        <v>0</v>
      </c>
      <c r="FS30" s="625" t="s">
        <v>952</v>
      </c>
      <c r="FT30" s="626">
        <v>23157143000</v>
      </c>
      <c r="FU30" s="626">
        <v>0</v>
      </c>
      <c r="FV30" s="626">
        <v>0</v>
      </c>
      <c r="FW30" s="626">
        <v>23157143000</v>
      </c>
      <c r="FX30" s="626">
        <v>0</v>
      </c>
      <c r="FY30" s="626">
        <v>0</v>
      </c>
      <c r="FZ30" s="626">
        <f t="shared" si="50"/>
        <v>23157143</v>
      </c>
      <c r="GA30" s="626">
        <f t="shared" si="51"/>
        <v>0</v>
      </c>
      <c r="GB30" s="626">
        <f t="shared" si="52"/>
        <v>0</v>
      </c>
      <c r="GC30" s="626">
        <f t="shared" si="53"/>
        <v>23157143</v>
      </c>
      <c r="GD30" s="626">
        <f t="shared" si="54"/>
        <v>0</v>
      </c>
      <c r="GE30" s="626">
        <f t="shared" si="55"/>
        <v>0</v>
      </c>
      <c r="GN30" s="726" t="s">
        <v>952</v>
      </c>
      <c r="GO30" s="724">
        <v>177116000</v>
      </c>
      <c r="GP30" s="724">
        <v>0</v>
      </c>
      <c r="GQ30" s="724">
        <v>0</v>
      </c>
      <c r="GR30" s="724">
        <v>177116000</v>
      </c>
      <c r="GS30" s="724">
        <v>0</v>
      </c>
      <c r="GT30" s="724">
        <v>0</v>
      </c>
      <c r="GU30" s="724">
        <f t="shared" si="57"/>
        <v>177116</v>
      </c>
      <c r="GV30" s="724">
        <f t="shared" si="58"/>
        <v>0</v>
      </c>
      <c r="GW30" s="724">
        <f t="shared" si="59"/>
        <v>0</v>
      </c>
      <c r="GX30" s="724">
        <f t="shared" si="60"/>
        <v>177116</v>
      </c>
      <c r="GY30" s="724">
        <f t="shared" si="61"/>
        <v>0</v>
      </c>
      <c r="GZ30" s="724">
        <f t="shared" si="62"/>
        <v>0</v>
      </c>
    </row>
    <row r="31" spans="79:208" ht="12" customHeight="1" x14ac:dyDescent="0.2">
      <c r="DU31" s="509" t="s">
        <v>554</v>
      </c>
      <c r="DV31" s="510" t="s">
        <v>555</v>
      </c>
      <c r="DW31" s="511">
        <v>5178238000</v>
      </c>
      <c r="DX31" s="511">
        <v>0</v>
      </c>
      <c r="DY31" s="511">
        <v>0</v>
      </c>
      <c r="DZ31" s="511">
        <f t="shared" si="35"/>
        <v>5178238</v>
      </c>
      <c r="EA31" s="511">
        <f t="shared" si="36"/>
        <v>0</v>
      </c>
      <c r="EB31" s="511">
        <f t="shared" si="37"/>
        <v>0</v>
      </c>
      <c r="EH31" s="616" t="s">
        <v>554</v>
      </c>
      <c r="EI31" s="616" t="s">
        <v>555</v>
      </c>
      <c r="EJ31" s="725">
        <v>4678238000</v>
      </c>
      <c r="EK31" s="725">
        <v>0</v>
      </c>
      <c r="EL31" s="725">
        <v>0</v>
      </c>
      <c r="EM31" s="725">
        <f t="shared" si="38"/>
        <v>4678238</v>
      </c>
      <c r="EN31" s="725">
        <f t="shared" si="39"/>
        <v>0</v>
      </c>
      <c r="EO31" s="725">
        <f t="shared" si="40"/>
        <v>0</v>
      </c>
      <c r="EQ31" s="616" t="s">
        <v>357</v>
      </c>
      <c r="ER31" s="725">
        <v>100</v>
      </c>
      <c r="ES31" s="725">
        <v>0</v>
      </c>
      <c r="ET31" s="725">
        <v>0</v>
      </c>
      <c r="EU31" s="725">
        <v>100</v>
      </c>
      <c r="EV31" s="725">
        <v>0</v>
      </c>
      <c r="EW31" s="725">
        <v>0</v>
      </c>
      <c r="EX31" s="725">
        <f t="shared" si="41"/>
        <v>0.1</v>
      </c>
      <c r="EY31" s="725">
        <f t="shared" si="42"/>
        <v>0</v>
      </c>
      <c r="EZ31" s="725">
        <f t="shared" si="43"/>
        <v>0</v>
      </c>
      <c r="FA31" s="725">
        <f t="shared" si="44"/>
        <v>0.1</v>
      </c>
      <c r="FB31" s="725">
        <f t="shared" si="45"/>
        <v>0</v>
      </c>
      <c r="FC31" s="725">
        <f t="shared" si="46"/>
        <v>0</v>
      </c>
      <c r="FJ31" s="509" t="s">
        <v>871</v>
      </c>
      <c r="FK31" s="510" t="s">
        <v>872</v>
      </c>
      <c r="FL31" s="511">
        <v>0</v>
      </c>
      <c r="FM31" s="511">
        <v>136215000</v>
      </c>
      <c r="FN31" s="511">
        <v>136215000</v>
      </c>
      <c r="FO31" s="511">
        <f t="shared" si="47"/>
        <v>0</v>
      </c>
      <c r="FP31" s="511">
        <f t="shared" si="48"/>
        <v>136215</v>
      </c>
      <c r="FQ31" s="511">
        <f t="shared" si="49"/>
        <v>136215</v>
      </c>
      <c r="FS31" s="625" t="s">
        <v>1002</v>
      </c>
      <c r="FT31" s="626">
        <v>18778905000</v>
      </c>
      <c r="FU31" s="626">
        <v>0</v>
      </c>
      <c r="FV31" s="626">
        <v>0</v>
      </c>
      <c r="FW31" s="626">
        <v>18778905000</v>
      </c>
      <c r="FX31" s="626">
        <v>0</v>
      </c>
      <c r="FY31" s="626">
        <v>0</v>
      </c>
      <c r="FZ31" s="626">
        <f t="shared" si="50"/>
        <v>18778905</v>
      </c>
      <c r="GA31" s="626">
        <f t="shared" si="51"/>
        <v>0</v>
      </c>
      <c r="GB31" s="626">
        <f t="shared" si="52"/>
        <v>0</v>
      </c>
      <c r="GC31" s="626">
        <f t="shared" si="53"/>
        <v>18778905</v>
      </c>
      <c r="GD31" s="626">
        <f t="shared" si="54"/>
        <v>0</v>
      </c>
      <c r="GE31" s="626">
        <f t="shared" si="55"/>
        <v>0</v>
      </c>
      <c r="GN31" s="726" t="s">
        <v>1003</v>
      </c>
      <c r="GO31" s="724">
        <v>177116000</v>
      </c>
      <c r="GP31" s="724">
        <v>0</v>
      </c>
      <c r="GQ31" s="724">
        <v>0</v>
      </c>
      <c r="GR31" s="724">
        <v>177116000</v>
      </c>
      <c r="GS31" s="724">
        <v>0</v>
      </c>
      <c r="GT31" s="724">
        <v>0</v>
      </c>
      <c r="GU31" s="724">
        <f t="shared" si="57"/>
        <v>177116</v>
      </c>
      <c r="GV31" s="724">
        <f t="shared" si="58"/>
        <v>0</v>
      </c>
      <c r="GW31" s="724">
        <f t="shared" si="59"/>
        <v>0</v>
      </c>
      <c r="GX31" s="724">
        <f t="shared" si="60"/>
        <v>177116</v>
      </c>
      <c r="GY31" s="724">
        <f t="shared" si="61"/>
        <v>0</v>
      </c>
      <c r="GZ31" s="724">
        <f t="shared" si="62"/>
        <v>0</v>
      </c>
    </row>
    <row r="32" spans="79:208" ht="12" customHeight="1" x14ac:dyDescent="0.2">
      <c r="DU32" s="509" t="s">
        <v>381</v>
      </c>
      <c r="DV32" s="510" t="s">
        <v>121</v>
      </c>
      <c r="DW32" s="511">
        <v>100</v>
      </c>
      <c r="DX32" s="511">
        <v>0</v>
      </c>
      <c r="DY32" s="511">
        <v>0</v>
      </c>
      <c r="DZ32" s="511">
        <f t="shared" si="35"/>
        <v>0.1</v>
      </c>
      <c r="EA32" s="511">
        <f t="shared" si="36"/>
        <v>0</v>
      </c>
      <c r="EB32" s="511">
        <f t="shared" si="37"/>
        <v>0</v>
      </c>
      <c r="EH32" s="616" t="s">
        <v>381</v>
      </c>
      <c r="EI32" s="616" t="s">
        <v>121</v>
      </c>
      <c r="EJ32" s="725">
        <v>100</v>
      </c>
      <c r="EK32" s="725">
        <v>0</v>
      </c>
      <c r="EL32" s="725">
        <v>0</v>
      </c>
      <c r="EM32" s="725">
        <f t="shared" si="38"/>
        <v>0.1</v>
      </c>
      <c r="EN32" s="725">
        <f t="shared" si="39"/>
        <v>0</v>
      </c>
      <c r="EO32" s="725">
        <f t="shared" si="40"/>
        <v>0</v>
      </c>
      <c r="EQ32" s="616" t="s">
        <v>784</v>
      </c>
      <c r="ER32" s="725">
        <v>200</v>
      </c>
      <c r="ES32" s="725">
        <v>0</v>
      </c>
      <c r="ET32" s="725">
        <v>0</v>
      </c>
      <c r="EU32" s="725">
        <v>200</v>
      </c>
      <c r="EV32" s="725">
        <v>0</v>
      </c>
      <c r="EW32" s="725">
        <v>0</v>
      </c>
      <c r="EX32" s="725">
        <f t="shared" si="41"/>
        <v>0.2</v>
      </c>
      <c r="EY32" s="725">
        <f t="shared" si="42"/>
        <v>0</v>
      </c>
      <c r="EZ32" s="725">
        <f t="shared" si="43"/>
        <v>0</v>
      </c>
      <c r="FA32" s="725">
        <f t="shared" si="44"/>
        <v>0.2</v>
      </c>
      <c r="FB32" s="725">
        <f t="shared" si="45"/>
        <v>0</v>
      </c>
      <c r="FC32" s="725">
        <f t="shared" si="46"/>
        <v>0</v>
      </c>
      <c r="FJ32" s="509" t="s">
        <v>919</v>
      </c>
      <c r="FK32" s="510" t="s">
        <v>428</v>
      </c>
      <c r="FL32" s="511">
        <v>900446000</v>
      </c>
      <c r="FM32" s="511">
        <v>0</v>
      </c>
      <c r="FN32" s="511">
        <v>0</v>
      </c>
      <c r="FO32" s="511">
        <f t="shared" si="47"/>
        <v>900446</v>
      </c>
      <c r="FP32" s="511">
        <f t="shared" si="48"/>
        <v>0</v>
      </c>
      <c r="FQ32" s="511">
        <f t="shared" si="49"/>
        <v>0</v>
      </c>
      <c r="FS32" s="625" t="s">
        <v>1003</v>
      </c>
      <c r="FT32" s="626">
        <v>4378238000</v>
      </c>
      <c r="FU32" s="626">
        <v>0</v>
      </c>
      <c r="FV32" s="626">
        <v>0</v>
      </c>
      <c r="FW32" s="626">
        <v>4378238000</v>
      </c>
      <c r="FX32" s="626">
        <v>0</v>
      </c>
      <c r="FY32" s="626">
        <v>0</v>
      </c>
      <c r="FZ32" s="626">
        <f t="shared" si="50"/>
        <v>4378238</v>
      </c>
      <c r="GA32" s="626">
        <f t="shared" si="51"/>
        <v>0</v>
      </c>
      <c r="GB32" s="626">
        <f t="shared" si="52"/>
        <v>0</v>
      </c>
      <c r="GC32" s="626">
        <f t="shared" si="53"/>
        <v>4378238</v>
      </c>
      <c r="GD32" s="626">
        <f t="shared" si="54"/>
        <v>0</v>
      </c>
      <c r="GE32" s="626">
        <f t="shared" si="55"/>
        <v>0</v>
      </c>
      <c r="GN32" s="726" t="s">
        <v>352</v>
      </c>
      <c r="GO32" s="724">
        <v>100</v>
      </c>
      <c r="GP32" s="724">
        <v>0</v>
      </c>
      <c r="GQ32" s="724">
        <v>0</v>
      </c>
      <c r="GR32" s="724">
        <v>100</v>
      </c>
      <c r="GS32" s="724">
        <v>0</v>
      </c>
      <c r="GT32" s="724">
        <v>0</v>
      </c>
      <c r="GU32" s="724">
        <f t="shared" si="57"/>
        <v>0.1</v>
      </c>
      <c r="GV32" s="724">
        <f t="shared" si="58"/>
        <v>0</v>
      </c>
      <c r="GW32" s="724">
        <f t="shared" si="59"/>
        <v>0</v>
      </c>
      <c r="GX32" s="724">
        <f t="shared" si="60"/>
        <v>0.1</v>
      </c>
      <c r="GY32" s="724">
        <f t="shared" si="61"/>
        <v>0</v>
      </c>
      <c r="GZ32" s="724">
        <f t="shared" si="62"/>
        <v>0</v>
      </c>
    </row>
    <row r="33" spans="125:208" ht="12" customHeight="1" x14ac:dyDescent="0.2">
      <c r="DU33" s="509" t="s">
        <v>826</v>
      </c>
      <c r="DV33" s="510" t="s">
        <v>118</v>
      </c>
      <c r="DW33" s="511">
        <v>200</v>
      </c>
      <c r="DX33" s="511">
        <v>0</v>
      </c>
      <c r="DY33" s="511">
        <v>0</v>
      </c>
      <c r="DZ33" s="511">
        <f t="shared" si="35"/>
        <v>0.2</v>
      </c>
      <c r="EA33" s="511">
        <f t="shared" si="36"/>
        <v>0</v>
      </c>
      <c r="EB33" s="511">
        <f t="shared" si="37"/>
        <v>0</v>
      </c>
      <c r="EH33" s="616" t="s">
        <v>826</v>
      </c>
      <c r="EI33" s="616" t="s">
        <v>118</v>
      </c>
      <c r="EJ33" s="725">
        <v>200</v>
      </c>
      <c r="EK33" s="725">
        <v>0</v>
      </c>
      <c r="EL33" s="725">
        <v>0</v>
      </c>
      <c r="EM33" s="725">
        <f t="shared" si="38"/>
        <v>0.2</v>
      </c>
      <c r="EN33" s="725">
        <f t="shared" si="39"/>
        <v>0</v>
      </c>
      <c r="EO33" s="725">
        <f t="shared" si="40"/>
        <v>0</v>
      </c>
      <c r="ER33" s="725"/>
      <c r="ES33" s="725"/>
      <c r="ET33" s="725"/>
      <c r="EU33" s="725"/>
      <c r="EV33" s="725"/>
      <c r="EW33" s="725"/>
      <c r="EX33" s="725"/>
      <c r="FJ33" s="509" t="s">
        <v>412</v>
      </c>
      <c r="FK33" s="510" t="s">
        <v>226</v>
      </c>
      <c r="FL33" s="511">
        <v>18778905000</v>
      </c>
      <c r="FM33" s="511">
        <v>0</v>
      </c>
      <c r="FN33" s="511">
        <v>0</v>
      </c>
      <c r="FO33" s="511">
        <f t="shared" si="47"/>
        <v>18778905</v>
      </c>
      <c r="FP33" s="511">
        <f t="shared" si="48"/>
        <v>0</v>
      </c>
      <c r="FQ33" s="511">
        <f t="shared" si="49"/>
        <v>0</v>
      </c>
      <c r="FS33" s="625" t="s">
        <v>352</v>
      </c>
      <c r="FT33" s="626">
        <v>100</v>
      </c>
      <c r="FU33" s="626">
        <v>0</v>
      </c>
      <c r="FV33" s="626">
        <v>0</v>
      </c>
      <c r="FW33" s="626">
        <v>100</v>
      </c>
      <c r="FX33" s="626">
        <v>0</v>
      </c>
      <c r="FY33" s="626">
        <v>0</v>
      </c>
      <c r="FZ33" s="626">
        <f t="shared" si="50"/>
        <v>0.1</v>
      </c>
      <c r="GA33" s="626">
        <f t="shared" si="51"/>
        <v>0</v>
      </c>
      <c r="GB33" s="626">
        <f t="shared" si="52"/>
        <v>0</v>
      </c>
      <c r="GC33" s="626">
        <f t="shared" si="53"/>
        <v>0.1</v>
      </c>
      <c r="GD33" s="626">
        <f t="shared" si="54"/>
        <v>0</v>
      </c>
      <c r="GE33" s="626">
        <f t="shared" si="55"/>
        <v>0</v>
      </c>
      <c r="GN33" s="726" t="s">
        <v>357</v>
      </c>
      <c r="GO33" s="724">
        <v>100</v>
      </c>
      <c r="GP33" s="724">
        <v>0</v>
      </c>
      <c r="GQ33" s="724">
        <v>0</v>
      </c>
      <c r="GR33" s="724">
        <v>100</v>
      </c>
      <c r="GS33" s="724">
        <v>0</v>
      </c>
      <c r="GT33" s="724">
        <v>0</v>
      </c>
      <c r="GU33" s="724">
        <f t="shared" si="57"/>
        <v>0.1</v>
      </c>
      <c r="GV33" s="724">
        <f t="shared" si="58"/>
        <v>0</v>
      </c>
      <c r="GW33" s="724">
        <f t="shared" si="59"/>
        <v>0</v>
      </c>
      <c r="GX33" s="724">
        <f t="shared" si="60"/>
        <v>0.1</v>
      </c>
      <c r="GY33" s="724">
        <f t="shared" si="61"/>
        <v>0</v>
      </c>
      <c r="GZ33" s="724">
        <f t="shared" si="62"/>
        <v>0</v>
      </c>
    </row>
    <row r="34" spans="125:208" ht="12" customHeight="1" x14ac:dyDescent="0.2">
      <c r="FJ34" s="509" t="s">
        <v>554</v>
      </c>
      <c r="FK34" s="510" t="s">
        <v>555</v>
      </c>
      <c r="FL34" s="511">
        <v>4378238000</v>
      </c>
      <c r="FM34" s="511">
        <v>0</v>
      </c>
      <c r="FN34" s="511">
        <v>0</v>
      </c>
      <c r="FO34" s="511">
        <f t="shared" si="47"/>
        <v>4378238</v>
      </c>
      <c r="FP34" s="511">
        <f t="shared" si="48"/>
        <v>0</v>
      </c>
      <c r="FQ34" s="511">
        <f t="shared" si="49"/>
        <v>0</v>
      </c>
      <c r="FS34" s="625" t="s">
        <v>357</v>
      </c>
      <c r="FT34" s="626">
        <v>100</v>
      </c>
      <c r="FU34" s="626">
        <v>0</v>
      </c>
      <c r="FV34" s="626">
        <v>0</v>
      </c>
      <c r="FW34" s="626">
        <v>100</v>
      </c>
      <c r="FX34" s="626">
        <v>0</v>
      </c>
      <c r="FY34" s="626">
        <v>0</v>
      </c>
      <c r="FZ34" s="626">
        <f t="shared" si="50"/>
        <v>0.1</v>
      </c>
      <c r="GA34" s="626">
        <f t="shared" si="51"/>
        <v>0</v>
      </c>
      <c r="GB34" s="626">
        <f t="shared" si="52"/>
        <v>0</v>
      </c>
      <c r="GC34" s="626">
        <f t="shared" si="53"/>
        <v>0.1</v>
      </c>
      <c r="GD34" s="626">
        <f t="shared" si="54"/>
        <v>0</v>
      </c>
      <c r="GE34" s="626">
        <f t="shared" si="55"/>
        <v>0</v>
      </c>
      <c r="GN34" s="726" t="s">
        <v>784</v>
      </c>
      <c r="GO34" s="724">
        <v>200</v>
      </c>
      <c r="GP34" s="724">
        <v>0</v>
      </c>
      <c r="GQ34" s="724">
        <v>0</v>
      </c>
      <c r="GR34" s="724">
        <v>200</v>
      </c>
      <c r="GS34" s="724">
        <v>0</v>
      </c>
      <c r="GT34" s="724">
        <v>0</v>
      </c>
      <c r="GU34" s="724">
        <f t="shared" si="57"/>
        <v>0.2</v>
      </c>
      <c r="GV34" s="724">
        <f t="shared" si="58"/>
        <v>0</v>
      </c>
      <c r="GW34" s="724">
        <f t="shared" si="59"/>
        <v>0</v>
      </c>
      <c r="GX34" s="724">
        <f t="shared" si="60"/>
        <v>0.2</v>
      </c>
      <c r="GY34" s="724">
        <f t="shared" si="61"/>
        <v>0</v>
      </c>
      <c r="GZ34" s="724">
        <f t="shared" si="62"/>
        <v>0</v>
      </c>
    </row>
    <row r="35" spans="125:208" ht="12" customHeight="1" x14ac:dyDescent="0.2">
      <c r="FJ35" s="509" t="s">
        <v>381</v>
      </c>
      <c r="FK35" s="510" t="s">
        <v>121</v>
      </c>
      <c r="FL35" s="511">
        <v>100</v>
      </c>
      <c r="FM35" s="511">
        <v>0</v>
      </c>
      <c r="FN35" s="511">
        <v>0</v>
      </c>
      <c r="FO35" s="511">
        <f t="shared" si="47"/>
        <v>0.1</v>
      </c>
      <c r="FP35" s="511">
        <f t="shared" si="48"/>
        <v>0</v>
      </c>
      <c r="FQ35" s="511">
        <f t="shared" si="49"/>
        <v>0</v>
      </c>
      <c r="FS35" s="625" t="s">
        <v>784</v>
      </c>
      <c r="FT35" s="626">
        <v>200</v>
      </c>
      <c r="FU35" s="626">
        <v>0</v>
      </c>
      <c r="FV35" s="626">
        <v>0</v>
      </c>
      <c r="FW35" s="626">
        <v>200</v>
      </c>
      <c r="FX35" s="626">
        <v>0</v>
      </c>
      <c r="FY35" s="626">
        <v>0</v>
      </c>
      <c r="FZ35" s="626">
        <f t="shared" si="50"/>
        <v>0.2</v>
      </c>
      <c r="GA35" s="626">
        <f t="shared" si="51"/>
        <v>0</v>
      </c>
      <c r="GB35" s="626">
        <f t="shared" si="52"/>
        <v>0</v>
      </c>
      <c r="GC35" s="626">
        <f t="shared" si="53"/>
        <v>0.2</v>
      </c>
      <c r="GD35" s="626">
        <f t="shared" si="54"/>
        <v>0</v>
      </c>
      <c r="GE35" s="626">
        <f t="shared" si="55"/>
        <v>0</v>
      </c>
      <c r="GN35" s="726"/>
      <c r="GO35" s="724"/>
      <c r="GP35" s="724"/>
      <c r="GQ35" s="724"/>
      <c r="GR35" s="724"/>
      <c r="GS35" s="724"/>
      <c r="GT35" s="724"/>
      <c r="GU35" s="724"/>
      <c r="GV35" s="724"/>
      <c r="GW35" s="724"/>
      <c r="GX35" s="724"/>
      <c r="GY35" s="724"/>
      <c r="GZ35" s="724"/>
    </row>
    <row r="36" spans="125:208" ht="12" customHeight="1" x14ac:dyDescent="0.2">
      <c r="FJ36" s="509" t="s">
        <v>826</v>
      </c>
      <c r="FK36" s="510" t="s">
        <v>118</v>
      </c>
      <c r="FL36" s="511">
        <v>200</v>
      </c>
      <c r="FM36" s="511">
        <v>0</v>
      </c>
      <c r="FN36" s="511">
        <v>0</v>
      </c>
      <c r="FO36" s="511">
        <f t="shared" si="47"/>
        <v>0.2</v>
      </c>
      <c r="FP36" s="511">
        <f t="shared" si="48"/>
        <v>0</v>
      </c>
      <c r="FQ36" s="511">
        <f t="shared" si="49"/>
        <v>0</v>
      </c>
      <c r="FT36" s="626"/>
      <c r="FU36" s="626"/>
      <c r="FV36" s="626"/>
      <c r="FW36" s="626"/>
      <c r="FX36" s="626"/>
      <c r="FY36" s="626"/>
      <c r="FZ36" s="626">
        <f t="shared" si="50"/>
        <v>0</v>
      </c>
      <c r="GA36" s="626">
        <f t="shared" si="51"/>
        <v>0</v>
      </c>
      <c r="GB36" s="626">
        <f t="shared" si="52"/>
        <v>0</v>
      </c>
      <c r="GC36" s="626">
        <f t="shared" si="53"/>
        <v>0</v>
      </c>
      <c r="GD36" s="626">
        <f t="shared" si="54"/>
        <v>0</v>
      </c>
      <c r="GE36" s="626">
        <f t="shared" si="55"/>
        <v>0</v>
      </c>
      <c r="GN36" s="726"/>
      <c r="GO36" s="724"/>
      <c r="GP36" s="724"/>
      <c r="GQ36" s="724"/>
      <c r="GR36" s="724"/>
      <c r="GS36" s="724"/>
      <c r="GT36" s="724"/>
      <c r="GU36" s="724"/>
      <c r="GV36" s="724"/>
      <c r="GW36" s="724"/>
      <c r="GX36" s="724"/>
      <c r="GY36" s="724"/>
      <c r="GZ36" s="724"/>
    </row>
    <row r="37" spans="125:208" ht="12" customHeight="1" x14ac:dyDescent="0.2">
      <c r="GN37" s="726"/>
      <c r="GO37" s="724"/>
      <c r="GP37" s="724"/>
      <c r="GQ37" s="724"/>
      <c r="GR37" s="724"/>
      <c r="GS37" s="724"/>
      <c r="GT37" s="724"/>
      <c r="GU37" s="724"/>
      <c r="GV37" s="724"/>
      <c r="GW37" s="724"/>
      <c r="GX37" s="724"/>
      <c r="GY37" s="724"/>
      <c r="GZ37" s="724"/>
    </row>
    <row r="38" spans="125:208" ht="12" customHeight="1" x14ac:dyDescent="0.2">
      <c r="GN38" s="726"/>
    </row>
    <row r="39" spans="125:208" ht="12" customHeight="1" x14ac:dyDescent="0.2">
      <c r="GN39" s="726"/>
    </row>
    <row r="40" spans="125:208" ht="12" customHeight="1" x14ac:dyDescent="0.2">
      <c r="GN40" s="726"/>
    </row>
    <row r="41" spans="125:208" ht="12" customHeight="1" x14ac:dyDescent="0.2">
      <c r="GN41" s="726"/>
    </row>
    <row r="42" spans="125:208" ht="12" customHeight="1" x14ac:dyDescent="0.2">
      <c r="GN42" s="726"/>
    </row>
    <row r="43" spans="125:208" ht="12" customHeight="1" x14ac:dyDescent="0.2">
      <c r="GN43" s="726"/>
    </row>
    <row r="44" spans="125:208" ht="12" customHeight="1" x14ac:dyDescent="0.2">
      <c r="GN44" s="726"/>
    </row>
    <row r="45" spans="125:208" ht="12" customHeight="1" x14ac:dyDescent="0.2">
      <c r="GN45" s="726"/>
    </row>
    <row r="46" spans="125:208" ht="12" customHeight="1" x14ac:dyDescent="0.2">
      <c r="GN46" s="726"/>
    </row>
    <row r="47" spans="125:208" ht="12" customHeight="1" x14ac:dyDescent="0.2">
      <c r="GN47" s="726"/>
    </row>
  </sheetData>
  <mergeCells count="30">
    <mergeCell ref="BD3:BH3"/>
    <mergeCell ref="BJ1:BN1"/>
    <mergeCell ref="AO1:AS1"/>
    <mergeCell ref="AO3:AS3"/>
    <mergeCell ref="AU1:AY1"/>
    <mergeCell ref="ED1:EF1"/>
    <mergeCell ref="EH1:EL1"/>
    <mergeCell ref="EQ1:EY1"/>
    <mergeCell ref="DP1:DQ1"/>
    <mergeCell ref="A1:E1"/>
    <mergeCell ref="I1:M1"/>
    <mergeCell ref="O1:T1"/>
    <mergeCell ref="X1:AB1"/>
    <mergeCell ref="AD1:AK1"/>
    <mergeCell ref="DU1:DY1"/>
    <mergeCell ref="BD1:BH1"/>
    <mergeCell ref="BU1:BY1"/>
    <mergeCell ref="BU3:BY3"/>
    <mergeCell ref="CA1:CF1"/>
    <mergeCell ref="DA3:DE3"/>
    <mergeCell ref="DG1:DL1"/>
    <mergeCell ref="DA1:DE1"/>
    <mergeCell ref="CK1:CO1"/>
    <mergeCell ref="CK3:CO3"/>
    <mergeCell ref="CQ1:CV1"/>
    <mergeCell ref="GN1:GV1"/>
    <mergeCell ref="GH1:GJ1"/>
    <mergeCell ref="FF1:FG1"/>
    <mergeCell ref="FJ1:FN1"/>
    <mergeCell ref="FS1:GC1"/>
  </mergeCells>
  <pageMargins left="0.7" right="0.7" top="0.75" bottom="0.75" header="0.3" footer="0.3"/>
  <ignoredErrors>
    <ignoredError sqref="BJ3:BJ1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86450-43A6-40BC-ABEA-61DEC1EE8604}">
  <dimension ref="A1:AN15"/>
  <sheetViews>
    <sheetView showGridLines="0" workbookViewId="0">
      <selection activeCell="AO24" sqref="A24:AO26"/>
    </sheetView>
  </sheetViews>
  <sheetFormatPr baseColWidth="10" defaultRowHeight="12.75" x14ac:dyDescent="0.2"/>
  <cols>
    <col min="1" max="1" width="14.5703125" style="548" customWidth="1"/>
    <col min="2" max="2" width="48" style="548" hidden="1" customWidth="1"/>
    <col min="3" max="5" width="13.28515625" style="548" hidden="1" customWidth="1"/>
    <col min="6" max="6" width="13.42578125" style="548" hidden="1" customWidth="1"/>
    <col min="7" max="8" width="11.5703125" style="548" hidden="1" customWidth="1"/>
    <col min="9" max="9" width="0" style="548" hidden="1" customWidth="1"/>
    <col min="10" max="10" width="25.28515625" style="548" hidden="1" customWidth="1"/>
    <col min="11" max="13" width="13.28515625" style="548" hidden="1" customWidth="1"/>
    <col min="14" max="14" width="14.42578125" style="548" hidden="1" customWidth="1"/>
    <col min="15" max="15" width="11.5703125" style="548" hidden="1" customWidth="1"/>
    <col min="16" max="16" width="13.28515625" style="548" hidden="1" customWidth="1"/>
    <col min="17" max="22" width="11.5703125" style="548" hidden="1" customWidth="1"/>
    <col min="23" max="27" width="11.42578125" style="548"/>
    <col min="28" max="28" width="55.42578125" style="548" customWidth="1"/>
    <col min="29" max="34" width="0" style="548" hidden="1" customWidth="1"/>
    <col min="35" max="35" width="14.28515625" style="548" customWidth="1"/>
    <col min="36" max="16384" width="11.42578125" style="548"/>
  </cols>
  <sheetData>
    <row r="1" spans="1:40" x14ac:dyDescent="0.2">
      <c r="A1" s="1142" t="s">
        <v>1060</v>
      </c>
      <c r="B1" s="1142"/>
      <c r="C1" s="1142"/>
      <c r="D1" s="1142"/>
      <c r="E1" s="1142"/>
      <c r="F1" s="1142"/>
      <c r="G1" s="969">
        <v>1000</v>
      </c>
      <c r="H1" s="969">
        <v>1</v>
      </c>
      <c r="J1" s="1142" t="s">
        <v>1094</v>
      </c>
      <c r="K1" s="1142"/>
      <c r="L1" s="1142"/>
      <c r="M1" s="1142"/>
      <c r="N1" s="1142"/>
      <c r="O1" s="1142"/>
      <c r="P1" s="1142"/>
      <c r="Q1" s="1142"/>
      <c r="R1" s="1142"/>
      <c r="S1" s="1142"/>
      <c r="T1" s="969">
        <v>1000</v>
      </c>
      <c r="U1" s="969">
        <v>1</v>
      </c>
      <c r="V1" s="969"/>
      <c r="X1" s="1143" t="s">
        <v>1095</v>
      </c>
      <c r="Y1" s="1143"/>
      <c r="Z1" s="1143"/>
      <c r="AB1" s="1143" t="s">
        <v>1096</v>
      </c>
      <c r="AC1" s="1143"/>
      <c r="AD1" s="1143"/>
      <c r="AE1" s="1143"/>
      <c r="AF1" s="1143"/>
      <c r="AG1" s="1143"/>
      <c r="AH1" s="1143"/>
      <c r="AI1" s="970"/>
      <c r="AJ1" s="970">
        <v>1000</v>
      </c>
      <c r="AK1" s="970">
        <v>1</v>
      </c>
      <c r="AL1" s="970"/>
      <c r="AM1" s="970"/>
      <c r="AN1" s="970"/>
    </row>
    <row r="2" spans="1:40" s="549" customFormat="1" ht="51" x14ac:dyDescent="0.2">
      <c r="A2" s="560" t="s">
        <v>360</v>
      </c>
      <c r="B2" s="560" t="s">
        <v>382</v>
      </c>
      <c r="C2" s="560" t="s">
        <v>394</v>
      </c>
      <c r="D2" s="560" t="s">
        <v>363</v>
      </c>
      <c r="E2" s="560" t="s">
        <v>413</v>
      </c>
      <c r="F2" s="560" t="s">
        <v>760</v>
      </c>
      <c r="G2" s="560" t="s">
        <v>765</v>
      </c>
      <c r="H2" s="560" t="s">
        <v>773</v>
      </c>
      <c r="J2" s="560" t="s">
        <v>290</v>
      </c>
      <c r="K2" s="560" t="s">
        <v>294</v>
      </c>
      <c r="L2" s="560" t="s">
        <v>292</v>
      </c>
      <c r="M2" s="560" t="s">
        <v>291</v>
      </c>
      <c r="N2" s="560" t="s">
        <v>359</v>
      </c>
      <c r="O2" s="560" t="s">
        <v>932</v>
      </c>
      <c r="P2" s="560" t="s">
        <v>121</v>
      </c>
      <c r="Q2" s="560" t="s">
        <v>770</v>
      </c>
      <c r="R2" s="560" t="s">
        <v>768</v>
      </c>
      <c r="S2" s="560" t="s">
        <v>767</v>
      </c>
      <c r="T2" s="560" t="s">
        <v>769</v>
      </c>
      <c r="U2" s="560" t="s">
        <v>934</v>
      </c>
      <c r="V2" s="560" t="s">
        <v>935</v>
      </c>
      <c r="X2" s="968" t="s">
        <v>360</v>
      </c>
      <c r="Y2" s="968" t="s">
        <v>382</v>
      </c>
      <c r="Z2" s="968" t="s">
        <v>363</v>
      </c>
      <c r="AB2" s="968" t="s">
        <v>290</v>
      </c>
      <c r="AC2" s="968" t="s">
        <v>294</v>
      </c>
      <c r="AD2" s="968" t="s">
        <v>292</v>
      </c>
      <c r="AE2" s="968" t="s">
        <v>291</v>
      </c>
      <c r="AF2" s="968" t="s">
        <v>359</v>
      </c>
      <c r="AG2" s="968" t="s">
        <v>932</v>
      </c>
      <c r="AH2" s="968" t="s">
        <v>121</v>
      </c>
      <c r="AI2" s="968" t="s">
        <v>770</v>
      </c>
      <c r="AJ2" s="968" t="s">
        <v>768</v>
      </c>
      <c r="AK2" s="968" t="s">
        <v>767</v>
      </c>
      <c r="AL2" s="968" t="s">
        <v>769</v>
      </c>
      <c r="AM2" s="968" t="s">
        <v>934</v>
      </c>
      <c r="AN2" s="968" t="s">
        <v>935</v>
      </c>
    </row>
    <row r="3" spans="1:40" x14ac:dyDescent="0.2">
      <c r="A3" s="509" t="s">
        <v>1069</v>
      </c>
      <c r="B3" s="510" t="s">
        <v>1070</v>
      </c>
      <c r="C3" s="511">
        <v>2062000000</v>
      </c>
      <c r="D3" s="511">
        <v>0</v>
      </c>
      <c r="E3" s="511">
        <v>0</v>
      </c>
      <c r="F3" s="511">
        <f>+C3/$G$1*$H$1</f>
        <v>2062000</v>
      </c>
      <c r="G3" s="511">
        <f t="shared" ref="G3:H3" si="0">+D3/$G$1*$H$1</f>
        <v>0</v>
      </c>
      <c r="H3" s="511">
        <f t="shared" si="0"/>
        <v>0</v>
      </c>
      <c r="J3" s="568" t="s">
        <v>508</v>
      </c>
      <c r="K3" s="569">
        <v>0</v>
      </c>
      <c r="L3" s="569">
        <v>0</v>
      </c>
      <c r="M3" s="569">
        <v>0</v>
      </c>
      <c r="N3" s="569">
        <v>0</v>
      </c>
      <c r="O3" s="569">
        <v>0</v>
      </c>
      <c r="P3" s="569">
        <v>0</v>
      </c>
      <c r="Q3" s="569">
        <f>+K3/$T$1*$U$1</f>
        <v>0</v>
      </c>
      <c r="R3" s="569">
        <f t="shared" ref="R3:V3" si="1">+L3/$T$1*$U$1</f>
        <v>0</v>
      </c>
      <c r="S3" s="569">
        <f t="shared" si="1"/>
        <v>0</v>
      </c>
      <c r="T3" s="569">
        <f t="shared" si="1"/>
        <v>0</v>
      </c>
      <c r="U3" s="569">
        <f t="shared" si="1"/>
        <v>0</v>
      </c>
      <c r="V3" s="569">
        <f t="shared" si="1"/>
        <v>0</v>
      </c>
      <c r="X3" s="722" t="s">
        <v>381</v>
      </c>
      <c r="Y3" s="722" t="s">
        <v>121</v>
      </c>
      <c r="Z3" s="724">
        <v>0</v>
      </c>
      <c r="AB3" s="634" t="s">
        <v>742</v>
      </c>
      <c r="AC3" s="635">
        <v>12372000000</v>
      </c>
      <c r="AD3" s="635">
        <v>0</v>
      </c>
      <c r="AE3" s="635">
        <v>0</v>
      </c>
      <c r="AF3" s="635">
        <v>12372000000</v>
      </c>
      <c r="AG3" s="635">
        <v>0</v>
      </c>
      <c r="AH3" s="635">
        <v>0</v>
      </c>
      <c r="AI3" s="635">
        <f>+AC3/$AJ$1*$AK$1</f>
        <v>12372000</v>
      </c>
      <c r="AJ3" s="635">
        <f t="shared" ref="AJ3:AN3" si="2">+AD3/$AJ$1*$AK$1</f>
        <v>0</v>
      </c>
      <c r="AK3" s="635">
        <f t="shared" si="2"/>
        <v>0</v>
      </c>
      <c r="AL3" s="635">
        <f t="shared" si="2"/>
        <v>12372000</v>
      </c>
      <c r="AM3" s="635">
        <f t="shared" si="2"/>
        <v>0</v>
      </c>
      <c r="AN3" s="635">
        <f t="shared" si="2"/>
        <v>0</v>
      </c>
    </row>
    <row r="4" spans="1:40" x14ac:dyDescent="0.2">
      <c r="A4" s="509" t="s">
        <v>412</v>
      </c>
      <c r="B4" s="510" t="s">
        <v>226</v>
      </c>
      <c r="C4" s="511">
        <v>0</v>
      </c>
      <c r="D4" s="511">
        <v>0</v>
      </c>
      <c r="E4" s="511">
        <v>0</v>
      </c>
      <c r="F4" s="511">
        <f t="shared" ref="F4:F7" si="3">+C4/$G$1*$H$1</f>
        <v>0</v>
      </c>
      <c r="G4" s="511">
        <f t="shared" ref="G4:G7" si="4">+D4/$G$1*$H$1</f>
        <v>0</v>
      </c>
      <c r="H4" s="511">
        <f t="shared" ref="H4:H7" si="5">+E4/$G$1*$H$1</f>
        <v>0</v>
      </c>
      <c r="J4" s="568" t="s">
        <v>527</v>
      </c>
      <c r="K4" s="569">
        <v>0</v>
      </c>
      <c r="L4" s="569">
        <v>0</v>
      </c>
      <c r="M4" s="569">
        <v>0</v>
      </c>
      <c r="N4" s="569">
        <v>0</v>
      </c>
      <c r="O4" s="569">
        <v>0</v>
      </c>
      <c r="P4" s="569">
        <v>0</v>
      </c>
      <c r="Q4" s="569">
        <f t="shared" ref="Q4:Q15" si="6">+K4/$T$1*$U$1</f>
        <v>0</v>
      </c>
      <c r="R4" s="569">
        <f t="shared" ref="R4:R15" si="7">+L4/$T$1*$U$1</f>
        <v>0</v>
      </c>
      <c r="S4" s="569">
        <f t="shared" ref="S4:S15" si="8">+M4/$T$1*$U$1</f>
        <v>0</v>
      </c>
      <c r="T4" s="569">
        <f t="shared" ref="T4:T15" si="9">+N4/$T$1*$U$1</f>
        <v>0</v>
      </c>
      <c r="U4" s="569">
        <f t="shared" ref="U4:U15" si="10">+O4/$T$1*$U$1</f>
        <v>0</v>
      </c>
      <c r="V4" s="569">
        <f t="shared" ref="V4:V15" si="11">+P4/$T$1*$U$1</f>
        <v>0</v>
      </c>
      <c r="AB4" s="634" t="s">
        <v>743</v>
      </c>
      <c r="AC4" s="635">
        <v>2062000000</v>
      </c>
      <c r="AD4" s="635">
        <v>0</v>
      </c>
      <c r="AE4" s="635">
        <v>0</v>
      </c>
      <c r="AF4" s="635">
        <v>2062000000</v>
      </c>
      <c r="AG4" s="635">
        <v>0</v>
      </c>
      <c r="AH4" s="635">
        <v>0</v>
      </c>
      <c r="AI4" s="635">
        <f t="shared" ref="AI4:AI9" si="12">+AC4/$AJ$1*$AK$1</f>
        <v>2062000</v>
      </c>
      <c r="AJ4" s="635">
        <f t="shared" ref="AJ4:AJ9" si="13">+AD4/$AJ$1*$AK$1</f>
        <v>0</v>
      </c>
      <c r="AK4" s="635">
        <f t="shared" ref="AK4:AK9" si="14">+AE4/$AJ$1*$AK$1</f>
        <v>0</v>
      </c>
      <c r="AL4" s="635">
        <f t="shared" ref="AL4:AL9" si="15">+AF4/$AJ$1*$AK$1</f>
        <v>2062000</v>
      </c>
      <c r="AM4" s="635">
        <f t="shared" ref="AM4:AM9" si="16">+AG4/$AJ$1*$AK$1</f>
        <v>0</v>
      </c>
      <c r="AN4" s="635">
        <f t="shared" ref="AN4:AN9" si="17">+AH4/$AJ$1*$AK$1</f>
        <v>0</v>
      </c>
    </row>
    <row r="5" spans="1:40" x14ac:dyDescent="0.2">
      <c r="A5" s="509" t="s">
        <v>554</v>
      </c>
      <c r="B5" s="510" t="s">
        <v>555</v>
      </c>
      <c r="C5" s="511">
        <v>10310000000</v>
      </c>
      <c r="D5" s="511">
        <v>0</v>
      </c>
      <c r="E5" s="511">
        <v>0</v>
      </c>
      <c r="F5" s="511">
        <f t="shared" si="3"/>
        <v>10310000</v>
      </c>
      <c r="G5" s="511">
        <f t="shared" si="4"/>
        <v>0</v>
      </c>
      <c r="H5" s="511">
        <f t="shared" si="5"/>
        <v>0</v>
      </c>
      <c r="J5" s="568" t="s">
        <v>528</v>
      </c>
      <c r="K5" s="569">
        <v>0</v>
      </c>
      <c r="L5" s="569">
        <v>0</v>
      </c>
      <c r="M5" s="569">
        <v>0</v>
      </c>
      <c r="N5" s="569">
        <v>0</v>
      </c>
      <c r="O5" s="569">
        <v>0</v>
      </c>
      <c r="P5" s="569">
        <v>0</v>
      </c>
      <c r="Q5" s="569">
        <f t="shared" si="6"/>
        <v>0</v>
      </c>
      <c r="R5" s="569">
        <f t="shared" si="7"/>
        <v>0</v>
      </c>
      <c r="S5" s="569">
        <f t="shared" si="8"/>
        <v>0</v>
      </c>
      <c r="T5" s="569">
        <f t="shared" si="9"/>
        <v>0</v>
      </c>
      <c r="U5" s="569">
        <f t="shared" si="10"/>
        <v>0</v>
      </c>
      <c r="V5" s="569">
        <f t="shared" si="11"/>
        <v>0</v>
      </c>
      <c r="AB5" s="634" t="s">
        <v>1072</v>
      </c>
      <c r="AC5" s="635">
        <v>2062000000</v>
      </c>
      <c r="AD5" s="635">
        <v>0</v>
      </c>
      <c r="AE5" s="635">
        <v>0</v>
      </c>
      <c r="AF5" s="635">
        <v>2062000000</v>
      </c>
      <c r="AG5" s="635">
        <v>0</v>
      </c>
      <c r="AH5" s="635">
        <v>0</v>
      </c>
      <c r="AI5" s="635">
        <f t="shared" si="12"/>
        <v>2062000</v>
      </c>
      <c r="AJ5" s="635">
        <f t="shared" si="13"/>
        <v>0</v>
      </c>
      <c r="AK5" s="635">
        <f t="shared" si="14"/>
        <v>0</v>
      </c>
      <c r="AL5" s="635">
        <f t="shared" si="15"/>
        <v>2062000</v>
      </c>
      <c r="AM5" s="635">
        <f t="shared" si="16"/>
        <v>0</v>
      </c>
      <c r="AN5" s="635">
        <f t="shared" si="17"/>
        <v>0</v>
      </c>
    </row>
    <row r="6" spans="1:40" x14ac:dyDescent="0.2">
      <c r="A6" s="509" t="s">
        <v>381</v>
      </c>
      <c r="B6" s="510" t="s">
        <v>121</v>
      </c>
      <c r="C6" s="511">
        <v>0</v>
      </c>
      <c r="D6" s="511">
        <v>0</v>
      </c>
      <c r="E6" s="511">
        <v>0</v>
      </c>
      <c r="F6" s="511">
        <f t="shared" si="3"/>
        <v>0</v>
      </c>
      <c r="G6" s="511">
        <f t="shared" si="4"/>
        <v>0</v>
      </c>
      <c r="H6" s="511">
        <f t="shared" si="5"/>
        <v>0</v>
      </c>
      <c r="J6" s="568" t="s">
        <v>950</v>
      </c>
      <c r="K6" s="569">
        <v>0</v>
      </c>
      <c r="L6" s="569">
        <v>0</v>
      </c>
      <c r="M6" s="569">
        <v>0</v>
      </c>
      <c r="N6" s="569">
        <v>0</v>
      </c>
      <c r="O6" s="569">
        <v>0</v>
      </c>
      <c r="P6" s="569">
        <v>0</v>
      </c>
      <c r="Q6" s="569">
        <f t="shared" si="6"/>
        <v>0</v>
      </c>
      <c r="R6" s="569">
        <f t="shared" si="7"/>
        <v>0</v>
      </c>
      <c r="S6" s="569">
        <f t="shared" si="8"/>
        <v>0</v>
      </c>
      <c r="T6" s="569">
        <f t="shared" si="9"/>
        <v>0</v>
      </c>
      <c r="U6" s="569">
        <f t="shared" si="10"/>
        <v>0</v>
      </c>
      <c r="V6" s="569">
        <f t="shared" si="11"/>
        <v>0</v>
      </c>
      <c r="AB6" s="634" t="s">
        <v>952</v>
      </c>
      <c r="AC6" s="635">
        <v>10310000000</v>
      </c>
      <c r="AD6" s="635">
        <v>0</v>
      </c>
      <c r="AE6" s="635">
        <v>0</v>
      </c>
      <c r="AF6" s="635">
        <v>10310000000</v>
      </c>
      <c r="AG6" s="635">
        <v>0</v>
      </c>
      <c r="AH6" s="635">
        <v>0</v>
      </c>
      <c r="AI6" s="635">
        <f t="shared" si="12"/>
        <v>10310000</v>
      </c>
      <c r="AJ6" s="635">
        <f t="shared" si="13"/>
        <v>0</v>
      </c>
      <c r="AK6" s="635">
        <f t="shared" si="14"/>
        <v>0</v>
      </c>
      <c r="AL6" s="635">
        <f t="shared" si="15"/>
        <v>10310000</v>
      </c>
      <c r="AM6" s="635">
        <f t="shared" si="16"/>
        <v>0</v>
      </c>
      <c r="AN6" s="635">
        <f t="shared" si="17"/>
        <v>0</v>
      </c>
    </row>
    <row r="7" spans="1:40" x14ac:dyDescent="0.2">
      <c r="A7" s="509" t="s">
        <v>381</v>
      </c>
      <c r="B7" s="510" t="s">
        <v>121</v>
      </c>
      <c r="C7" s="511">
        <v>0</v>
      </c>
      <c r="D7" s="511">
        <v>27397914000</v>
      </c>
      <c r="E7" s="511">
        <v>27397914000</v>
      </c>
      <c r="F7" s="511">
        <f t="shared" si="3"/>
        <v>0</v>
      </c>
      <c r="G7" s="511">
        <f t="shared" si="4"/>
        <v>27397914</v>
      </c>
      <c r="H7" s="511">
        <f t="shared" si="5"/>
        <v>27397914</v>
      </c>
      <c r="J7" s="568" t="s">
        <v>951</v>
      </c>
      <c r="K7" s="569">
        <v>0</v>
      </c>
      <c r="L7" s="569">
        <v>0</v>
      </c>
      <c r="M7" s="569">
        <v>0</v>
      </c>
      <c r="N7" s="569">
        <v>0</v>
      </c>
      <c r="O7" s="569">
        <v>0</v>
      </c>
      <c r="P7" s="569">
        <v>0</v>
      </c>
      <c r="Q7" s="569">
        <f t="shared" si="6"/>
        <v>0</v>
      </c>
      <c r="R7" s="569">
        <f t="shared" si="7"/>
        <v>0</v>
      </c>
      <c r="S7" s="569">
        <f t="shared" si="8"/>
        <v>0</v>
      </c>
      <c r="T7" s="569">
        <f t="shared" si="9"/>
        <v>0</v>
      </c>
      <c r="U7" s="569">
        <f t="shared" si="10"/>
        <v>0</v>
      </c>
      <c r="V7" s="569">
        <f t="shared" si="11"/>
        <v>0</v>
      </c>
      <c r="AB7" s="634" t="s">
        <v>1003</v>
      </c>
      <c r="AC7" s="635">
        <v>10310000000</v>
      </c>
      <c r="AD7" s="635">
        <v>0</v>
      </c>
      <c r="AE7" s="635">
        <v>0</v>
      </c>
      <c r="AF7" s="635">
        <v>10310000000</v>
      </c>
      <c r="AG7" s="635">
        <v>0</v>
      </c>
      <c r="AH7" s="635">
        <v>0</v>
      </c>
      <c r="AI7" s="635">
        <f t="shared" si="12"/>
        <v>10310000</v>
      </c>
      <c r="AJ7" s="635">
        <f t="shared" si="13"/>
        <v>0</v>
      </c>
      <c r="AK7" s="635">
        <f t="shared" si="14"/>
        <v>0</v>
      </c>
      <c r="AL7" s="635">
        <f t="shared" si="15"/>
        <v>10310000</v>
      </c>
      <c r="AM7" s="635">
        <f t="shared" si="16"/>
        <v>0</v>
      </c>
      <c r="AN7" s="635">
        <f t="shared" si="17"/>
        <v>0</v>
      </c>
    </row>
    <row r="8" spans="1:40" x14ac:dyDescent="0.2">
      <c r="J8" s="568" t="s">
        <v>742</v>
      </c>
      <c r="K8" s="569">
        <v>12372000000</v>
      </c>
      <c r="L8" s="569">
        <v>0</v>
      </c>
      <c r="M8" s="569">
        <v>0</v>
      </c>
      <c r="N8" s="569">
        <v>12372000000</v>
      </c>
      <c r="O8" s="569">
        <v>0</v>
      </c>
      <c r="P8" s="569">
        <v>0</v>
      </c>
      <c r="Q8" s="569">
        <f t="shared" si="6"/>
        <v>12372000</v>
      </c>
      <c r="R8" s="569">
        <f t="shared" si="7"/>
        <v>0</v>
      </c>
      <c r="S8" s="569">
        <f t="shared" si="8"/>
        <v>0</v>
      </c>
      <c r="T8" s="569">
        <f t="shared" si="9"/>
        <v>12372000</v>
      </c>
      <c r="U8" s="569">
        <f t="shared" si="10"/>
        <v>0</v>
      </c>
      <c r="V8" s="569">
        <f t="shared" si="11"/>
        <v>0</v>
      </c>
      <c r="AB8" s="634" t="s">
        <v>352</v>
      </c>
      <c r="AC8" s="635">
        <v>27397914000</v>
      </c>
      <c r="AD8" s="635">
        <v>27397914000</v>
      </c>
      <c r="AE8" s="635">
        <v>27397914000</v>
      </c>
      <c r="AF8" s="635">
        <v>0</v>
      </c>
      <c r="AG8" s="635">
        <v>0</v>
      </c>
      <c r="AH8" s="635">
        <v>27397914000</v>
      </c>
      <c r="AI8" s="635">
        <f t="shared" si="12"/>
        <v>27397914</v>
      </c>
      <c r="AJ8" s="635">
        <f t="shared" si="13"/>
        <v>27397914</v>
      </c>
      <c r="AK8" s="635">
        <f t="shared" si="14"/>
        <v>27397914</v>
      </c>
      <c r="AL8" s="635">
        <f t="shared" si="15"/>
        <v>0</v>
      </c>
      <c r="AM8" s="635">
        <f t="shared" si="16"/>
        <v>0</v>
      </c>
      <c r="AN8" s="635">
        <f t="shared" si="17"/>
        <v>27397914</v>
      </c>
    </row>
    <row r="9" spans="1:40" x14ac:dyDescent="0.2">
      <c r="J9" s="568" t="s">
        <v>743</v>
      </c>
      <c r="K9" s="569">
        <v>2062000000</v>
      </c>
      <c r="L9" s="569">
        <v>0</v>
      </c>
      <c r="M9" s="569">
        <v>0</v>
      </c>
      <c r="N9" s="569">
        <v>2062000000</v>
      </c>
      <c r="O9" s="569">
        <v>0</v>
      </c>
      <c r="P9" s="569">
        <v>0</v>
      </c>
      <c r="Q9" s="569">
        <f t="shared" si="6"/>
        <v>2062000</v>
      </c>
      <c r="R9" s="569">
        <f t="shared" si="7"/>
        <v>0</v>
      </c>
      <c r="S9" s="569">
        <f t="shared" si="8"/>
        <v>0</v>
      </c>
      <c r="T9" s="569">
        <f t="shared" si="9"/>
        <v>2062000</v>
      </c>
      <c r="U9" s="569">
        <f t="shared" si="10"/>
        <v>0</v>
      </c>
      <c r="V9" s="569">
        <f t="shared" si="11"/>
        <v>0</v>
      </c>
      <c r="AB9" s="634" t="s">
        <v>357</v>
      </c>
      <c r="AC9" s="635">
        <v>27397914000</v>
      </c>
      <c r="AD9" s="635">
        <v>27397914000</v>
      </c>
      <c r="AE9" s="635">
        <v>27397914000</v>
      </c>
      <c r="AF9" s="635">
        <v>0</v>
      </c>
      <c r="AG9" s="635">
        <v>0</v>
      </c>
      <c r="AH9" s="635">
        <v>27397914000</v>
      </c>
      <c r="AI9" s="635">
        <f t="shared" si="12"/>
        <v>27397914</v>
      </c>
      <c r="AJ9" s="635">
        <f t="shared" si="13"/>
        <v>27397914</v>
      </c>
      <c r="AK9" s="635">
        <f t="shared" si="14"/>
        <v>27397914</v>
      </c>
      <c r="AL9" s="635">
        <f t="shared" si="15"/>
        <v>0</v>
      </c>
      <c r="AM9" s="635">
        <f t="shared" si="16"/>
        <v>0</v>
      </c>
      <c r="AN9" s="635">
        <f t="shared" si="17"/>
        <v>27397914</v>
      </c>
    </row>
    <row r="10" spans="1:40" x14ac:dyDescent="0.2">
      <c r="J10" s="568" t="s">
        <v>1072</v>
      </c>
      <c r="K10" s="569">
        <v>2062000000</v>
      </c>
      <c r="L10" s="569">
        <v>0</v>
      </c>
      <c r="M10" s="569">
        <v>0</v>
      </c>
      <c r="N10" s="569">
        <v>2062000000</v>
      </c>
      <c r="O10" s="569">
        <v>0</v>
      </c>
      <c r="P10" s="569">
        <v>0</v>
      </c>
      <c r="Q10" s="569">
        <f t="shared" si="6"/>
        <v>2062000</v>
      </c>
      <c r="R10" s="569">
        <f t="shared" si="7"/>
        <v>0</v>
      </c>
      <c r="S10" s="569">
        <f t="shared" si="8"/>
        <v>0</v>
      </c>
      <c r="T10" s="569">
        <f t="shared" si="9"/>
        <v>2062000</v>
      </c>
      <c r="U10" s="569">
        <f t="shared" si="10"/>
        <v>0</v>
      </c>
      <c r="V10" s="569">
        <f t="shared" si="11"/>
        <v>0</v>
      </c>
    </row>
    <row r="11" spans="1:40" x14ac:dyDescent="0.2">
      <c r="J11" s="568" t="s">
        <v>952</v>
      </c>
      <c r="K11" s="569">
        <v>10310000000</v>
      </c>
      <c r="L11" s="569">
        <v>0</v>
      </c>
      <c r="M11" s="569">
        <v>0</v>
      </c>
      <c r="N11" s="569">
        <v>10310000000</v>
      </c>
      <c r="O11" s="569">
        <v>0</v>
      </c>
      <c r="P11" s="569">
        <v>0</v>
      </c>
      <c r="Q11" s="569">
        <f t="shared" si="6"/>
        <v>10310000</v>
      </c>
      <c r="R11" s="569">
        <f t="shared" si="7"/>
        <v>0</v>
      </c>
      <c r="S11" s="569">
        <f t="shared" si="8"/>
        <v>0</v>
      </c>
      <c r="T11" s="569">
        <f t="shared" si="9"/>
        <v>10310000</v>
      </c>
      <c r="U11" s="569">
        <f t="shared" si="10"/>
        <v>0</v>
      </c>
      <c r="V11" s="569">
        <f t="shared" si="11"/>
        <v>0</v>
      </c>
      <c r="AI11" s="971">
        <f>+AI3+AI8</f>
        <v>39769914</v>
      </c>
      <c r="AJ11" s="971">
        <f t="shared" ref="AJ11:AN11" si="18">+AJ3+AJ8</f>
        <v>27397914</v>
      </c>
      <c r="AK11" s="971">
        <f t="shared" si="18"/>
        <v>27397914</v>
      </c>
      <c r="AL11" s="971">
        <f t="shared" si="18"/>
        <v>12372000</v>
      </c>
      <c r="AM11" s="971">
        <f t="shared" si="18"/>
        <v>0</v>
      </c>
      <c r="AN11" s="971">
        <f t="shared" si="18"/>
        <v>27397914</v>
      </c>
    </row>
    <row r="12" spans="1:40" x14ac:dyDescent="0.2">
      <c r="J12" s="568" t="s">
        <v>1002</v>
      </c>
      <c r="K12" s="569">
        <v>0</v>
      </c>
      <c r="L12" s="569">
        <v>0</v>
      </c>
      <c r="M12" s="569">
        <v>0</v>
      </c>
      <c r="N12" s="569">
        <v>0</v>
      </c>
      <c r="O12" s="569">
        <v>0</v>
      </c>
      <c r="P12" s="569">
        <v>0</v>
      </c>
      <c r="Q12" s="569">
        <f t="shared" si="6"/>
        <v>0</v>
      </c>
      <c r="R12" s="569">
        <f t="shared" si="7"/>
        <v>0</v>
      </c>
      <c r="S12" s="569">
        <f t="shared" si="8"/>
        <v>0</v>
      </c>
      <c r="T12" s="569">
        <f t="shared" si="9"/>
        <v>0</v>
      </c>
      <c r="U12" s="569">
        <f t="shared" si="10"/>
        <v>0</v>
      </c>
      <c r="V12" s="569">
        <f t="shared" si="11"/>
        <v>0</v>
      </c>
    </row>
    <row r="13" spans="1:40" x14ac:dyDescent="0.2">
      <c r="J13" s="568" t="s">
        <v>1003</v>
      </c>
      <c r="K13" s="569">
        <v>10310000000</v>
      </c>
      <c r="L13" s="569">
        <v>0</v>
      </c>
      <c r="M13" s="569">
        <v>0</v>
      </c>
      <c r="N13" s="569">
        <v>10310000000</v>
      </c>
      <c r="O13" s="569">
        <v>0</v>
      </c>
      <c r="P13" s="569">
        <v>0</v>
      </c>
      <c r="Q13" s="569">
        <f t="shared" si="6"/>
        <v>10310000</v>
      </c>
      <c r="R13" s="569">
        <f t="shared" si="7"/>
        <v>0</v>
      </c>
      <c r="S13" s="569">
        <f t="shared" si="8"/>
        <v>0</v>
      </c>
      <c r="T13" s="569">
        <f t="shared" si="9"/>
        <v>10310000</v>
      </c>
      <c r="U13" s="569">
        <f t="shared" si="10"/>
        <v>0</v>
      </c>
      <c r="V13" s="569">
        <f t="shared" si="11"/>
        <v>0</v>
      </c>
    </row>
    <row r="14" spans="1:40" x14ac:dyDescent="0.2">
      <c r="J14" s="568" t="s">
        <v>352</v>
      </c>
      <c r="K14" s="569">
        <v>0</v>
      </c>
      <c r="L14" s="569">
        <v>27397914000</v>
      </c>
      <c r="M14" s="569">
        <v>27397914000</v>
      </c>
      <c r="N14" s="569">
        <v>-27397914000</v>
      </c>
      <c r="O14" s="569">
        <v>0</v>
      </c>
      <c r="P14" s="569">
        <v>27397914000</v>
      </c>
      <c r="Q14" s="569">
        <f t="shared" si="6"/>
        <v>0</v>
      </c>
      <c r="R14" s="569">
        <f t="shared" si="7"/>
        <v>27397914</v>
      </c>
      <c r="S14" s="569">
        <f t="shared" si="8"/>
        <v>27397914</v>
      </c>
      <c r="T14" s="569">
        <f t="shared" si="9"/>
        <v>-27397914</v>
      </c>
      <c r="U14" s="569">
        <f t="shared" si="10"/>
        <v>0</v>
      </c>
      <c r="V14" s="569">
        <f t="shared" si="11"/>
        <v>27397914</v>
      </c>
    </row>
    <row r="15" spans="1:40" x14ac:dyDescent="0.2">
      <c r="J15" s="568" t="s">
        <v>357</v>
      </c>
      <c r="K15" s="569">
        <v>0</v>
      </c>
      <c r="L15" s="569">
        <v>27397914000</v>
      </c>
      <c r="M15" s="569">
        <v>27397914000</v>
      </c>
      <c r="N15" s="569">
        <v>-27397914000</v>
      </c>
      <c r="O15" s="569">
        <v>0</v>
      </c>
      <c r="P15" s="569">
        <v>27397914000</v>
      </c>
      <c r="Q15" s="569">
        <f t="shared" si="6"/>
        <v>0</v>
      </c>
      <c r="R15" s="569">
        <f t="shared" si="7"/>
        <v>27397914</v>
      </c>
      <c r="S15" s="569">
        <f t="shared" si="8"/>
        <v>27397914</v>
      </c>
      <c r="T15" s="569">
        <f t="shared" si="9"/>
        <v>-27397914</v>
      </c>
      <c r="U15" s="569">
        <f t="shared" si="10"/>
        <v>0</v>
      </c>
      <c r="V15" s="569">
        <f t="shared" si="11"/>
        <v>27397914</v>
      </c>
    </row>
  </sheetData>
  <mergeCells count="4">
    <mergeCell ref="A1:F1"/>
    <mergeCell ref="J1:S1"/>
    <mergeCell ref="X1:Z1"/>
    <mergeCell ref="AB1:A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sheetPr>
  <dimension ref="B1:BB304"/>
  <sheetViews>
    <sheetView showGridLines="0" zoomScale="80" zoomScaleNormal="80" workbookViewId="0">
      <pane xSplit="7" ySplit="9" topLeftCell="H10" activePane="bottomRight" state="frozen"/>
      <selection pane="topRight" activeCell="H1" sqref="H1"/>
      <selection pane="bottomLeft" activeCell="A10" sqref="A10"/>
      <selection pane="bottomRight" activeCell="B4" sqref="B4:V4"/>
    </sheetView>
  </sheetViews>
  <sheetFormatPr baseColWidth="10" defaultColWidth="11.42578125" defaultRowHeight="12.75" customHeight="1" outlineLevelRow="3" x14ac:dyDescent="0.2"/>
  <cols>
    <col min="1" max="1" width="2.85546875" style="11" customWidth="1"/>
    <col min="2" max="2" width="7.42578125" style="14" customWidth="1"/>
    <col min="3" max="3" width="6.140625" style="15" hidden="1" customWidth="1"/>
    <col min="4" max="4" width="6.140625" style="16" hidden="1" customWidth="1"/>
    <col min="5" max="5" width="6.140625" style="17" hidden="1" customWidth="1"/>
    <col min="6" max="6" width="17" style="17" hidden="1" customWidth="1"/>
    <col min="7" max="7" width="50.7109375" style="11" customWidth="1"/>
    <col min="8" max="8" width="24.85546875" style="11" customWidth="1"/>
    <col min="9" max="10" width="24.85546875" style="10" customWidth="1"/>
    <col min="11" max="11" width="24.85546875" style="56" customWidth="1"/>
    <col min="12" max="12" width="24.85546875" style="20" hidden="1" customWidth="1"/>
    <col min="13" max="13" width="24.85546875" style="56" hidden="1" customWidth="1"/>
    <col min="14" max="14" width="24.85546875" style="20" hidden="1" customWidth="1"/>
    <col min="15" max="15" width="24.85546875" style="56" hidden="1" customWidth="1"/>
    <col min="16" max="18" width="24.85546875" style="280" hidden="1" customWidth="1"/>
    <col min="19" max="19" width="24.85546875" style="103" hidden="1" customWidth="1"/>
    <col min="20" max="21" width="24.85546875" style="10" customWidth="1"/>
    <col min="22" max="22" width="24.85546875" style="103" customWidth="1"/>
    <col min="23" max="23" width="19.7109375" style="10" hidden="1" customWidth="1"/>
    <col min="24" max="24" width="26" style="565" customWidth="1"/>
    <col min="25" max="26" width="14.42578125" style="19" customWidth="1"/>
    <col min="27" max="27" width="11.7109375" style="11" customWidth="1"/>
    <col min="28" max="28" width="3.85546875" style="11" customWidth="1"/>
    <col min="29" max="29" width="5.42578125" style="11" customWidth="1"/>
    <col min="30" max="53" width="11.42578125" style="11" customWidth="1"/>
    <col min="54" max="16384" width="11.42578125" style="11"/>
  </cols>
  <sheetData>
    <row r="1" spans="2:30" ht="12.75" customHeight="1" x14ac:dyDescent="0.2">
      <c r="L1" s="43"/>
    </row>
    <row r="2" spans="2:30" s="18" customFormat="1" ht="21" customHeight="1" x14ac:dyDescent="0.3">
      <c r="B2" s="1055" t="s">
        <v>1083</v>
      </c>
      <c r="C2" s="1055"/>
      <c r="D2" s="1055"/>
      <c r="E2" s="1055"/>
      <c r="F2" s="1055"/>
      <c r="G2" s="1055"/>
      <c r="H2" s="1055"/>
      <c r="I2" s="1055"/>
      <c r="J2" s="1055"/>
      <c r="K2" s="1055"/>
      <c r="L2" s="1055"/>
      <c r="M2" s="1055"/>
      <c r="N2" s="1055"/>
      <c r="O2" s="1055"/>
      <c r="P2" s="1055"/>
      <c r="Q2" s="1055"/>
      <c r="R2" s="1055"/>
      <c r="S2" s="1055"/>
      <c r="T2" s="1055"/>
      <c r="U2" s="1055"/>
      <c r="V2" s="1055"/>
      <c r="W2" s="22"/>
      <c r="X2" s="566"/>
      <c r="Y2" s="36"/>
      <c r="Z2" s="36"/>
    </row>
    <row r="3" spans="2:30" s="18" customFormat="1" ht="15" hidden="1" customHeight="1" thickBot="1" x14ac:dyDescent="0.35">
      <c r="B3" s="1057"/>
      <c r="C3" s="1057"/>
      <c r="D3" s="1057"/>
      <c r="E3" s="1057"/>
      <c r="F3" s="1057"/>
      <c r="G3" s="1057"/>
      <c r="H3" s="1057"/>
      <c r="I3" s="1057"/>
      <c r="J3" s="1057"/>
      <c r="K3" s="1057"/>
      <c r="L3" s="1057"/>
      <c r="M3" s="1057"/>
      <c r="N3" s="1057"/>
      <c r="O3" s="1057"/>
      <c r="P3" s="1057"/>
      <c r="Q3" s="1057"/>
      <c r="R3" s="1057"/>
      <c r="S3" s="1057"/>
      <c r="T3" s="1057"/>
      <c r="U3" s="1057"/>
      <c r="V3" s="1057"/>
      <c r="W3" s="22"/>
      <c r="X3" s="566"/>
      <c r="Y3" s="36"/>
      <c r="Z3" s="36"/>
    </row>
    <row r="4" spans="2:30" s="18" customFormat="1" ht="21" customHeight="1" x14ac:dyDescent="0.3">
      <c r="B4" s="1055" t="s">
        <v>535</v>
      </c>
      <c r="C4" s="1055"/>
      <c r="D4" s="1055"/>
      <c r="E4" s="1055"/>
      <c r="F4" s="1055"/>
      <c r="G4" s="1055"/>
      <c r="H4" s="1055"/>
      <c r="I4" s="1055"/>
      <c r="J4" s="1055"/>
      <c r="K4" s="1055"/>
      <c r="L4" s="1055"/>
      <c r="M4" s="1055"/>
      <c r="N4" s="1055"/>
      <c r="O4" s="1055"/>
      <c r="P4" s="1055"/>
      <c r="Q4" s="1055"/>
      <c r="R4" s="1055"/>
      <c r="S4" s="1055"/>
      <c r="T4" s="1055"/>
      <c r="U4" s="1055"/>
      <c r="V4" s="1055"/>
      <c r="W4" s="22"/>
      <c r="X4" s="566"/>
      <c r="Y4" s="36"/>
      <c r="Z4" s="36"/>
    </row>
    <row r="5" spans="2:30" ht="21.75" customHeight="1" x14ac:dyDescent="0.2">
      <c r="B5" s="1062" t="s">
        <v>243</v>
      </c>
      <c r="C5" s="1062"/>
      <c r="D5" s="1062"/>
      <c r="E5" s="1062"/>
      <c r="F5" s="1062"/>
      <c r="G5" s="1062"/>
      <c r="H5" s="1066" t="s">
        <v>1054</v>
      </c>
      <c r="I5" s="1067"/>
      <c r="J5" s="1067"/>
      <c r="K5" s="1067"/>
      <c r="L5" s="1067"/>
      <c r="M5" s="1067"/>
      <c r="N5" s="1067"/>
      <c r="O5" s="1067"/>
      <c r="P5" s="1067"/>
      <c r="Q5" s="1067"/>
      <c r="R5" s="1067"/>
      <c r="S5" s="1068"/>
      <c r="T5" s="1056" t="s">
        <v>799</v>
      </c>
      <c r="U5" s="1056"/>
      <c r="V5" s="1056"/>
    </row>
    <row r="6" spans="2:30" ht="16.5" hidden="1" customHeight="1" x14ac:dyDescent="0.2">
      <c r="B6" s="1062"/>
      <c r="C6" s="1062"/>
      <c r="D6" s="1062"/>
      <c r="E6" s="1062"/>
      <c r="F6" s="1062"/>
      <c r="G6" s="1062"/>
      <c r="H6" s="175" t="s">
        <v>123</v>
      </c>
      <c r="I6" s="175" t="s">
        <v>124</v>
      </c>
      <c r="J6" s="175" t="s">
        <v>125</v>
      </c>
      <c r="K6" s="177" t="s">
        <v>1009</v>
      </c>
      <c r="L6" s="178" t="s">
        <v>612</v>
      </c>
      <c r="M6" s="179" t="s">
        <v>1007</v>
      </c>
      <c r="N6" s="178" t="s">
        <v>613</v>
      </c>
      <c r="O6" s="177" t="s">
        <v>1008</v>
      </c>
      <c r="P6" s="382" t="s">
        <v>1004</v>
      </c>
      <c r="Q6" s="382" t="s">
        <v>1073</v>
      </c>
      <c r="R6" s="382" t="s">
        <v>1005</v>
      </c>
      <c r="S6" s="177" t="s">
        <v>1006</v>
      </c>
      <c r="T6" s="176" t="s">
        <v>123</v>
      </c>
      <c r="U6" s="176" t="s">
        <v>124</v>
      </c>
      <c r="V6" s="180" t="s">
        <v>127</v>
      </c>
    </row>
    <row r="7" spans="2:30" ht="56.25" customHeight="1" x14ac:dyDescent="0.2">
      <c r="B7" s="1062"/>
      <c r="C7" s="1062"/>
      <c r="D7" s="1062"/>
      <c r="E7" s="1062"/>
      <c r="F7" s="1062"/>
      <c r="G7" s="1062"/>
      <c r="H7" s="181" t="s">
        <v>1055</v>
      </c>
      <c r="I7" s="181" t="s">
        <v>1056</v>
      </c>
      <c r="J7" s="181" t="s">
        <v>1081</v>
      </c>
      <c r="K7" s="182" t="s">
        <v>1082</v>
      </c>
      <c r="L7" s="181" t="s">
        <v>624</v>
      </c>
      <c r="M7" s="182" t="s">
        <v>623</v>
      </c>
      <c r="N7" s="383" t="s">
        <v>621</v>
      </c>
      <c r="O7" s="182" t="s">
        <v>622</v>
      </c>
      <c r="P7" s="278" t="s">
        <v>937</v>
      </c>
      <c r="Q7" s="278" t="s">
        <v>1061</v>
      </c>
      <c r="R7" s="279" t="s">
        <v>938</v>
      </c>
      <c r="S7" s="283" t="s">
        <v>939</v>
      </c>
      <c r="T7" s="183" t="s">
        <v>1084</v>
      </c>
      <c r="U7" s="183" t="s">
        <v>1085</v>
      </c>
      <c r="V7" s="184" t="s">
        <v>1086</v>
      </c>
    </row>
    <row r="8" spans="2:30" ht="69" hidden="1" customHeight="1" x14ac:dyDescent="0.2">
      <c r="B8" s="128" t="s">
        <v>644</v>
      </c>
      <c r="C8" s="129" t="s">
        <v>88</v>
      </c>
      <c r="D8" s="130" t="s">
        <v>89</v>
      </c>
      <c r="E8" s="130" t="s">
        <v>90</v>
      </c>
      <c r="F8" s="130" t="s">
        <v>249</v>
      </c>
      <c r="G8" s="128" t="s">
        <v>645</v>
      </c>
      <c r="H8" s="181" t="s">
        <v>1055</v>
      </c>
      <c r="I8" s="181" t="s">
        <v>1056</v>
      </c>
      <c r="J8" s="181" t="s">
        <v>1039</v>
      </c>
      <c r="K8" s="182" t="s">
        <v>1057</v>
      </c>
      <c r="L8" s="181" t="s">
        <v>624</v>
      </c>
      <c r="M8" s="182" t="s">
        <v>623</v>
      </c>
      <c r="N8" s="383" t="s">
        <v>621</v>
      </c>
      <c r="O8" s="182" t="s">
        <v>622</v>
      </c>
      <c r="P8" s="278" t="s">
        <v>937</v>
      </c>
      <c r="Q8" s="278" t="s">
        <v>1061</v>
      </c>
      <c r="R8" s="279" t="s">
        <v>938</v>
      </c>
      <c r="S8" s="283" t="s">
        <v>939</v>
      </c>
      <c r="T8" s="183" t="s">
        <v>1040</v>
      </c>
      <c r="U8" s="183" t="s">
        <v>1041</v>
      </c>
      <c r="V8" s="184" t="s">
        <v>1075</v>
      </c>
      <c r="X8" s="185"/>
      <c r="Y8" s="185"/>
      <c r="Z8" s="185"/>
    </row>
    <row r="9" spans="2:30" ht="17.25" customHeight="1" x14ac:dyDescent="0.2">
      <c r="B9" s="186" t="s">
        <v>87</v>
      </c>
      <c r="C9" s="187" t="s">
        <v>88</v>
      </c>
      <c r="D9" s="188" t="s">
        <v>89</v>
      </c>
      <c r="E9" s="188" t="s">
        <v>90</v>
      </c>
      <c r="F9" s="188" t="s">
        <v>249</v>
      </c>
      <c r="G9" s="186" t="s">
        <v>137</v>
      </c>
      <c r="H9" s="189">
        <f>+H10+H81+H151+H158+H197+H204+H210+H212+H261+H266</f>
        <v>371846753.99699998</v>
      </c>
      <c r="I9" s="189">
        <f>+I10+I81+I151+I158+I197+I204+I210+I212+I261+I266</f>
        <v>354392418.99699998</v>
      </c>
      <c r="J9" s="189">
        <f ca="1">+J10+J81+J151+J158+J197+J204+J210+J212+J261+J266</f>
        <v>118337721.127</v>
      </c>
      <c r="K9" s="190">
        <f ca="1">IFERROR(J9/I9,"0%")</f>
        <v>0.33391719118010188</v>
      </c>
      <c r="L9" s="189">
        <f>+L10+L81+L151+L158+L197+L204+L210+L212+L261+L266</f>
        <v>122796160.85000001</v>
      </c>
      <c r="M9" s="190">
        <f>+IFERROR(L9/I9,0%)</f>
        <v>0.34649770781648553</v>
      </c>
      <c r="N9" s="384">
        <f>+N10+N81+N151+N158+N197+N204+N210+N212+N261+N266</f>
        <v>231596258.14699998</v>
      </c>
      <c r="O9" s="190">
        <f>+IFERROR(N9/I9,0%)</f>
        <v>0.65350229218351452</v>
      </c>
      <c r="P9" s="308">
        <f>+P10+P81+P151+P158+P197+P204+P210+P212+P261+P266</f>
        <v>52012043.485999994</v>
      </c>
      <c r="Q9" s="284">
        <f ca="1">IFERROR(+P9/J9,0)</f>
        <v>0.4395220982004604</v>
      </c>
      <c r="R9" s="309">
        <f>+R10+R81+R151+R158+R197+R204+R210+R212+R261+R266</f>
        <v>66325677.641000003</v>
      </c>
      <c r="S9" s="284">
        <f ca="1">+IFERROR(R9/J9,"0%")</f>
        <v>0.56047790179953949</v>
      </c>
      <c r="T9" s="189">
        <f>+T10+T81+T151+T158+T197++T204+T210+T212+T261+T266</f>
        <v>386297145.29507595</v>
      </c>
      <c r="U9" s="276">
        <f ca="1">+U10+U81+U158+U197+U204+U212+U210+U261+U266+U151</f>
        <v>69507084.191414982</v>
      </c>
      <c r="V9" s="190">
        <f ca="1">IFERROR(U9/T9,"0%")</f>
        <v>0.17993165374888151</v>
      </c>
      <c r="W9" s="23"/>
      <c r="X9" s="567"/>
    </row>
    <row r="10" spans="2:30" s="583" customFormat="1" ht="15" customHeight="1" x14ac:dyDescent="0.2">
      <c r="B10" s="570" t="s">
        <v>144</v>
      </c>
      <c r="C10" s="571"/>
      <c r="D10" s="572"/>
      <c r="E10" s="573"/>
      <c r="F10" s="573"/>
      <c r="G10" s="574" t="s">
        <v>14</v>
      </c>
      <c r="H10" s="575">
        <f>+H11+H42+H74</f>
        <v>19882145</v>
      </c>
      <c r="I10" s="575">
        <f>+I11+I42+I74</f>
        <v>19882145</v>
      </c>
      <c r="J10" s="575">
        <f ca="1">+J11+J42+J74</f>
        <v>2881934.4040000001</v>
      </c>
      <c r="K10" s="305">
        <f ca="1">IFERROR(J10/I10,"0%")</f>
        <v>0.14495087949514501</v>
      </c>
      <c r="L10" s="592">
        <f>+L11+L42+L74</f>
        <v>2881934.4040000006</v>
      </c>
      <c r="M10" s="305">
        <f>+IFERROR(L10/I10,0%)</f>
        <v>0.14495087949514504</v>
      </c>
      <c r="N10" s="576">
        <f>+N11+N42+N74</f>
        <v>17000210.596000001</v>
      </c>
      <c r="O10" s="305">
        <f>+IFERROR(N10/I10,0%)</f>
        <v>0.85504912050485504</v>
      </c>
      <c r="P10" s="575">
        <f t="shared" ref="P10:R10" si="0">+P11+P42+P74</f>
        <v>2532573.835</v>
      </c>
      <c r="Q10" s="306">
        <f t="shared" ref="Q10:Q73" ca="1" si="1">IFERROR(+P10/J10,0)</f>
        <v>0.87877566938542984</v>
      </c>
      <c r="R10" s="577">
        <f t="shared" si="0"/>
        <v>349360.56900000002</v>
      </c>
      <c r="S10" s="306">
        <f ca="1">+IFERROR(R10/J10,"0%")</f>
        <v>0.12122433061457009</v>
      </c>
      <c r="T10" s="575">
        <f>+T11+T42+T74</f>
        <v>20437614.038000003</v>
      </c>
      <c r="U10" s="578">
        <f ca="1">+U11+U42+U74</f>
        <v>2784651.527427</v>
      </c>
      <c r="V10" s="307">
        <f ca="1">IFERROR(U10/T10,0%)</f>
        <v>0.13625130224347373</v>
      </c>
      <c r="W10" s="579"/>
      <c r="X10" s="580"/>
      <c r="Y10" s="310"/>
      <c r="Z10" s="581"/>
      <c r="AA10" s="582"/>
      <c r="AB10" s="582"/>
      <c r="AC10" s="582"/>
      <c r="AD10" s="581"/>
    </row>
    <row r="11" spans="2:30" s="583" customFormat="1" ht="15" hidden="1" customHeight="1" outlineLevel="1" x14ac:dyDescent="0.2">
      <c r="B11" s="570"/>
      <c r="C11" s="571" t="s">
        <v>146</v>
      </c>
      <c r="D11" s="572"/>
      <c r="E11" s="573"/>
      <c r="F11" s="573"/>
      <c r="G11" s="574" t="s">
        <v>15</v>
      </c>
      <c r="H11" s="575">
        <f>+H12+H26+H29+H33+H38</f>
        <v>648450</v>
      </c>
      <c r="I11" s="575">
        <f>+I12+I26+I29+I33+I38</f>
        <v>647823.89500000002</v>
      </c>
      <c r="J11" s="575">
        <f ca="1">+J12+J26+J29+J33+J38</f>
        <v>93883.245999999999</v>
      </c>
      <c r="K11" s="305">
        <f t="shared" ref="K11:K74" ca="1" si="2">IFERROR(J11/I11,"0%")</f>
        <v>0.14492093719389587</v>
      </c>
      <c r="L11" s="592">
        <f>+L12+L26+L29+L33+L38</f>
        <v>93883.245999999999</v>
      </c>
      <c r="M11" s="305">
        <f t="shared" ref="M11:M74" si="3">+IFERROR(L11/I11,0%)</f>
        <v>0.14492093719389587</v>
      </c>
      <c r="N11" s="576">
        <f>+N12+N26+N29+N33+N38</f>
        <v>553940.64899999998</v>
      </c>
      <c r="O11" s="305">
        <f t="shared" ref="O11:O74" si="4">+IFERROR(N11/I11,0%)</f>
        <v>0.85507906280610402</v>
      </c>
      <c r="P11" s="575">
        <f t="shared" ref="P11:R11" si="5">+P12+P26+P29+P33+P38</f>
        <v>74853.316000000006</v>
      </c>
      <c r="Q11" s="306">
        <f t="shared" ca="1" si="1"/>
        <v>0.79730217253033631</v>
      </c>
      <c r="R11" s="577">
        <f t="shared" si="5"/>
        <v>19029.93</v>
      </c>
      <c r="S11" s="306">
        <f t="shared" ref="S11:S74" ca="1" si="6">+IFERROR(R11/J11,"0%")</f>
        <v>0.20269782746966375</v>
      </c>
      <c r="T11" s="575">
        <f>+T12+T26+T29+T33+T38</f>
        <v>828808.64347199991</v>
      </c>
      <c r="U11" s="578">
        <f ca="1">+U12+U26+U29+U33+U38</f>
        <v>101426.22614299999</v>
      </c>
      <c r="V11" s="307">
        <f t="shared" ref="V11:V74" ca="1" si="7">IFERROR(U11/T11,0%)</f>
        <v>0.1223759271116078</v>
      </c>
      <c r="W11" s="579"/>
      <c r="X11" s="580"/>
      <c r="Y11" s="310"/>
      <c r="Z11" s="581"/>
      <c r="AA11" s="582"/>
      <c r="AB11" s="582"/>
      <c r="AC11" s="582"/>
      <c r="AD11" s="581"/>
    </row>
    <row r="12" spans="2:30" s="583" customFormat="1" ht="15" hidden="1" customHeight="1" outlineLevel="2" x14ac:dyDescent="0.2">
      <c r="B12" s="570"/>
      <c r="C12" s="571"/>
      <c r="D12" s="572" t="s">
        <v>145</v>
      </c>
      <c r="E12" s="573"/>
      <c r="F12" s="573"/>
      <c r="G12" s="574" t="s">
        <v>16</v>
      </c>
      <c r="H12" s="575">
        <f>SUM(H13:H25)</f>
        <v>507000</v>
      </c>
      <c r="I12" s="575">
        <f>SUM(I13:I25)</f>
        <v>506987.75599999999</v>
      </c>
      <c r="J12" s="575">
        <f ca="1">SUM(J13:J25)</f>
        <v>76529.209999999992</v>
      </c>
      <c r="K12" s="305">
        <f t="shared" ca="1" si="2"/>
        <v>0.1509488327761509</v>
      </c>
      <c r="L12" s="575">
        <f t="shared" ref="L12:R12" si="8">SUM(L13:L25)</f>
        <v>76529.209999999992</v>
      </c>
      <c r="M12" s="305">
        <f t="shared" si="3"/>
        <v>0.1509488327761509</v>
      </c>
      <c r="N12" s="576">
        <f t="shared" si="8"/>
        <v>430458.54600000003</v>
      </c>
      <c r="O12" s="305">
        <f t="shared" si="4"/>
        <v>0.84905116722384921</v>
      </c>
      <c r="P12" s="575">
        <f t="shared" si="8"/>
        <v>60524.154999999999</v>
      </c>
      <c r="Q12" s="306">
        <f t="shared" ca="1" si="1"/>
        <v>0.79086344939402886</v>
      </c>
      <c r="R12" s="577">
        <f t="shared" si="8"/>
        <v>16005.055</v>
      </c>
      <c r="S12" s="306">
        <f t="shared" ca="1" si="6"/>
        <v>0.20913655060597125</v>
      </c>
      <c r="T12" s="575">
        <f>SUM(T13:T25)</f>
        <v>648488.71577499993</v>
      </c>
      <c r="U12" s="578">
        <f>SUM(U13:U25)</f>
        <v>84103.948719999986</v>
      </c>
      <c r="V12" s="307">
        <f t="shared" si="7"/>
        <v>0.12969223160573967</v>
      </c>
      <c r="W12" s="579"/>
      <c r="X12" s="580"/>
      <c r="Y12" s="310"/>
      <c r="Z12" s="581"/>
      <c r="AA12" s="582"/>
      <c r="AB12" s="582"/>
      <c r="AC12" s="582"/>
      <c r="AD12" s="581"/>
    </row>
    <row r="13" spans="2:30" s="583" customFormat="1" ht="15" hidden="1" customHeight="1" outlineLevel="3" x14ac:dyDescent="0.2">
      <c r="B13" s="570"/>
      <c r="C13" s="571"/>
      <c r="D13" s="572"/>
      <c r="E13" s="573">
        <v>1</v>
      </c>
      <c r="F13" s="573" t="str">
        <f>+CONCATENATE($B$10,"",$C$11,"",$D$12,"00",E13)</f>
        <v>21.01.001.001</v>
      </c>
      <c r="G13" s="574" t="s">
        <v>117</v>
      </c>
      <c r="H13" s="575">
        <f>+VLOOKUP(F13,matriz01,3,FALSE)</f>
        <v>90500</v>
      </c>
      <c r="I13" s="575">
        <f>+VLOOKUP($F$13,matriz01,4,FALSE)</f>
        <v>90487.755999999994</v>
      </c>
      <c r="J13" s="575">
        <f>+VLOOKUP(F13,matriz01,5,FALSE)</f>
        <v>15652.654999999999</v>
      </c>
      <c r="K13" s="305">
        <f t="shared" si="2"/>
        <v>0.17298091688780523</v>
      </c>
      <c r="L13" s="592">
        <f>INDEX(tablap01,MATCH(F13,imputacion,0),7)</f>
        <v>15652.655000000001</v>
      </c>
      <c r="M13" s="305">
        <f t="shared" si="3"/>
        <v>0.17298091688780526</v>
      </c>
      <c r="N13" s="576">
        <f>INDEX(tablap01,MATCH(F13,imputacion,0),9)</f>
        <v>74835.100999999995</v>
      </c>
      <c r="O13" s="305">
        <f t="shared" si="4"/>
        <v>0.82701908311219474</v>
      </c>
      <c r="P13" s="575">
        <f t="shared" ref="P13:P25" si="9">INDEX(tablap01,MATCH(F13,imputacion,0),11)</f>
        <v>12291.311</v>
      </c>
      <c r="Q13" s="306">
        <f t="shared" si="1"/>
        <v>0.78525406712152035</v>
      </c>
      <c r="R13" s="577">
        <f t="shared" ref="R13:R25" si="10">INDEX(tablap01,MATCH(F13,imputacion,0),13)</f>
        <v>3361.3440000000001</v>
      </c>
      <c r="S13" s="306">
        <f t="shared" si="6"/>
        <v>0.21474593287847973</v>
      </c>
      <c r="T13" s="575">
        <f>+'Prog 01'!T12</f>
        <v>119607.82969399999</v>
      </c>
      <c r="U13" s="578">
        <f>+'Prog 01'!U12</f>
        <v>17114.967035999998</v>
      </c>
      <c r="V13" s="307">
        <f t="shared" si="7"/>
        <v>0.14309236343294801</v>
      </c>
      <c r="W13" s="579"/>
      <c r="X13" s="580"/>
      <c r="Y13" s="310"/>
      <c r="Z13" s="581"/>
      <c r="AA13" s="582"/>
      <c r="AB13" s="582"/>
      <c r="AC13" s="582"/>
      <c r="AD13" s="581"/>
    </row>
    <row r="14" spans="2:30" s="583" customFormat="1" ht="15" hidden="1" customHeight="1" outlineLevel="3" x14ac:dyDescent="0.2">
      <c r="B14" s="570"/>
      <c r="C14" s="571"/>
      <c r="D14" s="572"/>
      <c r="E14" s="573">
        <v>2</v>
      </c>
      <c r="F14" s="573" t="str">
        <f>+CONCATENATE($B$10,"",$C$11,"",$D$12,"00",E14)</f>
        <v>21.01.001.002</v>
      </c>
      <c r="G14" s="574" t="s">
        <v>17</v>
      </c>
      <c r="H14" s="575">
        <f t="shared" ref="H14:H23" si="11">+VLOOKUP(F14,matriz01,3,FALSE)</f>
        <v>10500</v>
      </c>
      <c r="I14" s="575">
        <f t="shared" ref="I14:I21" si="12">+VLOOKUP(F14,matriz01,4,FALSE)</f>
        <v>10500</v>
      </c>
      <c r="J14" s="575">
        <f t="shared" ref="J14:J23" si="13">+VLOOKUP(F14,matriz01,5,FALSE)</f>
        <v>1755.5050000000001</v>
      </c>
      <c r="K14" s="305">
        <f t="shared" si="2"/>
        <v>0.16719095238095238</v>
      </c>
      <c r="L14" s="592">
        <f t="shared" ref="L14:L24" si="14">INDEX(tablap01,MATCH(F14,imputacion,0),7)</f>
        <v>1755.5050000000001</v>
      </c>
      <c r="M14" s="305">
        <f t="shared" si="3"/>
        <v>0.16719095238095238</v>
      </c>
      <c r="N14" s="576">
        <f>INDEX(tablap01,MATCH(F14,imputacion,0),9)</f>
        <v>8744.494999999999</v>
      </c>
      <c r="O14" s="305">
        <f t="shared" si="4"/>
        <v>0.8328090476190475</v>
      </c>
      <c r="P14" s="575">
        <f t="shared" si="9"/>
        <v>1471.8630000000001</v>
      </c>
      <c r="Q14" s="306">
        <f t="shared" si="1"/>
        <v>0.83842711926197877</v>
      </c>
      <c r="R14" s="577">
        <f t="shared" si="10"/>
        <v>283.642</v>
      </c>
      <c r="S14" s="306">
        <f t="shared" si="6"/>
        <v>0.16157288073802123</v>
      </c>
      <c r="T14" s="575">
        <f>+'Prog 01'!T13</f>
        <v>16571.952739</v>
      </c>
      <c r="U14" s="578">
        <f>+'Prog 01'!U13</f>
        <v>2197.1929679999998</v>
      </c>
      <c r="V14" s="307">
        <f t="shared" si="7"/>
        <v>0.13258503705656746</v>
      </c>
      <c r="W14" s="579"/>
      <c r="X14" s="580"/>
      <c r="Y14" s="310"/>
      <c r="Z14" s="581"/>
      <c r="AA14" s="582"/>
      <c r="AB14" s="582"/>
      <c r="AC14" s="582"/>
      <c r="AD14" s="581"/>
    </row>
    <row r="15" spans="2:30" s="583" customFormat="1" ht="15" hidden="1" customHeight="1" outlineLevel="3" x14ac:dyDescent="0.2">
      <c r="B15" s="570"/>
      <c r="C15" s="571"/>
      <c r="D15" s="572"/>
      <c r="E15" s="573">
        <v>3</v>
      </c>
      <c r="F15" s="573" t="str">
        <f>+CONCATENATE($B$10,"",$C$11,"",$D$12,"00",E15)</f>
        <v>21.01.001.003</v>
      </c>
      <c r="G15" s="574" t="s">
        <v>18</v>
      </c>
      <c r="H15" s="575">
        <f t="shared" si="11"/>
        <v>66600</v>
      </c>
      <c r="I15" s="575">
        <f t="shared" si="12"/>
        <v>66600</v>
      </c>
      <c r="J15" s="575">
        <f t="shared" ca="1" si="13"/>
        <v>11368.954</v>
      </c>
      <c r="K15" s="305">
        <f t="shared" ca="1" si="2"/>
        <v>0.170705015015015</v>
      </c>
      <c r="L15" s="592">
        <f>INDEX(tablap01,MATCH(F15,imputacion,0),7)</f>
        <v>11368.954</v>
      </c>
      <c r="M15" s="305">
        <f t="shared" si="3"/>
        <v>0.170705015015015</v>
      </c>
      <c r="N15" s="576">
        <f t="shared" ref="N15:N25" si="15">INDEX(tablap01,MATCH(F15,imputacion,0),9)</f>
        <v>55231.046000000002</v>
      </c>
      <c r="O15" s="305">
        <f t="shared" si="4"/>
        <v>0.829294984984985</v>
      </c>
      <c r="P15" s="575">
        <f t="shared" si="9"/>
        <v>9070.8889999999992</v>
      </c>
      <c r="Q15" s="306">
        <f t="shared" ca="1" si="1"/>
        <v>0.79786486953856961</v>
      </c>
      <c r="R15" s="577">
        <f t="shared" si="10"/>
        <v>2298.0650000000001</v>
      </c>
      <c r="S15" s="306">
        <f t="shared" ca="1" si="6"/>
        <v>0.20213513046143033</v>
      </c>
      <c r="T15" s="575">
        <f>+'Prog 01'!T14</f>
        <v>87788.758184999984</v>
      </c>
      <c r="U15" s="578">
        <f>+'Prog 01'!U14</f>
        <v>12705.402717999999</v>
      </c>
      <c r="V15" s="307">
        <f t="shared" si="7"/>
        <v>0.14472698988662658</v>
      </c>
      <c r="W15" s="579"/>
      <c r="X15" s="580"/>
      <c r="Y15" s="310"/>
      <c r="Z15" s="581"/>
      <c r="AA15" s="582"/>
      <c r="AB15" s="582"/>
      <c r="AC15" s="582"/>
      <c r="AD15" s="581"/>
    </row>
    <row r="16" spans="2:30" s="583" customFormat="1" ht="15" hidden="1" customHeight="1" outlineLevel="3" x14ac:dyDescent="0.2">
      <c r="B16" s="570"/>
      <c r="C16" s="571"/>
      <c r="D16" s="572"/>
      <c r="E16" s="573">
        <v>4</v>
      </c>
      <c r="F16" s="573" t="str">
        <f>+CONCATENATE($B$10,"",$C$11,"",$D$12,"00",E16)</f>
        <v>21.01.001.004</v>
      </c>
      <c r="G16" s="574" t="s">
        <v>19</v>
      </c>
      <c r="H16" s="575">
        <f>+VLOOKUP(F16,matriz01,3,FALSE)</f>
        <v>0</v>
      </c>
      <c r="I16" s="575">
        <f>+VLOOKUP(F16,matriz01,4,FALSE)</f>
        <v>0</v>
      </c>
      <c r="J16" s="575">
        <f ca="1">+VLOOKUP(F16,matriz01,5,FALSE)</f>
        <v>0</v>
      </c>
      <c r="K16" s="305" t="str">
        <f t="shared" ca="1" si="2"/>
        <v>0%</v>
      </c>
      <c r="L16" s="592">
        <f>INDEX(tablap01,MATCH(F16,imputacion,0),7)</f>
        <v>0</v>
      </c>
      <c r="M16" s="305">
        <f t="shared" si="3"/>
        <v>0</v>
      </c>
      <c r="N16" s="576">
        <f>INDEX(tablap01,MATCH(F16,imputacion,0),9)</f>
        <v>0</v>
      </c>
      <c r="O16" s="305">
        <f t="shared" si="4"/>
        <v>0</v>
      </c>
      <c r="P16" s="575">
        <f t="shared" si="9"/>
        <v>0</v>
      </c>
      <c r="Q16" s="306">
        <f t="shared" ca="1" si="1"/>
        <v>0</v>
      </c>
      <c r="R16" s="577">
        <f t="shared" si="10"/>
        <v>0</v>
      </c>
      <c r="S16" s="306" t="str">
        <f t="shared" ca="1" si="6"/>
        <v>0%</v>
      </c>
      <c r="T16" s="575">
        <f>+'Prog 01'!T15</f>
        <v>168.08908499999998</v>
      </c>
      <c r="U16" s="578">
        <f>+'Prog 01'!U15</f>
        <v>0</v>
      </c>
      <c r="V16" s="307">
        <f t="shared" si="7"/>
        <v>0</v>
      </c>
      <c r="W16" s="579"/>
      <c r="X16" s="580"/>
      <c r="Y16" s="310"/>
      <c r="Z16" s="581"/>
      <c r="AA16" s="582"/>
      <c r="AB16" s="582"/>
      <c r="AC16" s="582"/>
      <c r="AD16" s="581"/>
    </row>
    <row r="17" spans="2:30" s="583" customFormat="1" ht="15" hidden="1" customHeight="1" outlineLevel="3" x14ac:dyDescent="0.2">
      <c r="B17" s="570"/>
      <c r="C17" s="571"/>
      <c r="D17" s="572"/>
      <c r="E17" s="573">
        <v>7</v>
      </c>
      <c r="F17" s="573" t="str">
        <f>+CONCATENATE($B$10,"",$C$11,"",$D$12,"00",E17)</f>
        <v>21.01.001.007</v>
      </c>
      <c r="G17" s="574" t="s">
        <v>122</v>
      </c>
      <c r="H17" s="575">
        <f>+VLOOKUP(F17,matriz01,3,FALSE)</f>
        <v>10300</v>
      </c>
      <c r="I17" s="575">
        <f>+VLOOKUP(F17,matriz01,4,FALSE)</f>
        <v>10300</v>
      </c>
      <c r="J17" s="575">
        <f ca="1">+VLOOKUP(F17,matriz01,5,FALSE)</f>
        <v>1763.2550000000001</v>
      </c>
      <c r="K17" s="305">
        <f t="shared" ca="1" si="2"/>
        <v>0.17118980582524274</v>
      </c>
      <c r="L17" s="592">
        <f t="shared" si="14"/>
        <v>1763.2550000000001</v>
      </c>
      <c r="M17" s="305">
        <f t="shared" si="3"/>
        <v>0.17118980582524274</v>
      </c>
      <c r="N17" s="576">
        <f t="shared" si="15"/>
        <v>8536.744999999999</v>
      </c>
      <c r="O17" s="305">
        <f t="shared" si="4"/>
        <v>0.82881019417475721</v>
      </c>
      <c r="P17" s="575">
        <f t="shared" si="9"/>
        <v>1477.8019999999999</v>
      </c>
      <c r="Q17" s="306">
        <f t="shared" ca="1" si="1"/>
        <v>0.83811019960243971</v>
      </c>
      <c r="R17" s="577">
        <f t="shared" si="10"/>
        <v>285.45299999999997</v>
      </c>
      <c r="S17" s="306">
        <f t="shared" ca="1" si="6"/>
        <v>0.16188980039756018</v>
      </c>
      <c r="T17" s="575">
        <f>+'Prog 01'!T16</f>
        <v>10089.818609</v>
      </c>
      <c r="U17" s="578">
        <f>+'Prog 01'!U16</f>
        <v>1753.7413099999999</v>
      </c>
      <c r="V17" s="307">
        <f t="shared" si="7"/>
        <v>0.17381296710683017</v>
      </c>
      <c r="W17" s="579"/>
      <c r="X17" s="580"/>
      <c r="Y17" s="310"/>
      <c r="Z17" s="581"/>
      <c r="AA17" s="582"/>
      <c r="AB17" s="582"/>
      <c r="AC17" s="582"/>
      <c r="AD17" s="581"/>
    </row>
    <row r="18" spans="2:30" s="583" customFormat="1" ht="15" hidden="1" customHeight="1" outlineLevel="3" x14ac:dyDescent="0.2">
      <c r="B18" s="570"/>
      <c r="C18" s="571"/>
      <c r="D18" s="572"/>
      <c r="E18" s="573">
        <v>12</v>
      </c>
      <c r="F18" s="573" t="str">
        <f t="shared" ref="F18:F25" si="16">+CONCATENATE($B$10,"",$C$11,"",$D$12,"0",E18)</f>
        <v>21.01.001.012</v>
      </c>
      <c r="G18" s="574" t="s">
        <v>20</v>
      </c>
      <c r="H18" s="575">
        <f t="shared" si="11"/>
        <v>2300</v>
      </c>
      <c r="I18" s="575">
        <f t="shared" si="12"/>
        <v>2300</v>
      </c>
      <c r="J18" s="575">
        <f t="shared" ca="1" si="13"/>
        <v>371.97</v>
      </c>
      <c r="K18" s="305">
        <f t="shared" ca="1" si="2"/>
        <v>0.16172608695652174</v>
      </c>
      <c r="L18" s="592">
        <f t="shared" si="14"/>
        <v>371.97</v>
      </c>
      <c r="M18" s="305">
        <f t="shared" si="3"/>
        <v>0.16172608695652174</v>
      </c>
      <c r="N18" s="576">
        <f t="shared" si="15"/>
        <v>1928.03</v>
      </c>
      <c r="O18" s="305">
        <f t="shared" si="4"/>
        <v>0.8382739130434782</v>
      </c>
      <c r="P18" s="575">
        <f t="shared" si="9"/>
        <v>322.01299999999998</v>
      </c>
      <c r="Q18" s="306">
        <f t="shared" ca="1" si="1"/>
        <v>0.86569615829233526</v>
      </c>
      <c r="R18" s="577">
        <f t="shared" si="10"/>
        <v>49.957000000000001</v>
      </c>
      <c r="S18" s="306">
        <f t="shared" ca="1" si="6"/>
        <v>0.1343038417076646</v>
      </c>
      <c r="T18" s="575">
        <f>+'Prog 01'!T17</f>
        <v>2293.8502489999996</v>
      </c>
      <c r="U18" s="578">
        <f>+'Prog 01'!U17</f>
        <v>383.50106999999997</v>
      </c>
      <c r="V18" s="307">
        <f t="shared" si="7"/>
        <v>0.16718662003641549</v>
      </c>
      <c r="W18" s="579"/>
      <c r="X18" s="580"/>
      <c r="Y18" s="310"/>
      <c r="Z18" s="581"/>
      <c r="AA18" s="582"/>
      <c r="AB18" s="582"/>
      <c r="AC18" s="582"/>
      <c r="AD18" s="581"/>
    </row>
    <row r="19" spans="2:30" s="583" customFormat="1" ht="15" hidden="1" customHeight="1" outlineLevel="3" x14ac:dyDescent="0.2">
      <c r="B19" s="570"/>
      <c r="C19" s="571"/>
      <c r="D19" s="572"/>
      <c r="E19" s="573">
        <v>13</v>
      </c>
      <c r="F19" s="573" t="str">
        <f t="shared" si="16"/>
        <v>21.01.001.013</v>
      </c>
      <c r="G19" s="574" t="s">
        <v>21</v>
      </c>
      <c r="H19" s="575">
        <f>+VLOOKUP(F19,matriz01,3,FALSE)</f>
        <v>53400</v>
      </c>
      <c r="I19" s="575">
        <f t="shared" si="12"/>
        <v>53400</v>
      </c>
      <c r="J19" s="575">
        <f t="shared" ca="1" si="13"/>
        <v>7738.2860000000001</v>
      </c>
      <c r="K19" s="305">
        <f t="shared" ca="1" si="2"/>
        <v>0.14491172284644194</v>
      </c>
      <c r="L19" s="592">
        <f t="shared" si="14"/>
        <v>7738.2860000000001</v>
      </c>
      <c r="M19" s="305">
        <f t="shared" si="3"/>
        <v>0.14491172284644194</v>
      </c>
      <c r="N19" s="576">
        <f>INDEX(tablap01,MATCH(F19,imputacion,0),9)</f>
        <v>45661.714</v>
      </c>
      <c r="O19" s="305">
        <f t="shared" si="4"/>
        <v>0.85508827715355806</v>
      </c>
      <c r="P19" s="575">
        <f t="shared" si="9"/>
        <v>6269.8109999999997</v>
      </c>
      <c r="Q19" s="306">
        <f t="shared" ca="1" si="1"/>
        <v>0.81023252436004556</v>
      </c>
      <c r="R19" s="577">
        <f t="shared" si="10"/>
        <v>1468.4749999999999</v>
      </c>
      <c r="S19" s="306">
        <f t="shared" ca="1" si="6"/>
        <v>0.18976747563995436</v>
      </c>
      <c r="T19" s="575">
        <f>+'Prog 01'!T18</f>
        <v>54905.071951999998</v>
      </c>
      <c r="U19" s="578">
        <f>+'Prog 01'!U18</f>
        <v>7978.172865999999</v>
      </c>
      <c r="V19" s="307">
        <f t="shared" si="7"/>
        <v>0.14530848576202224</v>
      </c>
      <c r="W19" s="579"/>
      <c r="X19" s="580"/>
      <c r="Y19" s="310"/>
      <c r="Z19" s="581"/>
      <c r="AA19" s="582"/>
      <c r="AB19" s="582"/>
      <c r="AC19" s="582"/>
      <c r="AD19" s="581"/>
    </row>
    <row r="20" spans="2:30" s="583" customFormat="1" ht="15" hidden="1" customHeight="1" outlineLevel="3" x14ac:dyDescent="0.2">
      <c r="B20" s="570"/>
      <c r="C20" s="571"/>
      <c r="D20" s="572"/>
      <c r="E20" s="573">
        <v>14</v>
      </c>
      <c r="F20" s="573" t="str">
        <f t="shared" si="16"/>
        <v>21.01.001.014</v>
      </c>
      <c r="G20" s="574" t="s">
        <v>22</v>
      </c>
      <c r="H20" s="575">
        <f t="shared" si="11"/>
        <v>61400</v>
      </c>
      <c r="I20" s="575">
        <f t="shared" si="12"/>
        <v>61400</v>
      </c>
      <c r="J20" s="575">
        <f t="shared" ca="1" si="13"/>
        <v>9902.509</v>
      </c>
      <c r="K20" s="305">
        <f t="shared" ca="1" si="2"/>
        <v>0.16127864820846904</v>
      </c>
      <c r="L20" s="592">
        <f t="shared" si="14"/>
        <v>9902.509</v>
      </c>
      <c r="M20" s="305">
        <f t="shared" si="3"/>
        <v>0.16127864820846904</v>
      </c>
      <c r="N20" s="576">
        <f t="shared" si="15"/>
        <v>51497.491000000002</v>
      </c>
      <c r="O20" s="305">
        <f t="shared" si="4"/>
        <v>0.83872135179153096</v>
      </c>
      <c r="P20" s="575">
        <f t="shared" si="9"/>
        <v>7908.6030000000001</v>
      </c>
      <c r="Q20" s="306">
        <f t="shared" ca="1" si="1"/>
        <v>0.79864638345696026</v>
      </c>
      <c r="R20" s="577">
        <f t="shared" si="10"/>
        <v>1993.9059999999999</v>
      </c>
      <c r="S20" s="306">
        <f t="shared" ca="1" si="6"/>
        <v>0.20135361654303974</v>
      </c>
      <c r="T20" s="575">
        <f>+'Prog 01'!T19</f>
        <v>80662.552168999988</v>
      </c>
      <c r="U20" s="578">
        <f>+'Prog 01'!U19</f>
        <v>11065.411638</v>
      </c>
      <c r="V20" s="307">
        <f t="shared" si="7"/>
        <v>0.13718152154194582</v>
      </c>
      <c r="W20" s="579"/>
      <c r="X20" s="580"/>
      <c r="Y20" s="310"/>
      <c r="Z20" s="581"/>
      <c r="AA20" s="582"/>
      <c r="AB20" s="582"/>
      <c r="AC20" s="582"/>
      <c r="AD20" s="581"/>
    </row>
    <row r="21" spans="2:30" s="583" customFormat="1" ht="15" hidden="1" customHeight="1" outlineLevel="3" x14ac:dyDescent="0.2">
      <c r="B21" s="570"/>
      <c r="C21" s="571"/>
      <c r="D21" s="572"/>
      <c r="E21" s="573">
        <v>15</v>
      </c>
      <c r="F21" s="573" t="str">
        <f t="shared" si="16"/>
        <v>21.01.001.015</v>
      </c>
      <c r="G21" s="574" t="s">
        <v>23</v>
      </c>
      <c r="H21" s="575">
        <f t="shared" si="11"/>
        <v>150800</v>
      </c>
      <c r="I21" s="575">
        <f t="shared" si="12"/>
        <v>150800</v>
      </c>
      <c r="J21" s="575">
        <f t="shared" ca="1" si="13"/>
        <v>25740.75</v>
      </c>
      <c r="K21" s="305">
        <f t="shared" ca="1" si="2"/>
        <v>0.17069462864721485</v>
      </c>
      <c r="L21" s="592">
        <f t="shared" si="14"/>
        <v>25740.75</v>
      </c>
      <c r="M21" s="305">
        <f t="shared" si="3"/>
        <v>0.17069462864721485</v>
      </c>
      <c r="N21" s="576">
        <f t="shared" si="15"/>
        <v>125059.25</v>
      </c>
      <c r="O21" s="305">
        <f t="shared" si="4"/>
        <v>0.82930537135278515</v>
      </c>
      <c r="P21" s="575">
        <f t="shared" si="9"/>
        <v>19890.685000000001</v>
      </c>
      <c r="Q21" s="306">
        <f t="shared" ca="1" si="1"/>
        <v>0.77273136952109012</v>
      </c>
      <c r="R21" s="577">
        <f t="shared" si="10"/>
        <v>5850.0649999999996</v>
      </c>
      <c r="S21" s="306">
        <f t="shared" ca="1" si="6"/>
        <v>0.22726863047890988</v>
      </c>
      <c r="T21" s="575">
        <f>+'Prog 01'!T20</f>
        <v>199573.36812699999</v>
      </c>
      <c r="U21" s="578">
        <f>+'Prog 01'!U20</f>
        <v>28749.416441999998</v>
      </c>
      <c r="V21" s="307">
        <f t="shared" si="7"/>
        <v>0.14405437314514377</v>
      </c>
      <c r="W21" s="579"/>
      <c r="X21" s="580"/>
      <c r="Y21" s="310"/>
      <c r="Z21" s="581"/>
      <c r="AA21" s="582"/>
      <c r="AB21" s="582"/>
      <c r="AC21" s="582"/>
      <c r="AD21" s="581"/>
    </row>
    <row r="22" spans="2:30" s="583" customFormat="1" ht="15" hidden="1" customHeight="1" outlineLevel="3" x14ac:dyDescent="0.2">
      <c r="B22" s="570"/>
      <c r="C22" s="571"/>
      <c r="D22" s="572"/>
      <c r="E22" s="573">
        <v>22</v>
      </c>
      <c r="F22" s="573" t="str">
        <f t="shared" si="16"/>
        <v>21.01.001.022</v>
      </c>
      <c r="G22" s="574" t="s">
        <v>24</v>
      </c>
      <c r="H22" s="575">
        <f t="shared" si="11"/>
        <v>49100</v>
      </c>
      <c r="I22" s="575">
        <f>+VLOOKUP(F22,matriz01,4,FALSE)</f>
        <v>49100</v>
      </c>
      <c r="J22" s="575">
        <f t="shared" ca="1" si="13"/>
        <v>70.290999999999997</v>
      </c>
      <c r="K22" s="305">
        <f t="shared" ca="1" si="2"/>
        <v>1.4315885947046843E-3</v>
      </c>
      <c r="L22" s="592">
        <f t="shared" si="14"/>
        <v>70.290999999999997</v>
      </c>
      <c r="M22" s="305">
        <f t="shared" si="3"/>
        <v>1.4315885947046843E-3</v>
      </c>
      <c r="N22" s="576">
        <f t="shared" si="15"/>
        <v>49029.709000000003</v>
      </c>
      <c r="O22" s="305">
        <f t="shared" si="4"/>
        <v>0.9985684114052954</v>
      </c>
      <c r="P22" s="575">
        <f t="shared" si="9"/>
        <v>24.143999999999998</v>
      </c>
      <c r="Q22" s="306">
        <f t="shared" ca="1" si="1"/>
        <v>0.34348636383036235</v>
      </c>
      <c r="R22" s="577">
        <f t="shared" si="10"/>
        <v>46.146999999999998</v>
      </c>
      <c r="S22" s="306">
        <f t="shared" ca="1" si="6"/>
        <v>0.65651363616963765</v>
      </c>
      <c r="T22" s="575">
        <f>+'Prog 01'!T21</f>
        <v>64420.345190999993</v>
      </c>
      <c r="U22" s="578">
        <f>+'Prog 01'!U21</f>
        <v>0</v>
      </c>
      <c r="V22" s="307">
        <f t="shared" si="7"/>
        <v>0</v>
      </c>
      <c r="W22" s="579"/>
      <c r="X22" s="580"/>
      <c r="Y22" s="310"/>
      <c r="Z22" s="581"/>
      <c r="AA22" s="582"/>
      <c r="AB22" s="582"/>
      <c r="AC22" s="582"/>
      <c r="AD22" s="581"/>
    </row>
    <row r="23" spans="2:30" s="583" customFormat="1" ht="15" hidden="1" customHeight="1" outlineLevel="3" x14ac:dyDescent="0.2">
      <c r="B23" s="570"/>
      <c r="C23" s="571"/>
      <c r="D23" s="572"/>
      <c r="E23" s="573">
        <v>39</v>
      </c>
      <c r="F23" s="573" t="str">
        <f t="shared" si="16"/>
        <v>21.01.001.039</v>
      </c>
      <c r="G23" s="574" t="s">
        <v>25</v>
      </c>
      <c r="H23" s="575">
        <f t="shared" si="11"/>
        <v>12100</v>
      </c>
      <c r="I23" s="575">
        <f>+VLOOKUP(F23,matriz01,4,FALSE)</f>
        <v>12100</v>
      </c>
      <c r="J23" s="575">
        <f t="shared" ca="1" si="13"/>
        <v>2165.0349999999999</v>
      </c>
      <c r="K23" s="305">
        <f t="shared" ca="1" si="2"/>
        <v>0.17892851239669419</v>
      </c>
      <c r="L23" s="592">
        <f t="shared" si="14"/>
        <v>2165.0349999999999</v>
      </c>
      <c r="M23" s="305">
        <f t="shared" si="3"/>
        <v>0.17892851239669419</v>
      </c>
      <c r="N23" s="576">
        <f t="shared" si="15"/>
        <v>9934.9650000000001</v>
      </c>
      <c r="O23" s="305">
        <f t="shared" si="4"/>
        <v>0.82107148760330584</v>
      </c>
      <c r="P23" s="575">
        <f t="shared" si="9"/>
        <v>1797.0340000000001</v>
      </c>
      <c r="Q23" s="306">
        <f t="shared" ca="1" si="1"/>
        <v>0.83002538065204501</v>
      </c>
      <c r="R23" s="577">
        <f t="shared" si="10"/>
        <v>368.00099999999998</v>
      </c>
      <c r="S23" s="306">
        <f t="shared" ca="1" si="6"/>
        <v>0.1699746193479551</v>
      </c>
      <c r="T23" s="575">
        <f>+'Prog 01'!T22</f>
        <v>12407.079774999998</v>
      </c>
      <c r="U23" s="578">
        <f>+'Prog 01'!U22</f>
        <v>2156.1426719999999</v>
      </c>
      <c r="V23" s="307">
        <f t="shared" si="7"/>
        <v>0.17378325207069126</v>
      </c>
      <c r="W23" s="579"/>
      <c r="X23" s="580"/>
      <c r="Y23" s="310"/>
      <c r="Z23" s="581"/>
      <c r="AA23" s="582"/>
      <c r="AB23" s="582"/>
      <c r="AC23" s="582"/>
      <c r="AD23" s="581"/>
    </row>
    <row r="24" spans="2:30" s="583" customFormat="1" ht="15" hidden="1" customHeight="1" outlineLevel="3" x14ac:dyDescent="0.2">
      <c r="B24" s="570"/>
      <c r="C24" s="571"/>
      <c r="D24" s="572"/>
      <c r="E24" s="573">
        <v>998</v>
      </c>
      <c r="F24" s="573" t="str">
        <f t="shared" si="16"/>
        <v>21.01.001.0998</v>
      </c>
      <c r="G24" s="574" t="s">
        <v>711</v>
      </c>
      <c r="H24" s="575">
        <f>+'Prog 01'!H23</f>
        <v>0</v>
      </c>
      <c r="I24" s="575">
        <f>+VLOOKUP(F24,matriz01,4,FALSE)</f>
        <v>0</v>
      </c>
      <c r="J24" s="575">
        <f ca="1">+'Prog 01'!J23</f>
        <v>0</v>
      </c>
      <c r="K24" s="305" t="str">
        <f t="shared" ca="1" si="2"/>
        <v>0%</v>
      </c>
      <c r="L24" s="592">
        <f t="shared" si="14"/>
        <v>0</v>
      </c>
      <c r="M24" s="305">
        <f t="shared" si="3"/>
        <v>0</v>
      </c>
      <c r="N24" s="576">
        <f t="shared" si="15"/>
        <v>0</v>
      </c>
      <c r="O24" s="305">
        <f t="shared" si="4"/>
        <v>0</v>
      </c>
      <c r="P24" s="575">
        <f t="shared" si="9"/>
        <v>0</v>
      </c>
      <c r="Q24" s="306">
        <f t="shared" ca="1" si="1"/>
        <v>0</v>
      </c>
      <c r="R24" s="577">
        <f t="shared" si="10"/>
        <v>0</v>
      </c>
      <c r="S24" s="306" t="str">
        <f t="shared" ca="1" si="6"/>
        <v>0%</v>
      </c>
      <c r="T24" s="575">
        <f>+'Prog 01'!T23</f>
        <v>0</v>
      </c>
      <c r="U24" s="578">
        <f>+'Prog 01'!U23</f>
        <v>0</v>
      </c>
      <c r="V24" s="307">
        <f t="shared" si="7"/>
        <v>0</v>
      </c>
      <c r="W24" s="579"/>
      <c r="X24" s="580"/>
      <c r="Y24" s="310"/>
      <c r="Z24" s="581"/>
      <c r="AA24" s="582"/>
      <c r="AB24" s="582"/>
      <c r="AC24" s="582"/>
      <c r="AD24" s="581"/>
    </row>
    <row r="25" spans="2:30" s="583" customFormat="1" ht="15" hidden="1" customHeight="1" outlineLevel="3" x14ac:dyDescent="0.2">
      <c r="B25" s="570"/>
      <c r="C25" s="571"/>
      <c r="D25" s="572"/>
      <c r="E25" s="573">
        <v>999</v>
      </c>
      <c r="F25" s="573" t="str">
        <f t="shared" si="16"/>
        <v>21.01.001.0999</v>
      </c>
      <c r="G25" s="574" t="s">
        <v>661</v>
      </c>
      <c r="H25" s="575">
        <v>0</v>
      </c>
      <c r="I25" s="575">
        <f>+VLOOKUP(F25,matriz01,4,FALSE)</f>
        <v>0</v>
      </c>
      <c r="J25" s="575">
        <f ca="1">+VLOOKUP(F25,matriz01,5,FALSE)</f>
        <v>0</v>
      </c>
      <c r="K25" s="305" t="str">
        <f t="shared" ca="1" si="2"/>
        <v>0%</v>
      </c>
      <c r="L25" s="592">
        <f>+'Prog 01'!L24</f>
        <v>0</v>
      </c>
      <c r="M25" s="305">
        <f t="shared" si="3"/>
        <v>0</v>
      </c>
      <c r="N25" s="576">
        <f t="shared" si="15"/>
        <v>0</v>
      </c>
      <c r="O25" s="305">
        <f t="shared" si="4"/>
        <v>0</v>
      </c>
      <c r="P25" s="575">
        <f t="shared" si="9"/>
        <v>0</v>
      </c>
      <c r="Q25" s="306">
        <f t="shared" ca="1" si="1"/>
        <v>0</v>
      </c>
      <c r="R25" s="577">
        <f t="shared" si="10"/>
        <v>0</v>
      </c>
      <c r="S25" s="306" t="str">
        <f t="shared" ca="1" si="6"/>
        <v>0%</v>
      </c>
      <c r="T25" s="575">
        <f>+'Prog 01'!T24</f>
        <v>0</v>
      </c>
      <c r="U25" s="578">
        <f>+'Prog 01'!U24</f>
        <v>0</v>
      </c>
      <c r="V25" s="307">
        <f t="shared" si="7"/>
        <v>0</v>
      </c>
      <c r="W25" s="579"/>
      <c r="X25" s="580"/>
      <c r="Y25" s="310"/>
      <c r="Z25" s="581"/>
      <c r="AA25" s="582"/>
      <c r="AB25" s="582"/>
      <c r="AC25" s="582"/>
      <c r="AD25" s="581"/>
    </row>
    <row r="26" spans="2:30" s="583" customFormat="1" ht="15" hidden="1" customHeight="1" outlineLevel="2" x14ac:dyDescent="0.2">
      <c r="B26" s="570"/>
      <c r="C26" s="571"/>
      <c r="D26" s="572" t="s">
        <v>147</v>
      </c>
      <c r="E26" s="573"/>
      <c r="F26" s="573"/>
      <c r="G26" s="574" t="s">
        <v>26</v>
      </c>
      <c r="H26" s="575">
        <f>SUM(H27:H28)</f>
        <v>15300</v>
      </c>
      <c r="I26" s="575">
        <f>SUM(I27:I28)</f>
        <v>15300</v>
      </c>
      <c r="J26" s="575">
        <f ca="1">SUM(J27:J28)</f>
        <v>2318.277</v>
      </c>
      <c r="K26" s="305">
        <f t="shared" ca="1" si="2"/>
        <v>0.15152137254901962</v>
      </c>
      <c r="L26" s="592">
        <f>SUM(L27:L28)</f>
        <v>2318.277</v>
      </c>
      <c r="M26" s="305">
        <f t="shared" si="3"/>
        <v>0.15152137254901962</v>
      </c>
      <c r="N26" s="576">
        <f>SUM(N27:N28)</f>
        <v>12981.723</v>
      </c>
      <c r="O26" s="305">
        <f t="shared" si="4"/>
        <v>0.84847862745098035</v>
      </c>
      <c r="P26" s="575">
        <f>+P27+P28</f>
        <v>1974.4860000000001</v>
      </c>
      <c r="Q26" s="306">
        <f t="shared" ca="1" si="1"/>
        <v>0.85170408885564586</v>
      </c>
      <c r="R26" s="577">
        <f>SUM(R27:R28)</f>
        <v>343.791</v>
      </c>
      <c r="S26" s="306">
        <f t="shared" ca="1" si="6"/>
        <v>0.1482959111443542</v>
      </c>
      <c r="T26" s="575">
        <f>SUM(T27:T28)</f>
        <v>20146.090539999997</v>
      </c>
      <c r="U26" s="578">
        <f>SUM(U27:U28)</f>
        <v>2513.8006959999998</v>
      </c>
      <c r="V26" s="307">
        <f t="shared" si="7"/>
        <v>0.12477858624773162</v>
      </c>
      <c r="W26" s="579"/>
      <c r="X26" s="580"/>
      <c r="Y26" s="310"/>
      <c r="Z26" s="581"/>
      <c r="AA26" s="582"/>
      <c r="AB26" s="582"/>
      <c r="AC26" s="582"/>
      <c r="AD26" s="581"/>
    </row>
    <row r="27" spans="2:30" s="583" customFormat="1" ht="15" hidden="1" customHeight="1" outlineLevel="3" x14ac:dyDescent="0.2">
      <c r="B27" s="570"/>
      <c r="C27" s="571"/>
      <c r="D27" s="572"/>
      <c r="E27" s="573">
        <v>1</v>
      </c>
      <c r="F27" s="573" t="str">
        <f>+CONCATENATE($B$10,"",$C$11,"",$D$26,"00",E27)</f>
        <v>21.01.002.001</v>
      </c>
      <c r="G27" s="574" t="s">
        <v>27</v>
      </c>
      <c r="H27" s="575">
        <f>+VLOOKUP(F27,matriz01,3,FALSE)</f>
        <v>1300</v>
      </c>
      <c r="I27" s="575">
        <f>+VLOOKUP(F27,matriz01,4,FALSE)</f>
        <v>1300</v>
      </c>
      <c r="J27" s="575">
        <f ca="1">+VLOOKUP(F27,matriz01,5,FALSE)</f>
        <v>0</v>
      </c>
      <c r="K27" s="305">
        <f t="shared" ca="1" si="2"/>
        <v>0</v>
      </c>
      <c r="L27" s="592">
        <f>INDEX(tablap01,MATCH(F27,imputacion,0),7)</f>
        <v>0</v>
      </c>
      <c r="M27" s="305">
        <f t="shared" si="3"/>
        <v>0</v>
      </c>
      <c r="N27" s="576">
        <f>INDEX(tablap01,MATCH(F27,imputacion,0),9)</f>
        <v>1300</v>
      </c>
      <c r="O27" s="305">
        <f t="shared" si="4"/>
        <v>1</v>
      </c>
      <c r="P27" s="575">
        <f>INDEX(tablap01,MATCH(F27,imputacion,0),11)</f>
        <v>0</v>
      </c>
      <c r="Q27" s="306">
        <f t="shared" ca="1" si="1"/>
        <v>0</v>
      </c>
      <c r="R27" s="577">
        <f>INDEX(tablap01,MATCH(F27,imputacion,0),13)</f>
        <v>0</v>
      </c>
      <c r="S27" s="306" t="str">
        <f t="shared" ca="1" si="6"/>
        <v>0%</v>
      </c>
      <c r="T27" s="575">
        <f>+'Prog 01'!T26</f>
        <v>1719.3110649999999</v>
      </c>
      <c r="U27" s="578">
        <f>+'Prog 01'!U26</f>
        <v>134.55477899999997</v>
      </c>
      <c r="V27" s="307">
        <f t="shared" si="7"/>
        <v>7.8260869565217384E-2</v>
      </c>
      <c r="W27" s="579"/>
      <c r="X27" s="580"/>
      <c r="Y27" s="310"/>
      <c r="Z27" s="581"/>
      <c r="AA27" s="582"/>
      <c r="AB27" s="582"/>
      <c r="AC27" s="582"/>
      <c r="AD27" s="581"/>
    </row>
    <row r="28" spans="2:30" s="583" customFormat="1" ht="15" hidden="1" customHeight="1" outlineLevel="3" x14ac:dyDescent="0.2">
      <c r="B28" s="570"/>
      <c r="C28" s="571"/>
      <c r="D28" s="572"/>
      <c r="E28" s="573">
        <v>2</v>
      </c>
      <c r="F28" s="573" t="str">
        <f>+CONCATENATE($B$10,"",$C$11,"",$D$26,"00",E28)</f>
        <v>21.01.002.002</v>
      </c>
      <c r="G28" s="574" t="s">
        <v>28</v>
      </c>
      <c r="H28" s="575">
        <f>+VLOOKUP(F28,matriz01,3,FALSE)</f>
        <v>14000</v>
      </c>
      <c r="I28" s="575">
        <f>+VLOOKUP(F28,matriz01,4,FALSE)</f>
        <v>14000</v>
      </c>
      <c r="J28" s="575">
        <f ca="1">+VLOOKUP(F28,matriz01,5,FALSE)</f>
        <v>2318.277</v>
      </c>
      <c r="K28" s="305">
        <f t="shared" ca="1" si="2"/>
        <v>0.1655912142857143</v>
      </c>
      <c r="L28" s="592">
        <f>INDEX(tablap01,MATCH(F28,imputacion,0),7)</f>
        <v>2318.277</v>
      </c>
      <c r="M28" s="305">
        <f t="shared" si="3"/>
        <v>0.1655912142857143</v>
      </c>
      <c r="N28" s="576">
        <f>INDEX(tablap01,MATCH(F28,imputacion,0),9)</f>
        <v>11681.723</v>
      </c>
      <c r="O28" s="305">
        <f t="shared" si="4"/>
        <v>0.83440878571428567</v>
      </c>
      <c r="P28" s="575">
        <f>INDEX(tablap01,MATCH(F28,imputacion,0),11)</f>
        <v>1974.4860000000001</v>
      </c>
      <c r="Q28" s="306">
        <f t="shared" ca="1" si="1"/>
        <v>0.85170408885564586</v>
      </c>
      <c r="R28" s="577">
        <f>INDEX(tablap01,MATCH(F28,imputacion,0),13)</f>
        <v>343.791</v>
      </c>
      <c r="S28" s="306">
        <f t="shared" ca="1" si="6"/>
        <v>0.1482959111443542</v>
      </c>
      <c r="T28" s="575">
        <f>+'Prog 01'!T27</f>
        <v>18426.779474999996</v>
      </c>
      <c r="U28" s="578">
        <f>+'Prog 01'!U27</f>
        <v>2379.2459169999997</v>
      </c>
      <c r="V28" s="307">
        <f t="shared" si="7"/>
        <v>0.12911892282794035</v>
      </c>
      <c r="W28" s="579"/>
      <c r="X28" s="580"/>
      <c r="Y28" s="310"/>
      <c r="Z28" s="581"/>
      <c r="AA28" s="582"/>
      <c r="AB28" s="582"/>
      <c r="AC28" s="582"/>
      <c r="AD28" s="581"/>
    </row>
    <row r="29" spans="2:30" s="583" customFormat="1" ht="15" hidden="1" customHeight="1" outlineLevel="2" x14ac:dyDescent="0.2">
      <c r="B29" s="570"/>
      <c r="C29" s="571"/>
      <c r="D29" s="572" t="s">
        <v>148</v>
      </c>
      <c r="E29" s="573"/>
      <c r="F29" s="573"/>
      <c r="G29" s="574" t="s">
        <v>29</v>
      </c>
      <c r="H29" s="575">
        <f>SUM(H30:H31)</f>
        <v>45000</v>
      </c>
      <c r="I29" s="575">
        <f>SUM(I30:I32)</f>
        <v>45000</v>
      </c>
      <c r="J29" s="575">
        <f ca="1">SUM(J30:J32)</f>
        <v>69.680000000000007</v>
      </c>
      <c r="K29" s="305">
        <f t="shared" ca="1" si="2"/>
        <v>1.5484444444444445E-3</v>
      </c>
      <c r="L29" s="575">
        <f>SUM(L30:L32)</f>
        <v>69.680000000000007</v>
      </c>
      <c r="M29" s="305">
        <f t="shared" si="3"/>
        <v>1.5484444444444445E-3</v>
      </c>
      <c r="N29" s="576">
        <f t="shared" ref="N29:R29" si="17">SUM(N30:N32)</f>
        <v>44930.32</v>
      </c>
      <c r="O29" s="305">
        <f t="shared" si="4"/>
        <v>0.99845155555555554</v>
      </c>
      <c r="P29" s="575">
        <f t="shared" si="17"/>
        <v>30.561999999999998</v>
      </c>
      <c r="Q29" s="306">
        <f t="shared" ca="1" si="1"/>
        <v>0.43860505166475305</v>
      </c>
      <c r="R29" s="577">
        <f t="shared" si="17"/>
        <v>39.117999999999995</v>
      </c>
      <c r="S29" s="306">
        <f t="shared" ca="1" si="6"/>
        <v>0.56139494833524672</v>
      </c>
      <c r="T29" s="575">
        <f>SUM(T30:T32)</f>
        <v>58374.99317999999</v>
      </c>
      <c r="U29" s="578">
        <f ca="1">SUM(U30:U32)</f>
        <v>0</v>
      </c>
      <c r="V29" s="307">
        <f t="shared" ca="1" si="7"/>
        <v>0</v>
      </c>
      <c r="W29" s="579"/>
      <c r="X29" s="580"/>
      <c r="Y29" s="310"/>
      <c r="Z29" s="581"/>
      <c r="AA29" s="582"/>
      <c r="AB29" s="582"/>
      <c r="AC29" s="582"/>
      <c r="AD29" s="581"/>
    </row>
    <row r="30" spans="2:30" s="583" customFormat="1" ht="15" hidden="1" customHeight="1" outlineLevel="3" x14ac:dyDescent="0.2">
      <c r="B30" s="570"/>
      <c r="C30" s="571"/>
      <c r="D30" s="572"/>
      <c r="E30" s="573">
        <v>1</v>
      </c>
      <c r="F30" s="573" t="str">
        <f>+CONCATENATE($B$10,"",$C$11,"",$D$29,"00",E30)</f>
        <v>21.01.003.001</v>
      </c>
      <c r="G30" s="574" t="s">
        <v>30</v>
      </c>
      <c r="H30" s="575">
        <f>+VLOOKUP(F30,matriz01,3,FALSE)</f>
        <v>23400</v>
      </c>
      <c r="I30" s="575">
        <f>+VLOOKUP(F30,matriz01,4,FALSE)</f>
        <v>23400</v>
      </c>
      <c r="J30" s="575">
        <f ca="1">+VLOOKUP(F30,matriz01,5,FALSE)</f>
        <v>35.613999999999997</v>
      </c>
      <c r="K30" s="305">
        <f t="shared" ca="1" si="2"/>
        <v>1.5219658119658118E-3</v>
      </c>
      <c r="L30" s="592">
        <f>INDEX(tablap01,MATCH(F30,imputacion,0),7)</f>
        <v>35.613999999999997</v>
      </c>
      <c r="M30" s="305">
        <f t="shared" si="3"/>
        <v>1.5219658119658118E-3</v>
      </c>
      <c r="N30" s="576">
        <f>INDEX(tablap01,MATCH(F30,imputacion,0),9)</f>
        <v>23364.385999999999</v>
      </c>
      <c r="O30" s="305">
        <f t="shared" si="4"/>
        <v>0.99847803418803416</v>
      </c>
      <c r="P30" s="575">
        <f>INDEX(tablap01,MATCH(F30,imputacion,0),11)</f>
        <v>15.475</v>
      </c>
      <c r="Q30" s="306">
        <f t="shared" ca="1" si="1"/>
        <v>0.43452013253215033</v>
      </c>
      <c r="R30" s="577">
        <f>INDEX(tablap01,MATCH(F30,imputacion,0),13)</f>
        <v>20.138999999999999</v>
      </c>
      <c r="S30" s="306">
        <f t="shared" ca="1" si="6"/>
        <v>0.56547986746784973</v>
      </c>
      <c r="T30" s="575">
        <f>+'Prog 01'!T29</f>
        <v>31123.753767999999</v>
      </c>
      <c r="U30" s="578">
        <f>+'Prog 01'!U29</f>
        <v>0</v>
      </c>
      <c r="V30" s="307">
        <f t="shared" si="7"/>
        <v>0</v>
      </c>
      <c r="W30" s="579"/>
      <c r="X30" s="580"/>
      <c r="Y30" s="310"/>
      <c r="Z30" s="581"/>
      <c r="AA30" s="582"/>
      <c r="AB30" s="582"/>
      <c r="AC30" s="582"/>
      <c r="AD30" s="581"/>
    </row>
    <row r="31" spans="2:30" s="583" customFormat="1" ht="15" hidden="1" customHeight="1" outlineLevel="3" x14ac:dyDescent="0.2">
      <c r="B31" s="570"/>
      <c r="C31" s="571"/>
      <c r="D31" s="572"/>
      <c r="E31" s="573">
        <v>2</v>
      </c>
      <c r="F31" s="573" t="str">
        <f>+CONCATENATE($B$10,"",$C$11,"",$D$29,"00",E31)</f>
        <v>21.01.003.002</v>
      </c>
      <c r="G31" s="574" t="s">
        <v>31</v>
      </c>
      <c r="H31" s="575">
        <f>+VLOOKUP(F31,matriz01,3,FALSE)</f>
        <v>21600</v>
      </c>
      <c r="I31" s="575">
        <f>+VLOOKUP(F31,matriz01,4,FALSE)</f>
        <v>21600</v>
      </c>
      <c r="J31" s="575">
        <f ca="1">+VLOOKUP(F31,matriz01,5,FALSE)</f>
        <v>34.066000000000003</v>
      </c>
      <c r="K31" s="305">
        <f t="shared" ca="1" si="2"/>
        <v>1.5771296296296297E-3</v>
      </c>
      <c r="L31" s="592">
        <f>INDEX(tablap01,MATCH(F31,imputacion,0),7)</f>
        <v>34.066000000000003</v>
      </c>
      <c r="M31" s="305">
        <f t="shared" si="3"/>
        <v>1.5771296296296297E-3</v>
      </c>
      <c r="N31" s="576">
        <f>INDEX(tablap01,MATCH(F31,imputacion,0),9)</f>
        <v>21565.934000000001</v>
      </c>
      <c r="O31" s="305">
        <f t="shared" si="4"/>
        <v>0.99842287037037047</v>
      </c>
      <c r="P31" s="575">
        <f>INDEX(tablap01,MATCH(F31,imputacion,0),11)</f>
        <v>15.087</v>
      </c>
      <c r="Q31" s="306">
        <f t="shared" ca="1" si="1"/>
        <v>0.44287559443433333</v>
      </c>
      <c r="R31" s="577">
        <f>INDEX(tablap01,MATCH(F31,imputacion,0),13)</f>
        <v>18.978999999999999</v>
      </c>
      <c r="S31" s="306">
        <f t="shared" ca="1" si="6"/>
        <v>0.55712440556566656</v>
      </c>
      <c r="T31" s="575">
        <f>+'Prog 01'!T30</f>
        <v>27251.239411999995</v>
      </c>
      <c r="U31" s="578">
        <f>+'Prog 01'!U30</f>
        <v>0</v>
      </c>
      <c r="V31" s="307">
        <f t="shared" si="7"/>
        <v>0</v>
      </c>
      <c r="W31" s="579"/>
      <c r="X31" s="580"/>
      <c r="Y31" s="310"/>
      <c r="Z31" s="581"/>
      <c r="AA31" s="582"/>
      <c r="AB31" s="582"/>
      <c r="AC31" s="582"/>
      <c r="AD31" s="581"/>
    </row>
    <row r="32" spans="2:30" s="583" customFormat="1" ht="15" hidden="1" customHeight="1" outlineLevel="3" x14ac:dyDescent="0.2">
      <c r="B32" s="570"/>
      <c r="C32" s="571"/>
      <c r="D32" s="572"/>
      <c r="E32" s="573">
        <v>3</v>
      </c>
      <c r="F32" s="573" t="str">
        <f>+CONCATENATE($B$10,"",$C$11,"",$D$29,"00",E32)</f>
        <v>21.01.003.003</v>
      </c>
      <c r="G32" s="574" t="s">
        <v>662</v>
      </c>
      <c r="H32" s="575">
        <v>0</v>
      </c>
      <c r="I32" s="575">
        <f>+VLOOKUP(F32,matriz01,4,FALSE)</f>
        <v>0</v>
      </c>
      <c r="J32" s="575">
        <f ca="1">+VLOOKUP(F32,matriz01,5,FALSE)</f>
        <v>0</v>
      </c>
      <c r="K32" s="305" t="str">
        <f t="shared" ca="1" si="2"/>
        <v>0%</v>
      </c>
      <c r="L32" s="592">
        <v>0</v>
      </c>
      <c r="M32" s="305">
        <f t="shared" si="3"/>
        <v>0</v>
      </c>
      <c r="N32" s="576">
        <f>INDEX(tablap01,MATCH(F32,imputacion,0),9)</f>
        <v>0</v>
      </c>
      <c r="O32" s="305">
        <f t="shared" si="4"/>
        <v>0</v>
      </c>
      <c r="P32" s="575">
        <f>INDEX(tablap01,MATCH(F32,imputacion,0),11)</f>
        <v>0</v>
      </c>
      <c r="Q32" s="306">
        <f t="shared" ca="1" si="1"/>
        <v>0</v>
      </c>
      <c r="R32" s="577">
        <f>INDEX(tablap01,MATCH(F32,imputacion,0),13)</f>
        <v>0</v>
      </c>
      <c r="S32" s="306" t="str">
        <f t="shared" ca="1" si="6"/>
        <v>0%</v>
      </c>
      <c r="T32" s="575">
        <f>+'Prog 01'!T31</f>
        <v>0</v>
      </c>
      <c r="U32" s="578">
        <f ca="1">+'Prog 01'!U31</f>
        <v>0</v>
      </c>
      <c r="V32" s="307">
        <f t="shared" ca="1" si="7"/>
        <v>0</v>
      </c>
      <c r="W32" s="579"/>
      <c r="X32" s="580"/>
      <c r="Y32" s="310"/>
      <c r="Z32" s="581"/>
      <c r="AA32" s="582"/>
      <c r="AB32" s="582"/>
      <c r="AC32" s="582"/>
      <c r="AD32" s="581"/>
    </row>
    <row r="33" spans="2:30" s="583" customFormat="1" ht="15" hidden="1" customHeight="1" outlineLevel="2" x14ac:dyDescent="0.2">
      <c r="B33" s="570"/>
      <c r="C33" s="571"/>
      <c r="D33" s="572" t="s">
        <v>149</v>
      </c>
      <c r="E33" s="573"/>
      <c r="F33" s="573"/>
      <c r="G33" s="574" t="s">
        <v>32</v>
      </c>
      <c r="H33" s="575">
        <f>SUM(H34:H37)</f>
        <v>80800</v>
      </c>
      <c r="I33" s="575">
        <f>SUM(I34:I37)</f>
        <v>79873.895000000004</v>
      </c>
      <c r="J33" s="575">
        <f ca="1">SUM(J34:J37)</f>
        <v>14653.835000000001</v>
      </c>
      <c r="K33" s="305">
        <f t="shared" ca="1" si="2"/>
        <v>0.18346213115060936</v>
      </c>
      <c r="L33" s="575">
        <f>SUM(L34:L37)</f>
        <v>14653.835000000001</v>
      </c>
      <c r="M33" s="305">
        <f t="shared" si="3"/>
        <v>0.18346213115060936</v>
      </c>
      <c r="N33" s="576">
        <f t="shared" ref="N33:R33" si="18">SUM(N34:N37)</f>
        <v>65220.06</v>
      </c>
      <c r="O33" s="305">
        <f t="shared" si="4"/>
        <v>0.81653786884939061</v>
      </c>
      <c r="P33" s="575">
        <f t="shared" si="18"/>
        <v>12011.869000000001</v>
      </c>
      <c r="Q33" s="306">
        <f t="shared" ca="1" si="1"/>
        <v>0.81970821972541663</v>
      </c>
      <c r="R33" s="577">
        <f t="shared" si="18"/>
        <v>2641.9659999999999</v>
      </c>
      <c r="S33" s="306">
        <f t="shared" ca="1" si="6"/>
        <v>0.1802917802745834</v>
      </c>
      <c r="T33" s="575">
        <f>SUM(T34:T37)</f>
        <v>100550.76589600001</v>
      </c>
      <c r="U33" s="578">
        <f ca="1">SUM(U34:U37)</f>
        <v>14583.302202999999</v>
      </c>
      <c r="V33" s="307">
        <f t="shared" ca="1" si="7"/>
        <v>0.14503422299223018</v>
      </c>
      <c r="W33" s="579"/>
      <c r="X33" s="580"/>
      <c r="Y33" s="310"/>
      <c r="Z33" s="581"/>
      <c r="AA33" s="582"/>
      <c r="AB33" s="582"/>
      <c r="AC33" s="582"/>
      <c r="AD33" s="581"/>
    </row>
    <row r="34" spans="2:30" s="583" customFormat="1" ht="15" hidden="1" customHeight="1" outlineLevel="3" x14ac:dyDescent="0.2">
      <c r="B34" s="570"/>
      <c r="C34" s="571"/>
      <c r="D34" s="572"/>
      <c r="E34" s="573">
        <v>4</v>
      </c>
      <c r="F34" s="573" t="str">
        <f>+CONCATENATE($B$10,"",$C$11,"",$D$33,"00",E34)</f>
        <v>21.01.004.004</v>
      </c>
      <c r="G34" s="574" t="s">
        <v>33</v>
      </c>
      <c r="H34" s="575">
        <f>+VLOOKUP(F34,matriz01,3,FALSE)</f>
        <v>75200</v>
      </c>
      <c r="I34" s="575">
        <f>+VLOOKUP(F34,matriz01,4,FALSE)</f>
        <v>75200</v>
      </c>
      <c r="J34" s="575">
        <f ca="1">+VLOOKUP(F34,matriz01,5,FALSE)</f>
        <v>13039.422</v>
      </c>
      <c r="K34" s="305">
        <f t="shared" ca="1" si="2"/>
        <v>0.17339656914893617</v>
      </c>
      <c r="L34" s="592">
        <f>INDEX(tablap01,MATCH(F34,imputacion,0),7)</f>
        <v>13039.422</v>
      </c>
      <c r="M34" s="305">
        <f t="shared" si="3"/>
        <v>0.17339656914893617</v>
      </c>
      <c r="N34" s="576">
        <f>INDEX(tablap01,MATCH(F34,imputacion,0),9)</f>
        <v>62160.578000000001</v>
      </c>
      <c r="O34" s="305">
        <f t="shared" si="4"/>
        <v>0.8266034308510638</v>
      </c>
      <c r="P34" s="575">
        <f t="shared" ref="P34:P41" si="19">INDEX(tablap01,MATCH(F34,imputacion,0),11)</f>
        <v>10421.665999999999</v>
      </c>
      <c r="Q34" s="306">
        <f t="shared" ca="1" si="1"/>
        <v>0.79924294190340639</v>
      </c>
      <c r="R34" s="577">
        <f>INDEX(tablap01,MATCH(F34,imputacion,0),13)</f>
        <v>2617.7559999999999</v>
      </c>
      <c r="S34" s="306">
        <f t="shared" ca="1" si="6"/>
        <v>0.20075705809659353</v>
      </c>
      <c r="T34" s="575">
        <f>+'Prog 01'!T33</f>
        <v>92572.681696</v>
      </c>
      <c r="U34" s="578">
        <f ca="1">+'Prog 01'!U33</f>
        <v>13443.644081999999</v>
      </c>
      <c r="V34" s="307">
        <f t="shared" ca="1" si="7"/>
        <v>0.14522258441370062</v>
      </c>
      <c r="W34" s="579"/>
      <c r="X34" s="580"/>
      <c r="Y34" s="310"/>
      <c r="Z34" s="581"/>
      <c r="AA34" s="582"/>
      <c r="AB34" s="582"/>
      <c r="AC34" s="582"/>
      <c r="AD34" s="581"/>
    </row>
    <row r="35" spans="2:30" s="583" customFormat="1" ht="15" hidden="1" customHeight="1" outlineLevel="3" x14ac:dyDescent="0.2">
      <c r="B35" s="570"/>
      <c r="C35" s="571"/>
      <c r="D35" s="572"/>
      <c r="E35" s="573">
        <v>5</v>
      </c>
      <c r="F35" s="573" t="str">
        <f>+CONCATENATE($B$10,"",$C$11,"",$D$33,"00",E35)</f>
        <v>21.01.004.005</v>
      </c>
      <c r="G35" s="574" t="s">
        <v>34</v>
      </c>
      <c r="H35" s="575">
        <f>+VLOOKUP(F35,matriz01,3,FALSE)</f>
        <v>600</v>
      </c>
      <c r="I35" s="575">
        <f>+VLOOKUP(F35,matriz01,4,FALSE)</f>
        <v>600</v>
      </c>
      <c r="J35" s="575">
        <f ca="1">+VLOOKUP(F35,matriz01,5,FALSE)</f>
        <v>37.182000000000002</v>
      </c>
      <c r="K35" s="305">
        <f t="shared" ca="1" si="2"/>
        <v>6.1970000000000004E-2</v>
      </c>
      <c r="L35" s="575">
        <f>INDEX(tablap01,MATCH(F35,imputacion,0),7)</f>
        <v>37.182000000000002</v>
      </c>
      <c r="M35" s="305">
        <f t="shared" si="3"/>
        <v>6.1970000000000004E-2</v>
      </c>
      <c r="N35" s="576">
        <f>INDEX(tablap01,MATCH(F35,imputacion,0),9)</f>
        <v>562.81799999999998</v>
      </c>
      <c r="O35" s="305">
        <f t="shared" si="4"/>
        <v>0.93802999999999992</v>
      </c>
      <c r="P35" s="575">
        <f t="shared" si="19"/>
        <v>37.182000000000002</v>
      </c>
      <c r="Q35" s="306">
        <f t="shared" ca="1" si="1"/>
        <v>1</v>
      </c>
      <c r="R35" s="577">
        <f>INDEX(tablap01,MATCH(F35,imputacion,0),13)</f>
        <v>0</v>
      </c>
      <c r="S35" s="306">
        <f t="shared" ca="1" si="6"/>
        <v>0</v>
      </c>
      <c r="T35" s="575">
        <f>+'Prog 01'!T34</f>
        <v>142.48419999999999</v>
      </c>
      <c r="U35" s="578">
        <f ca="1">+'Prog 01'!U34</f>
        <v>50.490131999999996</v>
      </c>
      <c r="V35" s="307">
        <f t="shared" ca="1" si="7"/>
        <v>0.35435600578871201</v>
      </c>
      <c r="W35" s="579"/>
      <c r="X35" s="580"/>
      <c r="Y35" s="310"/>
      <c r="Z35" s="581"/>
      <c r="AA35" s="582"/>
      <c r="AB35" s="582"/>
      <c r="AC35" s="582"/>
      <c r="AD35" s="581"/>
    </row>
    <row r="36" spans="2:30" s="583" customFormat="1" ht="15" hidden="1" customHeight="1" outlineLevel="3" collapsed="1" x14ac:dyDescent="0.2">
      <c r="B36" s="570"/>
      <c r="C36" s="571"/>
      <c r="D36" s="572"/>
      <c r="E36" s="573">
        <v>6</v>
      </c>
      <c r="F36" s="573" t="str">
        <f>+CONCATENATE($B$10,"",$C$11,"",$D$33,"00",E36)</f>
        <v>21.01.004.006</v>
      </c>
      <c r="G36" s="574" t="s">
        <v>35</v>
      </c>
      <c r="H36" s="575">
        <f>+VLOOKUP(F36,matriz01,3,FALSE)</f>
        <v>4000</v>
      </c>
      <c r="I36" s="575">
        <f>+VLOOKUP(F36,matriz01,4,FALSE)</f>
        <v>3073.895</v>
      </c>
      <c r="J36" s="575">
        <f ca="1">+VLOOKUP(F36,matriz01,5,FALSE)</f>
        <v>1577.231</v>
      </c>
      <c r="K36" s="305">
        <f t="shared" ca="1" si="2"/>
        <v>0.51310503449206946</v>
      </c>
      <c r="L36" s="592">
        <f>INDEX(tablap01,MATCH(F36,imputacion,0),7)</f>
        <v>1577.231</v>
      </c>
      <c r="M36" s="305">
        <f t="shared" si="3"/>
        <v>0.51310503449206946</v>
      </c>
      <c r="N36" s="576">
        <f>INDEX(tablap01,MATCH(F36,imputacion,0),9)</f>
        <v>1496.664</v>
      </c>
      <c r="O36" s="305">
        <f t="shared" si="4"/>
        <v>0.48689496550793049</v>
      </c>
      <c r="P36" s="575">
        <f t="shared" si="19"/>
        <v>1553.021</v>
      </c>
      <c r="Q36" s="306">
        <f t="shared" ca="1" si="1"/>
        <v>0.98465031438007489</v>
      </c>
      <c r="R36" s="577">
        <f>INDEX(tablap01,MATCH(F36,imputacion,0),13)</f>
        <v>24.21</v>
      </c>
      <c r="S36" s="306">
        <f t="shared" ca="1" si="6"/>
        <v>1.5349685619925047E-2</v>
      </c>
      <c r="T36" s="575">
        <f>+'Prog 01'!T35</f>
        <v>5773.5999999999995</v>
      </c>
      <c r="U36" s="578">
        <f ca="1">+'Prog 01'!U35</f>
        <v>1089.167989</v>
      </c>
      <c r="V36" s="307">
        <f t="shared" ca="1" si="7"/>
        <v>0.18864625000000002</v>
      </c>
      <c r="W36" s="579"/>
      <c r="X36" s="580"/>
      <c r="Y36" s="310"/>
      <c r="Z36" s="581"/>
      <c r="AA36" s="582"/>
      <c r="AB36" s="582"/>
      <c r="AC36" s="582"/>
      <c r="AD36" s="581"/>
    </row>
    <row r="37" spans="2:30" s="583" customFormat="1" ht="15" hidden="1" customHeight="1" outlineLevel="3" x14ac:dyDescent="0.2">
      <c r="B37" s="570"/>
      <c r="C37" s="571"/>
      <c r="D37" s="572"/>
      <c r="E37" s="573">
        <v>7</v>
      </c>
      <c r="F37" s="573" t="str">
        <f>+CONCATENATE($B$10,"",$C$11,"",$D$33,"00",E37)</f>
        <v>21.01.004.007</v>
      </c>
      <c r="G37" s="574" t="s">
        <v>36</v>
      </c>
      <c r="H37" s="575">
        <f>+VLOOKUP(F37,matriz01,3,FALSE)</f>
        <v>1000</v>
      </c>
      <c r="I37" s="575">
        <f>+VLOOKUP(F37,matriz01,4,FALSE)</f>
        <v>1000</v>
      </c>
      <c r="J37" s="575">
        <f ca="1">+VLOOKUP(F37,matriz01,5,FALSE)</f>
        <v>0</v>
      </c>
      <c r="K37" s="305">
        <f t="shared" ca="1" si="2"/>
        <v>0</v>
      </c>
      <c r="L37" s="575">
        <f>INDEX(tablap01,MATCH(F37,imputacion,0),7)</f>
        <v>0</v>
      </c>
      <c r="M37" s="305">
        <f t="shared" si="3"/>
        <v>0</v>
      </c>
      <c r="N37" s="576">
        <f>INDEX(tablap01,MATCH(F37,imputacion,0),9)</f>
        <v>1000</v>
      </c>
      <c r="O37" s="305">
        <f t="shared" si="4"/>
        <v>1</v>
      </c>
      <c r="P37" s="575">
        <f t="shared" si="19"/>
        <v>0</v>
      </c>
      <c r="Q37" s="306">
        <f t="shared" ca="1" si="1"/>
        <v>0</v>
      </c>
      <c r="R37" s="577">
        <f>INDEX(tablap01,MATCH(F37,imputacion,0),13)</f>
        <v>0</v>
      </c>
      <c r="S37" s="306" t="str">
        <f t="shared" ca="1" si="6"/>
        <v>0%</v>
      </c>
      <c r="T37" s="575">
        <f>+'Prog 01'!T36</f>
        <v>2062</v>
      </c>
      <c r="U37" s="578">
        <f ca="1">+'Prog 01'!U36</f>
        <v>0</v>
      </c>
      <c r="V37" s="307">
        <f t="shared" ca="1" si="7"/>
        <v>0</v>
      </c>
      <c r="W37" s="579"/>
      <c r="X37" s="580"/>
      <c r="Y37" s="310"/>
      <c r="Z37" s="581"/>
      <c r="AA37" s="582"/>
      <c r="AB37" s="582"/>
      <c r="AC37" s="582"/>
      <c r="AD37" s="581"/>
    </row>
    <row r="38" spans="2:30" s="583" customFormat="1" ht="15" hidden="1" customHeight="1" outlineLevel="2" x14ac:dyDescent="0.2">
      <c r="B38" s="570"/>
      <c r="C38" s="571"/>
      <c r="D38" s="572" t="s">
        <v>150</v>
      </c>
      <c r="E38" s="573"/>
      <c r="F38" s="573"/>
      <c r="G38" s="574" t="s">
        <v>32</v>
      </c>
      <c r="H38" s="575">
        <f>SUM(H39:H41)</f>
        <v>350</v>
      </c>
      <c r="I38" s="575">
        <f>SUM(I39:I41)</f>
        <v>662.24400000000003</v>
      </c>
      <c r="J38" s="575">
        <f ca="1">SUM(J39:J41)</f>
        <v>312.24400000000003</v>
      </c>
      <c r="K38" s="305">
        <f t="shared" ca="1" si="2"/>
        <v>0.47149389046937384</v>
      </c>
      <c r="L38" s="592">
        <f>SUM(L39:L41)</f>
        <v>312.24400000000003</v>
      </c>
      <c r="M38" s="305">
        <f t="shared" si="3"/>
        <v>0.47149389046937384</v>
      </c>
      <c r="N38" s="593">
        <f t="shared" ref="N38:R38" si="20">SUM(N39:N41)</f>
        <v>350</v>
      </c>
      <c r="O38" s="305">
        <f t="shared" si="4"/>
        <v>0.52850610953062616</v>
      </c>
      <c r="P38" s="592">
        <f t="shared" si="20"/>
        <v>312.24400000000003</v>
      </c>
      <c r="Q38" s="306">
        <f t="shared" ca="1" si="1"/>
        <v>1</v>
      </c>
      <c r="R38" s="594">
        <f t="shared" si="20"/>
        <v>0</v>
      </c>
      <c r="S38" s="306">
        <f t="shared" ca="1" si="6"/>
        <v>0</v>
      </c>
      <c r="T38" s="575">
        <f>SUM(T39:T41)</f>
        <v>1248.0780809999999</v>
      </c>
      <c r="U38" s="578">
        <f ca="1">SUM(U39:U41)</f>
        <v>225.17452399999999</v>
      </c>
      <c r="V38" s="307">
        <f t="shared" ca="1" si="7"/>
        <v>0.18041701671387658</v>
      </c>
      <c r="W38" s="579"/>
      <c r="X38" s="580"/>
      <c r="Y38" s="310"/>
      <c r="Z38" s="581"/>
      <c r="AA38" s="582"/>
      <c r="AB38" s="582"/>
      <c r="AC38" s="582"/>
      <c r="AD38" s="581"/>
    </row>
    <row r="39" spans="2:30" s="583" customFormat="1" ht="15" hidden="1" customHeight="1" outlineLevel="3" x14ac:dyDescent="0.2">
      <c r="B39" s="570"/>
      <c r="C39" s="571"/>
      <c r="D39" s="572"/>
      <c r="E39" s="573">
        <v>1</v>
      </c>
      <c r="F39" s="573" t="str">
        <f>+CONCATENATE($B$10,"",$C$11,"",$D$38,"00",E39)</f>
        <v>21.01.005.001</v>
      </c>
      <c r="G39" s="574" t="s">
        <v>91</v>
      </c>
      <c r="H39" s="575">
        <f>+VLOOKUP(F39,matriz01,3,FALSE)</f>
        <v>0</v>
      </c>
      <c r="I39" s="575">
        <f>+VLOOKUP(F39,matriz01,4,FALSE)</f>
        <v>4.819</v>
      </c>
      <c r="J39" s="575">
        <f ca="1">+VLOOKUP(F39,matriz01,5,FALSE)</f>
        <v>4.819</v>
      </c>
      <c r="K39" s="305">
        <f t="shared" ca="1" si="2"/>
        <v>1</v>
      </c>
      <c r="L39" s="575">
        <f>INDEX(tablap01,MATCH(F39,imputacion,0),7)</f>
        <v>4.819</v>
      </c>
      <c r="M39" s="305">
        <f t="shared" si="3"/>
        <v>1</v>
      </c>
      <c r="N39" s="576">
        <f>INDEX(tablap01,MATCH(F39,imputacion,0),9)</f>
        <v>0</v>
      </c>
      <c r="O39" s="305">
        <f t="shared" si="4"/>
        <v>0</v>
      </c>
      <c r="P39" s="575">
        <f t="shared" si="19"/>
        <v>4.819</v>
      </c>
      <c r="Q39" s="306">
        <f t="shared" ca="1" si="1"/>
        <v>1</v>
      </c>
      <c r="R39" s="577">
        <f>INDEX(tablap01,MATCH(F39,imputacion,0),13)</f>
        <v>0</v>
      </c>
      <c r="S39" s="306">
        <f t="shared" ca="1" si="6"/>
        <v>0</v>
      </c>
      <c r="T39" s="575">
        <f>+'Prog 01'!T38</f>
        <v>355.64757399999996</v>
      </c>
      <c r="U39" s="578">
        <f ca="1">+'Prog 01'!U38</f>
        <v>0</v>
      </c>
      <c r="V39" s="307">
        <f t="shared" ca="1" si="7"/>
        <v>0</v>
      </c>
      <c r="W39" s="579"/>
      <c r="X39" s="580"/>
      <c r="Y39" s="310"/>
      <c r="Z39" s="581"/>
      <c r="AA39" s="582"/>
      <c r="AB39" s="582"/>
      <c r="AC39" s="582"/>
      <c r="AD39" s="581"/>
    </row>
    <row r="40" spans="2:30" s="583" customFormat="1" ht="15" hidden="1" customHeight="1" outlineLevel="3" x14ac:dyDescent="0.2">
      <c r="B40" s="570"/>
      <c r="C40" s="571"/>
      <c r="D40" s="572"/>
      <c r="E40" s="573">
        <v>2</v>
      </c>
      <c r="F40" s="573" t="str">
        <f>+CONCATENATE($B$10,"",$C$11,"",$D$38,"00",E40)</f>
        <v>21.01.005.002</v>
      </c>
      <c r="G40" s="574" t="s">
        <v>92</v>
      </c>
      <c r="H40" s="575">
        <f>+VLOOKUP(F40,matriz01,3,FALSE)</f>
        <v>350</v>
      </c>
      <c r="I40" s="575">
        <f>+VLOOKUP(F40,matriz01,4,FALSE)</f>
        <v>350</v>
      </c>
      <c r="J40" s="575">
        <f ca="1">+VLOOKUP(F40,matriz01,5,FALSE)</f>
        <v>0</v>
      </c>
      <c r="K40" s="305">
        <f t="shared" ca="1" si="2"/>
        <v>0</v>
      </c>
      <c r="L40" s="592">
        <f>INDEX(tablap01,MATCH(F40,imputacion,0),7)</f>
        <v>0</v>
      </c>
      <c r="M40" s="305">
        <f t="shared" si="3"/>
        <v>0</v>
      </c>
      <c r="N40" s="576">
        <f>INDEX(tablap01,MATCH(F40,imputacion,0),9)</f>
        <v>350</v>
      </c>
      <c r="O40" s="305">
        <f t="shared" si="4"/>
        <v>1</v>
      </c>
      <c r="P40" s="575">
        <f t="shared" si="19"/>
        <v>0</v>
      </c>
      <c r="Q40" s="306">
        <f t="shared" ca="1" si="1"/>
        <v>0</v>
      </c>
      <c r="R40" s="577">
        <f>INDEX(tablap01,MATCH(F40,imputacion,0),13)</f>
        <v>0</v>
      </c>
      <c r="S40" s="306" t="str">
        <f t="shared" ca="1" si="6"/>
        <v>0%</v>
      </c>
      <c r="T40" s="575">
        <f>+'Prog 01'!T39</f>
        <v>336.65139899999997</v>
      </c>
      <c r="U40" s="578">
        <f ca="1">+'Prog 01'!U39</f>
        <v>0</v>
      </c>
      <c r="V40" s="307">
        <f t="shared" ca="1" si="7"/>
        <v>0</v>
      </c>
      <c r="W40" s="579"/>
      <c r="X40" s="580"/>
      <c r="Y40" s="310"/>
      <c r="Z40" s="581"/>
      <c r="AA40" s="582"/>
      <c r="AB40" s="582"/>
      <c r="AC40" s="582"/>
      <c r="AD40" s="581"/>
    </row>
    <row r="41" spans="2:30" s="583" customFormat="1" ht="15" hidden="1" customHeight="1" outlineLevel="3" x14ac:dyDescent="0.2">
      <c r="B41" s="570"/>
      <c r="C41" s="571"/>
      <c r="D41" s="572"/>
      <c r="E41" s="573">
        <v>3</v>
      </c>
      <c r="F41" s="573" t="str">
        <f>+CONCATENATE($B$10,"",$C$11,"",$D$38,"00",E41)</f>
        <v>21.01.005.003</v>
      </c>
      <c r="G41" s="574" t="s">
        <v>93</v>
      </c>
      <c r="H41" s="575">
        <f>+VLOOKUP(F41,matriz01,3,FALSE)</f>
        <v>0</v>
      </c>
      <c r="I41" s="575">
        <f>+VLOOKUP(F41,matriz01,4,FALSE)</f>
        <v>307.42500000000001</v>
      </c>
      <c r="J41" s="575">
        <f ca="1">+VLOOKUP(F41,matriz01,5,FALSE)</f>
        <v>307.42500000000001</v>
      </c>
      <c r="K41" s="305">
        <f t="shared" ca="1" si="2"/>
        <v>1</v>
      </c>
      <c r="L41" s="592">
        <f>INDEX(tablap01,MATCH(F41,imputacion,0),7)</f>
        <v>307.42500000000001</v>
      </c>
      <c r="M41" s="305">
        <f t="shared" si="3"/>
        <v>1</v>
      </c>
      <c r="N41" s="576">
        <f>INDEX(tablap01,MATCH(F41,imputacion,0),9)</f>
        <v>0</v>
      </c>
      <c r="O41" s="305">
        <f t="shared" si="4"/>
        <v>0</v>
      </c>
      <c r="P41" s="575">
        <f t="shared" si="19"/>
        <v>307.42500000000001</v>
      </c>
      <c r="Q41" s="306">
        <f t="shared" ca="1" si="1"/>
        <v>1</v>
      </c>
      <c r="R41" s="577">
        <f>INDEX(tablap01,MATCH(F41,imputacion,0),13)</f>
        <v>0</v>
      </c>
      <c r="S41" s="306">
        <f t="shared" ca="1" si="6"/>
        <v>0</v>
      </c>
      <c r="T41" s="575">
        <f>+'Prog 01'!T40</f>
        <v>555.77910799999995</v>
      </c>
      <c r="U41" s="578">
        <f ca="1">+'Prog 01'!U40</f>
        <v>225.17452399999999</v>
      </c>
      <c r="V41" s="307">
        <f t="shared" ca="1" si="7"/>
        <v>0.40515111266111142</v>
      </c>
      <c r="W41" s="579"/>
      <c r="X41" s="580"/>
      <c r="Y41" s="310"/>
      <c r="Z41" s="581"/>
      <c r="AA41" s="582"/>
      <c r="AB41" s="582"/>
      <c r="AC41" s="582"/>
      <c r="AD41" s="581"/>
    </row>
    <row r="42" spans="2:30" s="583" customFormat="1" ht="15" hidden="1" customHeight="1" outlineLevel="1" x14ac:dyDescent="0.2">
      <c r="B42" s="570"/>
      <c r="C42" s="571" t="s">
        <v>151</v>
      </c>
      <c r="D42" s="572"/>
      <c r="E42" s="573"/>
      <c r="F42" s="573"/>
      <c r="G42" s="574" t="s">
        <v>37</v>
      </c>
      <c r="H42" s="591">
        <f>+H43+H57+H60+H65+H70</f>
        <v>18225778</v>
      </c>
      <c r="I42" s="575">
        <f>+I43+I57+I60+I65+I70</f>
        <v>18226604.105</v>
      </c>
      <c r="J42" s="591">
        <f ca="1">+J43+J57+J60+J65+J70</f>
        <v>2619718.7740000002</v>
      </c>
      <c r="K42" s="305">
        <f t="shared" ca="1" si="2"/>
        <v>0.14373049191765502</v>
      </c>
      <c r="L42" s="592">
        <f>+L43+L57+L60+L65+L70</f>
        <v>2619718.7740000007</v>
      </c>
      <c r="M42" s="305">
        <f t="shared" si="3"/>
        <v>0.14373049191765502</v>
      </c>
      <c r="N42" s="593">
        <f t="shared" ref="N42:R42" si="21">+N43+N57+N60+N65+N70</f>
        <v>15606885.331000002</v>
      </c>
      <c r="O42" s="305">
        <f t="shared" si="4"/>
        <v>0.85626950808234514</v>
      </c>
      <c r="P42" s="592">
        <f t="shared" si="21"/>
        <v>2303799.9989999998</v>
      </c>
      <c r="Q42" s="306">
        <f t="shared" ca="1" si="1"/>
        <v>0.87940737069359931</v>
      </c>
      <c r="R42" s="594">
        <f t="shared" si="21"/>
        <v>315918.77500000002</v>
      </c>
      <c r="S42" s="306">
        <f t="shared" ca="1" si="6"/>
        <v>0.12059262930640051</v>
      </c>
      <c r="T42" s="575">
        <f>+T43+T57+T60+T65+T70</f>
        <v>18441744.775075</v>
      </c>
      <c r="U42" s="578">
        <f ca="1">+U43+U57+U60+U65+U70</f>
        <v>2521183.0488109998</v>
      </c>
      <c r="V42" s="307">
        <f t="shared" ca="1" si="7"/>
        <v>0.13671065723773126</v>
      </c>
      <c r="W42" s="579"/>
      <c r="X42" s="580"/>
      <c r="Y42" s="310"/>
      <c r="Z42" s="581"/>
      <c r="AA42" s="582"/>
      <c r="AB42" s="582"/>
      <c r="AC42" s="582"/>
      <c r="AD42" s="581"/>
    </row>
    <row r="43" spans="2:30" s="583" customFormat="1" ht="15" hidden="1" customHeight="1" outlineLevel="2" x14ac:dyDescent="0.2">
      <c r="B43" s="570"/>
      <c r="C43" s="571"/>
      <c r="D43" s="572" t="s">
        <v>145</v>
      </c>
      <c r="E43" s="573"/>
      <c r="F43" s="573"/>
      <c r="G43" s="574" t="s">
        <v>16</v>
      </c>
      <c r="H43" s="591">
        <f>SUM(H44:H56)</f>
        <v>15534671</v>
      </c>
      <c r="I43" s="575">
        <f>SUM(I44:I56)</f>
        <v>15562473.372</v>
      </c>
      <c r="J43" s="591">
        <f ca="1">SUM(J44:J56)</f>
        <v>2408198.7890000003</v>
      </c>
      <c r="K43" s="305">
        <f t="shared" ca="1" si="2"/>
        <v>0.15474396205765281</v>
      </c>
      <c r="L43" s="595">
        <f>SUM(L44:L56)</f>
        <v>2408198.7890000003</v>
      </c>
      <c r="M43" s="305">
        <f t="shared" si="3"/>
        <v>0.15474396205765281</v>
      </c>
      <c r="N43" s="596">
        <f t="shared" ref="N43:R43" si="22">SUM(N44:N56)</f>
        <v>13154274.583000002</v>
      </c>
      <c r="O43" s="305">
        <f t="shared" si="4"/>
        <v>0.84525603794234738</v>
      </c>
      <c r="P43" s="595">
        <f t="shared" si="22"/>
        <v>2128511.2449999996</v>
      </c>
      <c r="Q43" s="306">
        <f t="shared" ca="1" si="1"/>
        <v>0.88386027545668666</v>
      </c>
      <c r="R43" s="597">
        <f t="shared" si="22"/>
        <v>279687.54399999999</v>
      </c>
      <c r="S43" s="306">
        <f t="shared" ca="1" si="6"/>
        <v>0.11613972454331301</v>
      </c>
      <c r="T43" s="575">
        <f>SUM(T44:T56)</f>
        <v>15610386.446441999</v>
      </c>
      <c r="U43" s="578">
        <f ca="1">+'Prog 01'!U42</f>
        <v>2343249.547946</v>
      </c>
      <c r="V43" s="307">
        <f t="shared" ca="1" si="7"/>
        <v>0.15010836253064611</v>
      </c>
      <c r="W43" s="579"/>
      <c r="X43" s="580"/>
      <c r="Y43" s="310"/>
      <c r="Z43" s="581"/>
      <c r="AA43" s="582"/>
      <c r="AB43" s="582"/>
      <c r="AC43" s="582"/>
      <c r="AD43" s="581"/>
    </row>
    <row r="44" spans="2:30" s="583" customFormat="1" ht="15" hidden="1" customHeight="1" outlineLevel="3" x14ac:dyDescent="0.2">
      <c r="B44" s="570"/>
      <c r="C44" s="571"/>
      <c r="D44" s="572"/>
      <c r="E44" s="573">
        <v>1</v>
      </c>
      <c r="F44" s="573" t="str">
        <f t="shared" ref="F44:F49" si="23">+CONCATENATE($B$10,"",$C$42,"",$D$43,"00",E44)</f>
        <v>21.02.001.001</v>
      </c>
      <c r="G44" s="574" t="s">
        <v>94</v>
      </c>
      <c r="H44" s="575">
        <f>+VLOOKUP(F44,matriz01,3,FALSE)</f>
        <v>3398000</v>
      </c>
      <c r="I44" s="575">
        <f>+VLOOKUP(F44,matriz01,4,FALSE)</f>
        <v>3425802.372</v>
      </c>
      <c r="J44" s="575">
        <f t="shared" ref="J44:J54" ca="1" si="24">+VLOOKUP(F44,matriz01,5,FALSE)</f>
        <v>582021.08799999999</v>
      </c>
      <c r="K44" s="305">
        <f t="shared" ca="1" si="2"/>
        <v>0.16989336359768276</v>
      </c>
      <c r="L44" s="592">
        <f t="shared" ref="L44:L54" si="25">INDEX(tablap01,MATCH(F44,imputacion,0),7)</f>
        <v>582021.08799999999</v>
      </c>
      <c r="M44" s="305">
        <f t="shared" si="3"/>
        <v>0.16989336359768276</v>
      </c>
      <c r="N44" s="576">
        <f t="shared" ref="N44:N54" si="26">INDEX(tablap01,MATCH(F44,imputacion,0),9)</f>
        <v>2843781.284</v>
      </c>
      <c r="O44" s="305">
        <f t="shared" si="4"/>
        <v>0.8301066364023173</v>
      </c>
      <c r="P44" s="575">
        <f t="shared" ref="P44:P56" si="27">INDEX(tablap01,MATCH(F44,imputacion,0),11)</f>
        <v>518481.52799999999</v>
      </c>
      <c r="Q44" s="306">
        <f t="shared" ca="1" si="1"/>
        <v>0.89082945393208846</v>
      </c>
      <c r="R44" s="577">
        <f t="shared" ref="R44:R56" si="28">INDEX(tablap01,MATCH(F44,imputacion,0),13)</f>
        <v>63539.56</v>
      </c>
      <c r="S44" s="306">
        <f t="shared" ca="1" si="6"/>
        <v>0.10917054606791154</v>
      </c>
      <c r="T44" s="575">
        <f>+'Prog 01'!T43</f>
        <v>3347945.5016369997</v>
      </c>
      <c r="U44" s="578">
        <f ca="1">+'Prog 01'!U43</f>
        <v>561042.17845100001</v>
      </c>
      <c r="V44" s="307">
        <f t="shared" ca="1" si="7"/>
        <v>0.16757804993440747</v>
      </c>
      <c r="W44" s="579"/>
      <c r="X44" s="580"/>
      <c r="Y44" s="310"/>
      <c r="Z44" s="581"/>
      <c r="AA44" s="582"/>
      <c r="AB44" s="582"/>
      <c r="AC44" s="582"/>
      <c r="AD44" s="581"/>
    </row>
    <row r="45" spans="2:30" s="583" customFormat="1" ht="15" hidden="1" customHeight="1" outlineLevel="3" x14ac:dyDescent="0.2">
      <c r="B45" s="570"/>
      <c r="C45" s="571"/>
      <c r="D45" s="572"/>
      <c r="E45" s="573">
        <v>2</v>
      </c>
      <c r="F45" s="573" t="str">
        <f>+CONCATENATE($B$10,"",$C$42,"",$D$43,"00",E45)</f>
        <v>21.02.001.002</v>
      </c>
      <c r="G45" s="574" t="s">
        <v>17</v>
      </c>
      <c r="H45" s="575">
        <f t="shared" ref="H45:H51" si="29">+VLOOKUP(F45,matriz01,3,FALSE)</f>
        <v>160000</v>
      </c>
      <c r="I45" s="575">
        <f t="shared" ref="I45:I56" si="30">+VLOOKUP(F45,matriz01,4,FALSE)</f>
        <v>160000</v>
      </c>
      <c r="J45" s="575">
        <f t="shared" ca="1" si="24"/>
        <v>27949.427</v>
      </c>
      <c r="K45" s="305">
        <f t="shared" ca="1" si="2"/>
        <v>0.17468391875</v>
      </c>
      <c r="L45" s="592">
        <f t="shared" si="25"/>
        <v>27949.427</v>
      </c>
      <c r="M45" s="305">
        <f t="shared" si="3"/>
        <v>0.17468391875</v>
      </c>
      <c r="N45" s="576">
        <f t="shared" si="26"/>
        <v>132050.573</v>
      </c>
      <c r="O45" s="305">
        <f t="shared" si="4"/>
        <v>0.82531608125</v>
      </c>
      <c r="P45" s="575">
        <f t="shared" si="27"/>
        <v>21466.825000000001</v>
      </c>
      <c r="Q45" s="306">
        <f t="shared" ca="1" si="1"/>
        <v>0.76805957417302329</v>
      </c>
      <c r="R45" s="577">
        <f t="shared" si="28"/>
        <v>6482.6019999999999</v>
      </c>
      <c r="S45" s="306">
        <f t="shared" ca="1" si="6"/>
        <v>0.23194042582697669</v>
      </c>
      <c r="T45" s="575">
        <f>+'Prog 01'!T44</f>
        <v>149362.71857599998</v>
      </c>
      <c r="U45" s="578">
        <f ca="1">+'Prog 01'!U44</f>
        <v>26238.913914999997</v>
      </c>
      <c r="V45" s="307">
        <f t="shared" ca="1" si="7"/>
        <v>0.17567244467131798</v>
      </c>
      <c r="W45" s="579"/>
      <c r="X45" s="580"/>
      <c r="Y45" s="310"/>
      <c r="Z45" s="581"/>
      <c r="AA45" s="582"/>
      <c r="AB45" s="582"/>
      <c r="AC45" s="582"/>
      <c r="AD45" s="581"/>
    </row>
    <row r="46" spans="2:30" s="583" customFormat="1" ht="15" hidden="1" customHeight="1" outlineLevel="3" x14ac:dyDescent="0.2">
      <c r="B46" s="570"/>
      <c r="C46" s="571"/>
      <c r="D46" s="572"/>
      <c r="E46" s="573">
        <v>3</v>
      </c>
      <c r="F46" s="573" t="str">
        <f t="shared" si="23"/>
        <v>21.02.001.003</v>
      </c>
      <c r="G46" s="574" t="s">
        <v>18</v>
      </c>
      <c r="H46" s="575">
        <f t="shared" si="29"/>
        <v>2400000</v>
      </c>
      <c r="I46" s="575">
        <f t="shared" si="30"/>
        <v>2400000</v>
      </c>
      <c r="J46" s="575">
        <f t="shared" ca="1" si="24"/>
        <v>407398.43400000001</v>
      </c>
      <c r="K46" s="305">
        <f t="shared" ca="1" si="2"/>
        <v>0.16974934750000001</v>
      </c>
      <c r="L46" s="592">
        <f t="shared" si="25"/>
        <v>407398.43400000001</v>
      </c>
      <c r="M46" s="305">
        <f t="shared" si="3"/>
        <v>0.16974934750000001</v>
      </c>
      <c r="N46" s="576">
        <f t="shared" si="26"/>
        <v>1992601.5660000001</v>
      </c>
      <c r="O46" s="305">
        <f t="shared" si="4"/>
        <v>0.83025065250000007</v>
      </c>
      <c r="P46" s="575">
        <f t="shared" si="27"/>
        <v>343589.20699999999</v>
      </c>
      <c r="Q46" s="306">
        <f t="shared" ca="1" si="1"/>
        <v>0.84337390211961394</v>
      </c>
      <c r="R46" s="577">
        <f t="shared" si="28"/>
        <v>63809.226999999999</v>
      </c>
      <c r="S46" s="306">
        <f t="shared" ca="1" si="6"/>
        <v>0.15662609788038606</v>
      </c>
      <c r="T46" s="575">
        <f>+'Prog 01'!T45</f>
        <v>2282677.5628430001</v>
      </c>
      <c r="U46" s="578">
        <f ca="1">+'Prog 01'!U45</f>
        <v>398514.55592199997</v>
      </c>
      <c r="V46" s="307">
        <f t="shared" ca="1" si="7"/>
        <v>0.1745820620524535</v>
      </c>
      <c r="W46" s="579"/>
      <c r="X46" s="580"/>
      <c r="Y46" s="310"/>
      <c r="Z46" s="581"/>
      <c r="AA46" s="582"/>
      <c r="AB46" s="582"/>
      <c r="AC46" s="582"/>
      <c r="AD46" s="581"/>
    </row>
    <row r="47" spans="2:30" s="583" customFormat="1" ht="15" hidden="1" customHeight="1" outlineLevel="3" x14ac:dyDescent="0.2">
      <c r="B47" s="570"/>
      <c r="C47" s="571"/>
      <c r="D47" s="572"/>
      <c r="E47" s="573">
        <v>4</v>
      </c>
      <c r="F47" s="573" t="str">
        <f t="shared" si="23"/>
        <v>21.02.001.004</v>
      </c>
      <c r="G47" s="574" t="s">
        <v>19</v>
      </c>
      <c r="H47" s="575">
        <f t="shared" si="29"/>
        <v>303000</v>
      </c>
      <c r="I47" s="575">
        <f t="shared" si="30"/>
        <v>303000</v>
      </c>
      <c r="J47" s="575">
        <f t="shared" ca="1" si="24"/>
        <v>53476.866999999998</v>
      </c>
      <c r="K47" s="305">
        <f t="shared" ca="1" si="2"/>
        <v>0.1764913102310231</v>
      </c>
      <c r="L47" s="592">
        <f t="shared" si="25"/>
        <v>53476.866999999998</v>
      </c>
      <c r="M47" s="305">
        <f t="shared" si="3"/>
        <v>0.1764913102310231</v>
      </c>
      <c r="N47" s="576">
        <f t="shared" si="26"/>
        <v>249523.133</v>
      </c>
      <c r="O47" s="305">
        <f t="shared" si="4"/>
        <v>0.82350868976897695</v>
      </c>
      <c r="P47" s="575">
        <f t="shared" si="27"/>
        <v>40582.197999999997</v>
      </c>
      <c r="Q47" s="306">
        <f t="shared" ca="1" si="1"/>
        <v>0.75887388840486858</v>
      </c>
      <c r="R47" s="577">
        <f t="shared" si="28"/>
        <v>12894.669</v>
      </c>
      <c r="S47" s="306">
        <f t="shared" ca="1" si="6"/>
        <v>0.24112611159513142</v>
      </c>
      <c r="T47" s="575">
        <f>+'Prog 01'!T46</f>
        <v>298374.11977799993</v>
      </c>
      <c r="U47" s="578">
        <f ca="1">+'Prog 01'!U46</f>
        <v>51205.185142999995</v>
      </c>
      <c r="V47" s="307">
        <f t="shared" ca="1" si="7"/>
        <v>0.17161403000065262</v>
      </c>
      <c r="W47" s="579"/>
      <c r="X47" s="580"/>
      <c r="Y47" s="310"/>
      <c r="Z47" s="581"/>
      <c r="AA47" s="582"/>
      <c r="AB47" s="582"/>
      <c r="AC47" s="582"/>
      <c r="AD47" s="581"/>
    </row>
    <row r="48" spans="2:30" s="583" customFormat="1" ht="15" hidden="1" customHeight="1" outlineLevel="3" x14ac:dyDescent="0.2">
      <c r="B48" s="570"/>
      <c r="C48" s="571"/>
      <c r="D48" s="572"/>
      <c r="E48" s="573">
        <v>6</v>
      </c>
      <c r="F48" s="573" t="str">
        <f t="shared" si="23"/>
        <v>21.02.001.006</v>
      </c>
      <c r="G48" s="574" t="s">
        <v>95</v>
      </c>
      <c r="H48" s="575">
        <f t="shared" si="29"/>
        <v>0</v>
      </c>
      <c r="I48" s="575">
        <f t="shared" si="30"/>
        <v>0</v>
      </c>
      <c r="J48" s="575">
        <f t="shared" ca="1" si="24"/>
        <v>0</v>
      </c>
      <c r="K48" s="305" t="str">
        <f t="shared" ca="1" si="2"/>
        <v>0%</v>
      </c>
      <c r="L48" s="592">
        <f t="shared" si="25"/>
        <v>0</v>
      </c>
      <c r="M48" s="305">
        <f t="shared" si="3"/>
        <v>0</v>
      </c>
      <c r="N48" s="576">
        <f t="shared" si="26"/>
        <v>0</v>
      </c>
      <c r="O48" s="305">
        <f t="shared" si="4"/>
        <v>0</v>
      </c>
      <c r="P48" s="575">
        <f t="shared" si="27"/>
        <v>0</v>
      </c>
      <c r="Q48" s="306">
        <f t="shared" ca="1" si="1"/>
        <v>0</v>
      </c>
      <c r="R48" s="577">
        <f t="shared" si="28"/>
        <v>0</v>
      </c>
      <c r="S48" s="306" t="str">
        <f t="shared" ca="1" si="6"/>
        <v>0%</v>
      </c>
      <c r="T48" s="575">
        <f>+'Prog 01'!T47</f>
        <v>0</v>
      </c>
      <c r="U48" s="578">
        <f ca="1">+'Prog 01'!U47</f>
        <v>0</v>
      </c>
      <c r="V48" s="307">
        <f t="shared" ca="1" si="7"/>
        <v>0</v>
      </c>
      <c r="W48" s="579"/>
      <c r="X48" s="580"/>
      <c r="Y48" s="310"/>
      <c r="Z48" s="581"/>
      <c r="AA48" s="582"/>
      <c r="AB48" s="582"/>
      <c r="AC48" s="582"/>
      <c r="AD48" s="581"/>
    </row>
    <row r="49" spans="2:30" s="583" customFormat="1" ht="15" hidden="1" customHeight="1" outlineLevel="3" x14ac:dyDescent="0.2">
      <c r="B49" s="570"/>
      <c r="C49" s="571"/>
      <c r="D49" s="572"/>
      <c r="E49" s="573">
        <v>7</v>
      </c>
      <c r="F49" s="573" t="str">
        <f t="shared" si="23"/>
        <v>21.02.001.007</v>
      </c>
      <c r="G49" s="574" t="s">
        <v>96</v>
      </c>
      <c r="H49" s="575">
        <f t="shared" si="29"/>
        <v>130000</v>
      </c>
      <c r="I49" s="575">
        <f t="shared" si="30"/>
        <v>130000</v>
      </c>
      <c r="J49" s="575">
        <f t="shared" ca="1" si="24"/>
        <v>18954.334999999999</v>
      </c>
      <c r="K49" s="305">
        <f t="shared" ca="1" si="2"/>
        <v>0.14580257692307691</v>
      </c>
      <c r="L49" s="592">
        <f t="shared" si="25"/>
        <v>18954.334999999999</v>
      </c>
      <c r="M49" s="305">
        <f t="shared" si="3"/>
        <v>0.14580257692307691</v>
      </c>
      <c r="N49" s="576">
        <f t="shared" si="26"/>
        <v>111045.66500000001</v>
      </c>
      <c r="O49" s="305">
        <f t="shared" si="4"/>
        <v>0.85419742307692315</v>
      </c>
      <c r="P49" s="575">
        <f t="shared" si="27"/>
        <v>14630.875</v>
      </c>
      <c r="Q49" s="306">
        <f t="shared" ca="1" si="1"/>
        <v>0.7719012563616714</v>
      </c>
      <c r="R49" s="577">
        <f t="shared" si="28"/>
        <v>4323.46</v>
      </c>
      <c r="S49" s="306">
        <f t="shared" ca="1" si="6"/>
        <v>0.22809874363832866</v>
      </c>
      <c r="T49" s="575">
        <f>+'Prog 01'!T48</f>
        <v>154466.99853099999</v>
      </c>
      <c r="U49" s="578">
        <f ca="1">+'Prog 01'!U48</f>
        <v>19574.275257999998</v>
      </c>
      <c r="V49" s="307">
        <f t="shared" ca="1" si="7"/>
        <v>0.12672140615247104</v>
      </c>
      <c r="W49" s="579"/>
      <c r="X49" s="580"/>
      <c r="Y49" s="310"/>
      <c r="Z49" s="581"/>
      <c r="AA49" s="582"/>
      <c r="AB49" s="582"/>
      <c r="AC49" s="582"/>
      <c r="AD49" s="581"/>
    </row>
    <row r="50" spans="2:30" s="583" customFormat="1" ht="15" hidden="1" customHeight="1" outlineLevel="3" x14ac:dyDescent="0.2">
      <c r="B50" s="570"/>
      <c r="C50" s="571"/>
      <c r="D50" s="572"/>
      <c r="E50" s="573">
        <v>13</v>
      </c>
      <c r="F50" s="573" t="str">
        <f t="shared" ref="F50:F56" si="31">+CONCATENATE($B$10,"",$C$42,"",$D$43,"0",E50)</f>
        <v>21.02.001.013</v>
      </c>
      <c r="G50" s="574" t="s">
        <v>22</v>
      </c>
      <c r="H50" s="575">
        <f t="shared" si="29"/>
        <v>2700000</v>
      </c>
      <c r="I50" s="575">
        <f t="shared" si="30"/>
        <v>2700000</v>
      </c>
      <c r="J50" s="575">
        <f t="shared" ca="1" si="24"/>
        <v>390062.02</v>
      </c>
      <c r="K50" s="305">
        <f t="shared" ca="1" si="2"/>
        <v>0.14446741481481482</v>
      </c>
      <c r="L50" s="592">
        <f t="shared" si="25"/>
        <v>390062.02</v>
      </c>
      <c r="M50" s="305">
        <f t="shared" si="3"/>
        <v>0.14446741481481482</v>
      </c>
      <c r="N50" s="576">
        <f t="shared" si="26"/>
        <v>2309937.98</v>
      </c>
      <c r="O50" s="305">
        <f t="shared" si="4"/>
        <v>0.85553258518518516</v>
      </c>
      <c r="P50" s="575">
        <f t="shared" si="27"/>
        <v>326252.79300000001</v>
      </c>
      <c r="Q50" s="306">
        <f t="shared" ca="1" si="1"/>
        <v>0.83641261202513384</v>
      </c>
      <c r="R50" s="577">
        <f t="shared" si="28"/>
        <v>63809.226999999999</v>
      </c>
      <c r="S50" s="306">
        <f t="shared" ca="1" si="6"/>
        <v>0.16358738797486613</v>
      </c>
      <c r="T50" s="575">
        <f>+'Prog 01'!T49</f>
        <v>2560504.6609249995</v>
      </c>
      <c r="U50" s="578">
        <f ca="1">+'Prog 01'!U49</f>
        <v>380039.13902200002</v>
      </c>
      <c r="V50" s="307">
        <f t="shared" ca="1" si="7"/>
        <v>0.14842352947903181</v>
      </c>
      <c r="W50" s="579"/>
      <c r="X50" s="580"/>
      <c r="Y50" s="310"/>
      <c r="Z50" s="581"/>
      <c r="AA50" s="582"/>
      <c r="AB50" s="582"/>
      <c r="AC50" s="582"/>
      <c r="AD50" s="581"/>
    </row>
    <row r="51" spans="2:30" s="583" customFormat="1" ht="15" hidden="1" customHeight="1" outlineLevel="3" x14ac:dyDescent="0.2">
      <c r="B51" s="570"/>
      <c r="C51" s="571"/>
      <c r="D51" s="572"/>
      <c r="E51" s="573">
        <v>14</v>
      </c>
      <c r="F51" s="573" t="str">
        <f t="shared" si="31"/>
        <v>21.02.001.014</v>
      </c>
      <c r="G51" s="574" t="s">
        <v>23</v>
      </c>
      <c r="H51" s="575">
        <f t="shared" si="29"/>
        <v>4681271</v>
      </c>
      <c r="I51" s="575">
        <f t="shared" si="30"/>
        <v>4681271</v>
      </c>
      <c r="J51" s="575">
        <f t="shared" ca="1" si="24"/>
        <v>923930.60800000001</v>
      </c>
      <c r="K51" s="305">
        <f t="shared" ca="1" si="2"/>
        <v>0.19736746879212932</v>
      </c>
      <c r="L51" s="592">
        <f t="shared" si="25"/>
        <v>923930.60800000001</v>
      </c>
      <c r="M51" s="305">
        <f t="shared" si="3"/>
        <v>0.19736746879212932</v>
      </c>
      <c r="N51" s="576">
        <f t="shared" si="26"/>
        <v>3757340.392</v>
      </c>
      <c r="O51" s="305">
        <f t="shared" si="4"/>
        <v>0.8026325312078707</v>
      </c>
      <c r="P51" s="575">
        <f t="shared" si="27"/>
        <v>860121.37399999995</v>
      </c>
      <c r="Q51" s="306">
        <f t="shared" ca="1" si="1"/>
        <v>0.93093720085956921</v>
      </c>
      <c r="R51" s="577">
        <f t="shared" si="28"/>
        <v>63809.233999999997</v>
      </c>
      <c r="S51" s="306">
        <f t="shared" ca="1" si="6"/>
        <v>6.9062799140430675E-2</v>
      </c>
      <c r="T51" s="575">
        <f>+'Prog 01'!T50</f>
        <v>5140701.4868029989</v>
      </c>
      <c r="U51" s="578">
        <f ca="1">+'Prog 01'!U50</f>
        <v>905132.45689899987</v>
      </c>
      <c r="V51" s="307">
        <f t="shared" ca="1" si="7"/>
        <v>0.17607177915749811</v>
      </c>
      <c r="W51" s="579"/>
      <c r="X51" s="580"/>
      <c r="Y51" s="310"/>
      <c r="Z51" s="581"/>
      <c r="AA51" s="582"/>
      <c r="AB51" s="582"/>
      <c r="AC51" s="582"/>
      <c r="AD51" s="581"/>
    </row>
    <row r="52" spans="2:30" s="583" customFormat="1" ht="15" hidden="1" customHeight="1" outlineLevel="3" x14ac:dyDescent="0.2">
      <c r="B52" s="570"/>
      <c r="C52" s="571"/>
      <c r="D52" s="572"/>
      <c r="E52" s="573">
        <v>21</v>
      </c>
      <c r="F52" s="573" t="str">
        <f t="shared" si="31"/>
        <v>21.02.001.021</v>
      </c>
      <c r="G52" s="574" t="s">
        <v>24</v>
      </c>
      <c r="H52" s="575">
        <f>+VLOOKUP(F52,matriz01,3,FALSE)</f>
        <v>1700000</v>
      </c>
      <c r="I52" s="575">
        <f t="shared" si="30"/>
        <v>1700000</v>
      </c>
      <c r="J52" s="575">
        <f t="shared" ca="1" si="24"/>
        <v>2801.6129999999998</v>
      </c>
      <c r="K52" s="305">
        <f t="shared" ca="1" si="2"/>
        <v>1.6480076470588233E-3</v>
      </c>
      <c r="L52" s="592">
        <f t="shared" si="25"/>
        <v>2801.6129999999998</v>
      </c>
      <c r="M52" s="305">
        <f t="shared" si="3"/>
        <v>1.6480076470588233E-3</v>
      </c>
      <c r="N52" s="576">
        <f t="shared" si="26"/>
        <v>1697198.3870000001</v>
      </c>
      <c r="O52" s="305">
        <f t="shared" si="4"/>
        <v>0.99835199235294125</v>
      </c>
      <c r="P52" s="575">
        <f t="shared" si="27"/>
        <v>2078.8139999999999</v>
      </c>
      <c r="Q52" s="306">
        <f t="shared" ca="1" si="1"/>
        <v>0.74200612290134293</v>
      </c>
      <c r="R52" s="577">
        <f t="shared" si="28"/>
        <v>722.79899999999998</v>
      </c>
      <c r="S52" s="306">
        <f t="shared" ca="1" si="6"/>
        <v>0.25799387709865712</v>
      </c>
      <c r="T52" s="575">
        <f>+'Prog 01'!T51</f>
        <v>1618388.4586439999</v>
      </c>
      <c r="U52" s="578">
        <f ca="1">+'Prog 01'!U51</f>
        <v>0</v>
      </c>
      <c r="V52" s="307">
        <f t="shared" ca="1" si="7"/>
        <v>0</v>
      </c>
      <c r="W52" s="579"/>
      <c r="X52" s="580"/>
      <c r="Y52" s="310"/>
      <c r="Z52" s="581"/>
      <c r="AA52" s="582"/>
      <c r="AB52" s="582"/>
      <c r="AC52" s="582"/>
      <c r="AD52" s="581"/>
    </row>
    <row r="53" spans="2:30" s="583" customFormat="1" ht="15" hidden="1" customHeight="1" outlineLevel="3" x14ac:dyDescent="0.2">
      <c r="B53" s="570"/>
      <c r="C53" s="571"/>
      <c r="D53" s="572"/>
      <c r="E53" s="573">
        <v>37</v>
      </c>
      <c r="F53" s="573" t="str">
        <f t="shared" si="31"/>
        <v>21.02.001.037</v>
      </c>
      <c r="G53" s="574" t="s">
        <v>38</v>
      </c>
      <c r="H53" s="575">
        <f>+VLOOKUP(F53,matriz01,3,FALSE)</f>
        <v>53600</v>
      </c>
      <c r="I53" s="575">
        <f t="shared" si="30"/>
        <v>53600</v>
      </c>
      <c r="J53" s="575">
        <f t="shared" ca="1" si="24"/>
        <v>93.399000000000001</v>
      </c>
      <c r="K53" s="305">
        <f t="shared" ca="1" si="2"/>
        <v>1.742518656716418E-3</v>
      </c>
      <c r="L53" s="592">
        <f t="shared" si="25"/>
        <v>93.399000000000001</v>
      </c>
      <c r="M53" s="305">
        <f t="shared" si="3"/>
        <v>1.742518656716418E-3</v>
      </c>
      <c r="N53" s="576">
        <f t="shared" si="26"/>
        <v>53506.601000000002</v>
      </c>
      <c r="O53" s="305">
        <f t="shared" si="4"/>
        <v>0.99825748134328363</v>
      </c>
      <c r="P53" s="575">
        <f t="shared" si="27"/>
        <v>29.920999999999999</v>
      </c>
      <c r="Q53" s="306">
        <f t="shared" ca="1" si="1"/>
        <v>0.32035674900159528</v>
      </c>
      <c r="R53" s="577">
        <f t="shared" si="28"/>
        <v>63.478000000000002</v>
      </c>
      <c r="S53" s="306">
        <f t="shared" ca="1" si="6"/>
        <v>0.67964325099840472</v>
      </c>
      <c r="T53" s="575">
        <f>+'Prog 01'!T52</f>
        <v>53647.100394999994</v>
      </c>
      <c r="U53" s="578">
        <f ca="1">+'Prog 01'!U52</f>
        <v>0</v>
      </c>
      <c r="V53" s="307">
        <f t="shared" ca="1" si="7"/>
        <v>0</v>
      </c>
      <c r="W53" s="579"/>
      <c r="X53" s="580"/>
      <c r="Y53" s="310"/>
      <c r="Z53" s="581"/>
      <c r="AA53" s="582"/>
      <c r="AB53" s="582"/>
      <c r="AC53" s="582"/>
      <c r="AD53" s="581"/>
    </row>
    <row r="54" spans="2:30" s="583" customFormat="1" ht="15" hidden="1" customHeight="1" outlineLevel="3" x14ac:dyDescent="0.2">
      <c r="B54" s="570"/>
      <c r="C54" s="571"/>
      <c r="D54" s="572"/>
      <c r="E54" s="573">
        <v>38</v>
      </c>
      <c r="F54" s="573" t="str">
        <f t="shared" si="31"/>
        <v>21.02.001.038</v>
      </c>
      <c r="G54" s="574" t="s">
        <v>97</v>
      </c>
      <c r="H54" s="575">
        <f>+VLOOKUP(F54,matriz01,3,FALSE)</f>
        <v>8800</v>
      </c>
      <c r="I54" s="575">
        <f t="shared" si="30"/>
        <v>8800</v>
      </c>
      <c r="J54" s="575">
        <f t="shared" ca="1" si="24"/>
        <v>1510.998</v>
      </c>
      <c r="K54" s="305">
        <f t="shared" ca="1" si="2"/>
        <v>0.17170431818181819</v>
      </c>
      <c r="L54" s="592">
        <f t="shared" si="25"/>
        <v>1510.998</v>
      </c>
      <c r="M54" s="305">
        <f t="shared" si="3"/>
        <v>0.17170431818181819</v>
      </c>
      <c r="N54" s="576">
        <f t="shared" si="26"/>
        <v>7289.0020000000004</v>
      </c>
      <c r="O54" s="305">
        <f t="shared" si="4"/>
        <v>0.82829568181818192</v>
      </c>
      <c r="P54" s="575">
        <f t="shared" si="27"/>
        <v>1277.71</v>
      </c>
      <c r="Q54" s="306">
        <f t="shared" ca="1" si="1"/>
        <v>0.84560667849990534</v>
      </c>
      <c r="R54" s="577">
        <f t="shared" si="28"/>
        <v>233.28800000000001</v>
      </c>
      <c r="S54" s="306">
        <f t="shared" ca="1" si="6"/>
        <v>0.15439332150009463</v>
      </c>
      <c r="T54" s="575">
        <f>+'Prog 01'!T53</f>
        <v>4317.8383100000001</v>
      </c>
      <c r="U54" s="578">
        <f ca="1">+'Prog 01'!U53</f>
        <v>1502.8433359999999</v>
      </c>
      <c r="V54" s="307">
        <f t="shared" ca="1" si="7"/>
        <v>0.34805456529473422</v>
      </c>
      <c r="W54" s="579"/>
      <c r="X54" s="580"/>
      <c r="Y54" s="310"/>
      <c r="Z54" s="581"/>
      <c r="AA54" s="582"/>
      <c r="AB54" s="582"/>
      <c r="AC54" s="582"/>
      <c r="AD54" s="581"/>
    </row>
    <row r="55" spans="2:30" s="583" customFormat="1" ht="15" hidden="1" customHeight="1" outlineLevel="3" x14ac:dyDescent="0.2">
      <c r="B55" s="570"/>
      <c r="C55" s="571"/>
      <c r="D55" s="572"/>
      <c r="E55" s="573">
        <v>998</v>
      </c>
      <c r="F55" s="573" t="str">
        <f t="shared" si="31"/>
        <v>21.02.001.0998</v>
      </c>
      <c r="G55" s="574" t="s">
        <v>711</v>
      </c>
      <c r="H55" s="575">
        <f>+'Prog 01'!H54</f>
        <v>0</v>
      </c>
      <c r="I55" s="575">
        <f t="shared" si="30"/>
        <v>0</v>
      </c>
      <c r="J55" s="575">
        <f ca="1">+'Prog 01'!J54</f>
        <v>0</v>
      </c>
      <c r="K55" s="305" t="str">
        <f t="shared" ca="1" si="2"/>
        <v>0%</v>
      </c>
      <c r="L55" s="575">
        <v>0</v>
      </c>
      <c r="M55" s="305">
        <f t="shared" si="3"/>
        <v>0</v>
      </c>
      <c r="N55" s="576">
        <f>+'Prog 01'!N54</f>
        <v>0</v>
      </c>
      <c r="O55" s="305">
        <f t="shared" si="4"/>
        <v>0</v>
      </c>
      <c r="P55" s="575">
        <f t="shared" si="27"/>
        <v>0</v>
      </c>
      <c r="Q55" s="306">
        <f t="shared" ca="1" si="1"/>
        <v>0</v>
      </c>
      <c r="R55" s="577">
        <f t="shared" si="28"/>
        <v>0</v>
      </c>
      <c r="S55" s="306" t="str">
        <f t="shared" ca="1" si="6"/>
        <v>0%</v>
      </c>
      <c r="T55" s="575">
        <f>+'Prog 01'!T54</f>
        <v>0</v>
      </c>
      <c r="U55" s="578">
        <f ca="1">+'Prog 01'!U54</f>
        <v>0</v>
      </c>
      <c r="V55" s="307">
        <f t="shared" ca="1" si="7"/>
        <v>0</v>
      </c>
      <c r="W55" s="579"/>
      <c r="X55" s="580"/>
      <c r="Y55" s="310"/>
      <c r="Z55" s="581"/>
      <c r="AA55" s="582"/>
      <c r="AB55" s="582"/>
      <c r="AC55" s="582"/>
      <c r="AD55" s="581"/>
    </row>
    <row r="56" spans="2:30" s="583" customFormat="1" ht="15" hidden="1" customHeight="1" outlineLevel="3" x14ac:dyDescent="0.2">
      <c r="B56" s="570"/>
      <c r="C56" s="571"/>
      <c r="D56" s="572"/>
      <c r="E56" s="573">
        <v>999</v>
      </c>
      <c r="F56" s="573" t="str">
        <f t="shared" si="31"/>
        <v>21.02.001.0999</v>
      </c>
      <c r="G56" s="574" t="s">
        <v>661</v>
      </c>
      <c r="H56" s="575">
        <v>0</v>
      </c>
      <c r="I56" s="575">
        <f t="shared" si="30"/>
        <v>0</v>
      </c>
      <c r="J56" s="575">
        <f ca="1">+VLOOKUP(F56,matriz01,5,FALSE)</f>
        <v>0</v>
      </c>
      <c r="K56" s="305" t="str">
        <f t="shared" ca="1" si="2"/>
        <v>0%</v>
      </c>
      <c r="L56" s="592">
        <f>+'Prog 01'!L54</f>
        <v>0</v>
      </c>
      <c r="M56" s="305">
        <f t="shared" si="3"/>
        <v>0</v>
      </c>
      <c r="N56" s="576">
        <f>+'Prog 01'!N55</f>
        <v>0</v>
      </c>
      <c r="O56" s="305">
        <f t="shared" si="4"/>
        <v>0</v>
      </c>
      <c r="P56" s="575">
        <f t="shared" si="27"/>
        <v>0</v>
      </c>
      <c r="Q56" s="306">
        <f t="shared" ca="1" si="1"/>
        <v>0</v>
      </c>
      <c r="R56" s="577">
        <f t="shared" si="28"/>
        <v>0</v>
      </c>
      <c r="S56" s="306" t="str">
        <f t="shared" ca="1" si="6"/>
        <v>0%</v>
      </c>
      <c r="T56" s="575">
        <f>+'Prog 01'!T55</f>
        <v>0</v>
      </c>
      <c r="U56" s="578">
        <f ca="1">+'Prog 01'!U55</f>
        <v>0</v>
      </c>
      <c r="V56" s="307">
        <f t="shared" ca="1" si="7"/>
        <v>0</v>
      </c>
      <c r="W56" s="579"/>
      <c r="X56" s="580"/>
      <c r="Y56" s="310"/>
      <c r="Z56" s="581"/>
      <c r="AA56" s="582"/>
      <c r="AB56" s="582"/>
      <c r="AC56" s="582"/>
      <c r="AD56" s="581"/>
    </row>
    <row r="57" spans="2:30" s="583" customFormat="1" ht="15" hidden="1" customHeight="1" outlineLevel="2" x14ac:dyDescent="0.2">
      <c r="B57" s="570"/>
      <c r="C57" s="571"/>
      <c r="D57" s="572" t="s">
        <v>147</v>
      </c>
      <c r="E57" s="573"/>
      <c r="F57" s="573"/>
      <c r="G57" s="574" t="s">
        <v>26</v>
      </c>
      <c r="H57" s="591">
        <f>SUM(H58:H59)</f>
        <v>693700</v>
      </c>
      <c r="I57" s="575">
        <f>SUM(I58:I59)</f>
        <v>693700</v>
      </c>
      <c r="J57" s="591">
        <f ca="1">SUM(J58:J59)</f>
        <v>104520.11499999999</v>
      </c>
      <c r="K57" s="305">
        <f t="shared" ca="1" si="2"/>
        <v>0.15067048435923308</v>
      </c>
      <c r="L57" s="592">
        <f>SUM(L58:L59)</f>
        <v>104520.11500000001</v>
      </c>
      <c r="M57" s="305">
        <f t="shared" si="3"/>
        <v>0.15067048435923311</v>
      </c>
      <c r="N57" s="593">
        <f t="shared" ref="N57:R57" si="32">SUM(N58:N59)</f>
        <v>589179.88500000001</v>
      </c>
      <c r="O57" s="305">
        <f t="shared" si="4"/>
        <v>0.84932951564076686</v>
      </c>
      <c r="P57" s="592">
        <f t="shared" si="32"/>
        <v>82543.426999999996</v>
      </c>
      <c r="Q57" s="306">
        <f t="shared" ca="1" si="1"/>
        <v>0.78973723861670075</v>
      </c>
      <c r="R57" s="594">
        <f t="shared" si="32"/>
        <v>21976.687999999998</v>
      </c>
      <c r="S57" s="306">
        <f t="shared" ca="1" si="6"/>
        <v>0.21026276138329927</v>
      </c>
      <c r="T57" s="575">
        <f>SUM(T58:T59)</f>
        <v>630300.93241000001</v>
      </c>
      <c r="U57" s="578">
        <f ca="1">SUM(U58:U59)</f>
        <v>88076.608229999983</v>
      </c>
      <c r="V57" s="307">
        <f t="shared" ca="1" si="7"/>
        <v>0.1397373916190047</v>
      </c>
      <c r="W57" s="579"/>
      <c r="X57" s="580"/>
      <c r="Y57" s="310"/>
      <c r="Z57" s="581"/>
      <c r="AA57" s="582"/>
      <c r="AB57" s="582"/>
      <c r="AC57" s="582"/>
      <c r="AD57" s="581"/>
    </row>
    <row r="58" spans="2:30" s="583" customFormat="1" ht="15" hidden="1" customHeight="1" outlineLevel="3" x14ac:dyDescent="0.2">
      <c r="B58" s="570"/>
      <c r="C58" s="571"/>
      <c r="D58" s="572"/>
      <c r="E58" s="573">
        <v>1</v>
      </c>
      <c r="F58" s="573" t="str">
        <f>+CONCATENATE($B$10,"",$C$42,"",$D$57,"00",E58)</f>
        <v>21.02.002.001</v>
      </c>
      <c r="G58" s="574" t="s">
        <v>27</v>
      </c>
      <c r="H58" s="575">
        <f>+VLOOKUP(F58,matriz01,3,FALSE)</f>
        <v>57700</v>
      </c>
      <c r="I58" s="575">
        <f>+VLOOKUP(F58,matriz01,4,FALSE)</f>
        <v>57700</v>
      </c>
      <c r="J58" s="575">
        <f ca="1">+VLOOKUP(F58,matriz01,5,FALSE)</f>
        <v>0</v>
      </c>
      <c r="K58" s="305">
        <f t="shared" ca="1" si="2"/>
        <v>0</v>
      </c>
      <c r="L58" s="592">
        <f>INDEX(tablap01,MATCH(F58,imputacion,0),7)</f>
        <v>0</v>
      </c>
      <c r="M58" s="305">
        <f t="shared" si="3"/>
        <v>0</v>
      </c>
      <c r="N58" s="576">
        <f>INDEX(tablap01,MATCH(F58,imputacion,0),9)</f>
        <v>57700</v>
      </c>
      <c r="O58" s="305">
        <f t="shared" si="4"/>
        <v>1</v>
      </c>
      <c r="P58" s="575">
        <f>INDEX(tablap01,MATCH(F58,imputacion,0),11)</f>
        <v>0</v>
      </c>
      <c r="Q58" s="306">
        <f t="shared" ca="1" si="1"/>
        <v>0</v>
      </c>
      <c r="R58" s="577">
        <f>INDEX(tablap01,MATCH(F58,imputacion,0),13)</f>
        <v>0</v>
      </c>
      <c r="S58" s="306" t="str">
        <f t="shared" ca="1" si="6"/>
        <v>0%</v>
      </c>
      <c r="T58" s="575">
        <f>+'Prog 01'!T57</f>
        <v>46630.706188999997</v>
      </c>
      <c r="U58" s="578">
        <f ca="1">+'Prog 01'!U57</f>
        <v>4395.4561139999996</v>
      </c>
      <c r="V58" s="307">
        <f t="shared" ca="1" si="7"/>
        <v>9.4260981083680667E-2</v>
      </c>
      <c r="W58" s="579"/>
      <c r="X58" s="580"/>
      <c r="Y58" s="310"/>
      <c r="Z58" s="581"/>
      <c r="AA58" s="582"/>
      <c r="AB58" s="582"/>
      <c r="AC58" s="582"/>
      <c r="AD58" s="581"/>
    </row>
    <row r="59" spans="2:30" s="583" customFormat="1" ht="15" hidden="1" customHeight="1" outlineLevel="3" x14ac:dyDescent="0.2">
      <c r="B59" s="570"/>
      <c r="C59" s="571"/>
      <c r="D59" s="572"/>
      <c r="E59" s="573">
        <v>2</v>
      </c>
      <c r="F59" s="573" t="str">
        <f>+CONCATENATE($B$10,"",$C$42,"",$D$57,"00",E59)</f>
        <v>21.02.002.002</v>
      </c>
      <c r="G59" s="574" t="s">
        <v>28</v>
      </c>
      <c r="H59" s="575">
        <f>+VLOOKUP(F59,matriz01,3,FALSE)</f>
        <v>636000</v>
      </c>
      <c r="I59" s="575">
        <f>+VLOOKUP(F59,matriz01,4,FALSE)</f>
        <v>636000</v>
      </c>
      <c r="J59" s="575">
        <f ca="1">+VLOOKUP(F59,matriz01,5,FALSE)</f>
        <v>104520.11499999999</v>
      </c>
      <c r="K59" s="305">
        <f t="shared" ca="1" si="2"/>
        <v>0.16433980345911947</v>
      </c>
      <c r="L59" s="592">
        <f>INDEX(tablap01,MATCH(F59,imputacion,0),7)</f>
        <v>104520.11500000001</v>
      </c>
      <c r="M59" s="305">
        <f t="shared" si="3"/>
        <v>0.1643398034591195</v>
      </c>
      <c r="N59" s="576">
        <f>INDEX(tablap01,MATCH(F59,imputacion,0),9)</f>
        <v>531479.88500000001</v>
      </c>
      <c r="O59" s="305">
        <f t="shared" si="4"/>
        <v>0.83566019654088053</v>
      </c>
      <c r="P59" s="575">
        <f>INDEX(tablap01,MATCH(F59,imputacion,0),11)</f>
        <v>82543.426999999996</v>
      </c>
      <c r="Q59" s="306">
        <f t="shared" ca="1" si="1"/>
        <v>0.78973723861670075</v>
      </c>
      <c r="R59" s="577">
        <f>INDEX(tablap01,MATCH(F59,imputacion,0),13)</f>
        <v>21976.687999999998</v>
      </c>
      <c r="S59" s="306">
        <f t="shared" ca="1" si="6"/>
        <v>0.21026276138329927</v>
      </c>
      <c r="T59" s="575">
        <f>+'Prog 01'!T58</f>
        <v>583670.22622099996</v>
      </c>
      <c r="U59" s="578">
        <f ca="1">+'Prog 01'!U58</f>
        <v>83681.152115999983</v>
      </c>
      <c r="V59" s="307">
        <f t="shared" ca="1" si="7"/>
        <v>0.14337060270796662</v>
      </c>
      <c r="W59" s="579"/>
      <c r="X59" s="580"/>
      <c r="Y59" s="310"/>
      <c r="Z59" s="581"/>
      <c r="AA59" s="582"/>
      <c r="AB59" s="582"/>
      <c r="AC59" s="582"/>
      <c r="AD59" s="581"/>
    </row>
    <row r="60" spans="2:30" s="583" customFormat="1" ht="15" hidden="1" customHeight="1" outlineLevel="2" x14ac:dyDescent="0.2">
      <c r="B60" s="570"/>
      <c r="C60" s="571"/>
      <c r="D60" s="572" t="s">
        <v>148</v>
      </c>
      <c r="E60" s="573"/>
      <c r="F60" s="573"/>
      <c r="G60" s="574" t="s">
        <v>29</v>
      </c>
      <c r="H60" s="575">
        <f>SUM(H61:H62)</f>
        <v>1646900</v>
      </c>
      <c r="I60" s="575">
        <f>SUM(I61:I63)</f>
        <v>1646900</v>
      </c>
      <c r="J60" s="575">
        <f ca="1">SUM(J61:J63)</f>
        <v>2737.99</v>
      </c>
      <c r="K60" s="305">
        <f t="shared" ca="1" si="2"/>
        <v>1.6625113850264131E-3</v>
      </c>
      <c r="L60" s="575">
        <f>SUM(L61:L63)</f>
        <v>2737.99</v>
      </c>
      <c r="M60" s="305">
        <f t="shared" si="3"/>
        <v>1.6625113850264131E-3</v>
      </c>
      <c r="N60" s="576">
        <f t="shared" ref="N60:R60" si="33">SUM(N61:N63)</f>
        <v>1644162.01</v>
      </c>
      <c r="O60" s="305">
        <f t="shared" si="4"/>
        <v>0.99833748861497362</v>
      </c>
      <c r="P60" s="575">
        <f t="shared" si="33"/>
        <v>1292.393</v>
      </c>
      <c r="Q60" s="306">
        <f t="shared" ca="1" si="1"/>
        <v>0.47202254208379146</v>
      </c>
      <c r="R60" s="577">
        <f t="shared" si="33"/>
        <v>1445.597</v>
      </c>
      <c r="S60" s="306">
        <f t="shared" ca="1" si="6"/>
        <v>0.52797745791620865</v>
      </c>
      <c r="T60" s="575">
        <f>SUM(T61:T64)</f>
        <v>1592362.238998</v>
      </c>
      <c r="U60" s="575">
        <f ca="1">SUM(U61:U64)</f>
        <v>0</v>
      </c>
      <c r="V60" s="307">
        <f t="shared" ca="1" si="7"/>
        <v>0</v>
      </c>
      <c r="W60" s="579"/>
      <c r="X60" s="580"/>
      <c r="Y60" s="310"/>
      <c r="Z60" s="581"/>
      <c r="AA60" s="582"/>
      <c r="AB60" s="582"/>
      <c r="AC60" s="582"/>
      <c r="AD60" s="581"/>
    </row>
    <row r="61" spans="2:30" s="583" customFormat="1" ht="15" hidden="1" customHeight="1" outlineLevel="3" x14ac:dyDescent="0.2">
      <c r="B61" s="570"/>
      <c r="C61" s="571"/>
      <c r="D61" s="572"/>
      <c r="E61" s="573">
        <v>1</v>
      </c>
      <c r="F61" s="573" t="str">
        <f>+CONCATENATE($B$10,"",$C$42,"",$D$60,"00",E61)</f>
        <v>21.02.003.001</v>
      </c>
      <c r="G61" s="574" t="s">
        <v>30</v>
      </c>
      <c r="H61" s="575">
        <f>+VLOOKUP(F61,matriz01,3,FALSE)</f>
        <v>842500</v>
      </c>
      <c r="I61" s="575">
        <f>+VLOOKUP(F61,matriz01,4,FALSE)</f>
        <v>842500</v>
      </c>
      <c r="J61" s="575">
        <f ca="1">+VLOOKUP(F61,matriz01,5,FALSE)</f>
        <v>1419.422</v>
      </c>
      <c r="K61" s="305">
        <f t="shared" ca="1" si="2"/>
        <v>1.6847738872403561E-3</v>
      </c>
      <c r="L61" s="592">
        <f>INDEX(tablap01,MATCH(F61,imputacion,0),7)</f>
        <v>1419.422</v>
      </c>
      <c r="M61" s="305">
        <f t="shared" si="3"/>
        <v>1.6847738872403561E-3</v>
      </c>
      <c r="N61" s="576">
        <f>INDEX(tablap01,MATCH(F61,imputacion,0),9)</f>
        <v>841080.57799999998</v>
      </c>
      <c r="O61" s="305">
        <f t="shared" si="4"/>
        <v>0.99831522611275958</v>
      </c>
      <c r="P61" s="575">
        <f>INDEX(tablap01,MATCH(F61,imputacion,0),11)</f>
        <v>696.62300000000005</v>
      </c>
      <c r="Q61" s="306">
        <f t="shared" ca="1" si="1"/>
        <v>0.49077934539552015</v>
      </c>
      <c r="R61" s="577">
        <f>INDEX(tablap01,MATCH(F61,imputacion,0),13)</f>
        <v>722.79899999999998</v>
      </c>
      <c r="S61" s="306">
        <f t="shared" ca="1" si="6"/>
        <v>0.50922065460447985</v>
      </c>
      <c r="T61" s="575">
        <f>+'Prog 01'!T60</f>
        <v>819983.23604599992</v>
      </c>
      <c r="U61" s="578">
        <f ca="1">+'Prog 01'!U60</f>
        <v>0</v>
      </c>
      <c r="V61" s="307">
        <f t="shared" ca="1" si="7"/>
        <v>0</v>
      </c>
      <c r="W61" s="579"/>
      <c r="X61" s="580"/>
      <c r="Y61" s="310"/>
      <c r="Z61" s="581"/>
      <c r="AA61" s="582"/>
      <c r="AB61" s="582"/>
      <c r="AC61" s="582"/>
      <c r="AD61" s="581"/>
    </row>
    <row r="62" spans="2:30" s="583" customFormat="1" ht="15" hidden="1" customHeight="1" outlineLevel="3" x14ac:dyDescent="0.2">
      <c r="B62" s="570"/>
      <c r="C62" s="571"/>
      <c r="D62" s="572"/>
      <c r="E62" s="573">
        <v>2</v>
      </c>
      <c r="F62" s="573" t="str">
        <f>+CONCATENATE($B$10,"",$C$42,"",$D$60,"00",E62)</f>
        <v>21.02.003.002</v>
      </c>
      <c r="G62" s="574" t="s">
        <v>31</v>
      </c>
      <c r="H62" s="575">
        <f>+VLOOKUP(F62,matriz01,3,FALSE)</f>
        <v>804400</v>
      </c>
      <c r="I62" s="575">
        <f>+VLOOKUP(F62,matriz01,4,FALSE)</f>
        <v>804400</v>
      </c>
      <c r="J62" s="575">
        <f ca="1">+VLOOKUP(F62,matriz01,5,FALSE)</f>
        <v>1318.568</v>
      </c>
      <c r="K62" s="305">
        <f t="shared" ca="1" si="2"/>
        <v>1.6391944306315266E-3</v>
      </c>
      <c r="L62" s="592">
        <f>INDEX(tablap01,MATCH(F62,imputacion,0),7)</f>
        <v>1318.568</v>
      </c>
      <c r="M62" s="305">
        <f t="shared" si="3"/>
        <v>1.6391944306315266E-3</v>
      </c>
      <c r="N62" s="576">
        <f>INDEX(tablap01,MATCH(F62,imputacion,0),9)</f>
        <v>803081.43200000003</v>
      </c>
      <c r="O62" s="305">
        <f t="shared" si="4"/>
        <v>0.99836080556936846</v>
      </c>
      <c r="P62" s="575">
        <f>INDEX(tablap01,MATCH(F62,imputacion,0),11)</f>
        <v>595.77</v>
      </c>
      <c r="Q62" s="306">
        <f t="shared" ca="1" si="1"/>
        <v>0.45183107735058031</v>
      </c>
      <c r="R62" s="577">
        <f>INDEX(tablap01,MATCH(F62,imputacion,0),13)</f>
        <v>722.798</v>
      </c>
      <c r="S62" s="306">
        <f t="shared" ca="1" si="6"/>
        <v>0.54816892264941963</v>
      </c>
      <c r="T62" s="575">
        <f>+'Prog 01'!T61</f>
        <v>772379.00295200001</v>
      </c>
      <c r="U62" s="578">
        <f ca="1">+'Prog 01'!U61</f>
        <v>0</v>
      </c>
      <c r="V62" s="307">
        <f t="shared" ca="1" si="7"/>
        <v>0</v>
      </c>
      <c r="W62" s="579"/>
      <c r="X62" s="580"/>
      <c r="Y62" s="310"/>
      <c r="Z62" s="581"/>
      <c r="AA62" s="582"/>
      <c r="AB62" s="582"/>
      <c r="AC62" s="582"/>
      <c r="AD62" s="581"/>
    </row>
    <row r="63" spans="2:30" s="583" customFormat="1" ht="15" hidden="1" customHeight="1" outlineLevel="3" x14ac:dyDescent="0.2">
      <c r="B63" s="570"/>
      <c r="C63" s="571"/>
      <c r="D63" s="572"/>
      <c r="E63" s="573">
        <v>3</v>
      </c>
      <c r="F63" s="573" t="str">
        <f>+CONCATENATE($B$10,"",$C$42,"",$D$60,"00",E63)</f>
        <v>21.02.003.003</v>
      </c>
      <c r="G63" s="574" t="s">
        <v>662</v>
      </c>
      <c r="H63" s="575">
        <v>0</v>
      </c>
      <c r="I63" s="575">
        <f>+VLOOKUP(F63,matriz01,4,FALSE)</f>
        <v>0</v>
      </c>
      <c r="J63" s="575">
        <f ca="1">+VLOOKUP(F63,matriz01,5,FALSE)</f>
        <v>0</v>
      </c>
      <c r="K63" s="305" t="str">
        <f t="shared" ca="1" si="2"/>
        <v>0%</v>
      </c>
      <c r="L63" s="592">
        <f>INDEX(tablap01,MATCH(F63,imputacion,0),7)</f>
        <v>0</v>
      </c>
      <c r="M63" s="305">
        <f t="shared" si="3"/>
        <v>0</v>
      </c>
      <c r="N63" s="576">
        <f>INDEX(tablap01,MATCH(F63,imputacion,0),9)</f>
        <v>0</v>
      </c>
      <c r="O63" s="305">
        <f t="shared" si="4"/>
        <v>0</v>
      </c>
      <c r="P63" s="575">
        <f>INDEX(tablap01,MATCH(F63,imputacion,0),11)</f>
        <v>0</v>
      </c>
      <c r="Q63" s="306">
        <f t="shared" ca="1" si="1"/>
        <v>0</v>
      </c>
      <c r="R63" s="577">
        <f>INDEX(tablap01,MATCH(F63,imputacion,0),13)</f>
        <v>0</v>
      </c>
      <c r="S63" s="306" t="str">
        <f t="shared" ca="1" si="6"/>
        <v>0%</v>
      </c>
      <c r="T63" s="575">
        <f>+'Prog 01'!T62</f>
        <v>0</v>
      </c>
      <c r="U63" s="578">
        <f ca="1">+'Prog 01'!U62</f>
        <v>0</v>
      </c>
      <c r="V63" s="307">
        <f t="shared" ca="1" si="7"/>
        <v>0</v>
      </c>
      <c r="W63" s="579"/>
      <c r="X63" s="580"/>
      <c r="Y63" s="310"/>
      <c r="Z63" s="581"/>
      <c r="AA63" s="582"/>
      <c r="AB63" s="582"/>
      <c r="AC63" s="582"/>
      <c r="AD63" s="581"/>
    </row>
    <row r="64" spans="2:30" s="583" customFormat="1" ht="15" hidden="1" customHeight="1" outlineLevel="3" x14ac:dyDescent="0.2">
      <c r="B64" s="570"/>
      <c r="C64" s="571"/>
      <c r="D64" s="572"/>
      <c r="E64" s="573">
        <v>999</v>
      </c>
      <c r="F64" s="573" t="str">
        <f>+CONCATENATE($B$10,"",$C$42,"",$D$60,E64)</f>
        <v>21.02.003.999</v>
      </c>
      <c r="G64" s="574" t="s">
        <v>794</v>
      </c>
      <c r="H64" s="575">
        <v>0</v>
      </c>
      <c r="I64" s="575">
        <v>0</v>
      </c>
      <c r="J64" s="575">
        <v>0</v>
      </c>
      <c r="K64" s="305" t="str">
        <f t="shared" si="2"/>
        <v>0%</v>
      </c>
      <c r="L64" s="592">
        <v>0</v>
      </c>
      <c r="M64" s="305">
        <f t="shared" si="3"/>
        <v>0</v>
      </c>
      <c r="N64" s="576">
        <v>0</v>
      </c>
      <c r="O64" s="305">
        <f t="shared" si="4"/>
        <v>0</v>
      </c>
      <c r="P64" s="575">
        <v>0</v>
      </c>
      <c r="Q64" s="306">
        <f t="shared" si="1"/>
        <v>0</v>
      </c>
      <c r="R64" s="577">
        <v>0</v>
      </c>
      <c r="S64" s="306" t="str">
        <f t="shared" si="6"/>
        <v>0%</v>
      </c>
      <c r="T64" s="575">
        <f>+'Prog 01'!T78</f>
        <v>0</v>
      </c>
      <c r="U64" s="575">
        <f ca="1">+'Prog 01'!U78</f>
        <v>0</v>
      </c>
      <c r="V64" s="307">
        <f t="shared" ca="1" si="7"/>
        <v>0</v>
      </c>
      <c r="W64" s="579"/>
      <c r="X64" s="580"/>
      <c r="Y64" s="310"/>
      <c r="Z64" s="581"/>
      <c r="AA64" s="582"/>
      <c r="AB64" s="582"/>
      <c r="AC64" s="582"/>
      <c r="AD64" s="581"/>
    </row>
    <row r="65" spans="2:30" s="583" customFormat="1" ht="15" hidden="1" customHeight="1" outlineLevel="2" x14ac:dyDescent="0.2">
      <c r="B65" s="570"/>
      <c r="C65" s="571"/>
      <c r="D65" s="572" t="s">
        <v>149</v>
      </c>
      <c r="E65" s="573"/>
      <c r="F65" s="573"/>
      <c r="G65" s="574" t="s">
        <v>32</v>
      </c>
      <c r="H65" s="575">
        <f>SUM(H66:H69)</f>
        <v>332207</v>
      </c>
      <c r="I65" s="575">
        <f>SUM(I66:I69)</f>
        <v>271332.95199999999</v>
      </c>
      <c r="J65" s="575">
        <f ca="1">SUM(J66:J69)</f>
        <v>70364.099000000002</v>
      </c>
      <c r="K65" s="305">
        <f t="shared" ca="1" si="2"/>
        <v>0.25932751065193144</v>
      </c>
      <c r="L65" s="592">
        <f>SUM(L66:L69)</f>
        <v>70364.099000000002</v>
      </c>
      <c r="M65" s="305">
        <f t="shared" si="3"/>
        <v>0.25932751065193144</v>
      </c>
      <c r="N65" s="593">
        <f t="shared" ref="N65:R65" si="34">SUM(N66:N69)</f>
        <v>200968.853</v>
      </c>
      <c r="O65" s="305">
        <f t="shared" si="4"/>
        <v>0.74067248934806862</v>
      </c>
      <c r="P65" s="592">
        <f t="shared" si="34"/>
        <v>57555.152999999998</v>
      </c>
      <c r="Q65" s="306">
        <f t="shared" ca="1" si="1"/>
        <v>0.81796191265093865</v>
      </c>
      <c r="R65" s="594">
        <f t="shared" si="34"/>
        <v>12808.946</v>
      </c>
      <c r="S65" s="306">
        <f t="shared" ca="1" si="6"/>
        <v>0.18203808734906135</v>
      </c>
      <c r="T65" s="575">
        <f>SUM(T66:T69)</f>
        <v>485637.6871039999</v>
      </c>
      <c r="U65" s="578">
        <f ca="1">SUM(U66:U68)</f>
        <v>65031.40136399999</v>
      </c>
      <c r="V65" s="307">
        <f t="shared" ca="1" si="7"/>
        <v>0.13390929717955238</v>
      </c>
      <c r="W65" s="579"/>
      <c r="X65" s="580"/>
      <c r="Y65" s="310"/>
      <c r="Z65" s="581"/>
      <c r="AA65" s="582"/>
      <c r="AB65" s="582"/>
      <c r="AC65" s="582"/>
      <c r="AD65" s="581"/>
    </row>
    <row r="66" spans="2:30" s="583" customFormat="1" ht="15" hidden="1" customHeight="1" outlineLevel="3" x14ac:dyDescent="0.2">
      <c r="B66" s="570"/>
      <c r="C66" s="571"/>
      <c r="D66" s="572"/>
      <c r="E66" s="573">
        <v>4</v>
      </c>
      <c r="F66" s="573" t="str">
        <f>+CONCATENATE($B$10,"",$C$42,"",$D$65,"00",E66)</f>
        <v>21.02.004.004</v>
      </c>
      <c r="G66" s="574" t="s">
        <v>33</v>
      </c>
      <c r="H66" s="575">
        <f>+VLOOKUP(F66,matriz01,3,FALSE)</f>
        <v>212962</v>
      </c>
      <c r="I66" s="575">
        <f>+VLOOKUP(F66,matriz01,4,FALSE)</f>
        <v>152962</v>
      </c>
      <c r="J66" s="575">
        <f ca="1">+VLOOKUP(F66,matriz01,5,FALSE)</f>
        <v>40804.472000000002</v>
      </c>
      <c r="K66" s="305">
        <f t="shared" ca="1" si="2"/>
        <v>0.26676215007648962</v>
      </c>
      <c r="L66" s="592">
        <f>INDEX(tablap01,MATCH(F66,imputacion,0),7)</f>
        <v>40804.472000000002</v>
      </c>
      <c r="M66" s="305">
        <f t="shared" si="3"/>
        <v>0.26676215007648962</v>
      </c>
      <c r="N66" s="576">
        <f>INDEX(tablap01,MATCH(F66,imputacion,0),9)</f>
        <v>112157.52799999999</v>
      </c>
      <c r="O66" s="305">
        <f t="shared" si="4"/>
        <v>0.73323784992351038</v>
      </c>
      <c r="P66" s="575">
        <f>INDEX(tablap01,MATCH(F66,imputacion,0),11)</f>
        <v>31409.615000000002</v>
      </c>
      <c r="Q66" s="306">
        <f t="shared" ca="1" si="1"/>
        <v>0.76975913326362855</v>
      </c>
      <c r="R66" s="577">
        <f>INDEX(tablap01,MATCH(F66,imputacion,0),13)</f>
        <v>9394.857</v>
      </c>
      <c r="S66" s="306">
        <f t="shared" ca="1" si="6"/>
        <v>0.23024086673637142</v>
      </c>
      <c r="T66" s="575">
        <f>+'Prog 01'!T64</f>
        <v>349384.02630399994</v>
      </c>
      <c r="U66" s="578">
        <f ca="1">+'Prog 01'!U64</f>
        <v>38434.120096999992</v>
      </c>
      <c r="V66" s="307">
        <f t="shared" ca="1" si="7"/>
        <v>0.11000537289463361</v>
      </c>
      <c r="W66" s="579"/>
      <c r="X66" s="580"/>
      <c r="Y66" s="310"/>
      <c r="Z66" s="581"/>
      <c r="AA66" s="582"/>
      <c r="AB66" s="582"/>
      <c r="AC66" s="582"/>
      <c r="AD66" s="581"/>
    </row>
    <row r="67" spans="2:30" s="583" customFormat="1" ht="15" hidden="1" customHeight="1" outlineLevel="3" x14ac:dyDescent="0.2">
      <c r="B67" s="570"/>
      <c r="C67" s="571"/>
      <c r="D67" s="572"/>
      <c r="E67" s="573">
        <v>5</v>
      </c>
      <c r="F67" s="573" t="str">
        <f>+CONCATENATE($B$10,"",$C$42,"",$D$65,"00",E67)</f>
        <v>21.02.004.005</v>
      </c>
      <c r="G67" s="574" t="s">
        <v>34</v>
      </c>
      <c r="H67" s="575">
        <f>+VLOOKUP(F67,matriz01,3,FALSE)</f>
        <v>50816</v>
      </c>
      <c r="I67" s="575">
        <f>+VLOOKUP(F67,matriz01,4,FALSE)</f>
        <v>50816</v>
      </c>
      <c r="J67" s="575">
        <f ca="1">+VLOOKUP(F67,matriz01,5,FALSE)</f>
        <v>17635.688000000002</v>
      </c>
      <c r="K67" s="305">
        <f t="shared" ca="1" si="2"/>
        <v>0.34704990554156173</v>
      </c>
      <c r="L67" s="592">
        <f>INDEX(tablap01,MATCH(F67,imputacion,0),7)</f>
        <v>17635.687999999998</v>
      </c>
      <c r="M67" s="305">
        <f t="shared" si="3"/>
        <v>0.34704990554156168</v>
      </c>
      <c r="N67" s="576">
        <f>INDEX(tablap01,MATCH(F67,imputacion,0),9)</f>
        <v>33180.312000000005</v>
      </c>
      <c r="O67" s="305">
        <f t="shared" si="4"/>
        <v>0.65295009445843843</v>
      </c>
      <c r="P67" s="575">
        <f>INDEX(tablap01,MATCH(F67,imputacion,0),11)</f>
        <v>14551.65</v>
      </c>
      <c r="Q67" s="306">
        <f t="shared" ca="1" si="1"/>
        <v>0.825125166650714</v>
      </c>
      <c r="R67" s="577">
        <f>INDEX(tablap01,MATCH(F67,imputacion,0),13)</f>
        <v>3084.038</v>
      </c>
      <c r="S67" s="306">
        <f t="shared" ca="1" si="6"/>
        <v>0.17487483334928583</v>
      </c>
      <c r="T67" s="575">
        <f>+'Prog 01'!T65</f>
        <v>58383.2618</v>
      </c>
      <c r="U67" s="578">
        <f ca="1">+'Prog 01'!U65</f>
        <v>9185.109923</v>
      </c>
      <c r="V67" s="307">
        <f t="shared" ca="1" si="7"/>
        <v>0.15732437071544364</v>
      </c>
      <c r="W67" s="579"/>
      <c r="X67" s="580"/>
      <c r="Y67" s="310"/>
      <c r="Z67" s="581"/>
      <c r="AA67" s="582"/>
      <c r="AB67" s="582"/>
      <c r="AC67" s="582"/>
      <c r="AD67" s="581"/>
    </row>
    <row r="68" spans="2:30" s="583" customFormat="1" ht="15" hidden="1" customHeight="1" outlineLevel="3" x14ac:dyDescent="0.2">
      <c r="B68" s="570"/>
      <c r="C68" s="571"/>
      <c r="D68" s="572"/>
      <c r="E68" s="573">
        <v>6</v>
      </c>
      <c r="F68" s="573" t="str">
        <f>+CONCATENATE($B$10,"",$C$42,"",$D$65,"00",E68)</f>
        <v>21.02.004.006</v>
      </c>
      <c r="G68" s="574" t="s">
        <v>35</v>
      </c>
      <c r="H68" s="575">
        <f>+VLOOKUP(F68,matriz01,3,FALSE)</f>
        <v>67179</v>
      </c>
      <c r="I68" s="575">
        <f>+VLOOKUP(F68,matriz01,4,FALSE)</f>
        <v>66304.952000000005</v>
      </c>
      <c r="J68" s="575">
        <f ca="1">+VLOOKUP(F68,matriz01,5,FALSE)</f>
        <v>11923.939</v>
      </c>
      <c r="K68" s="305">
        <f t="shared" ca="1" si="2"/>
        <v>0.17983481837073043</v>
      </c>
      <c r="L68" s="592">
        <f>INDEX(tablap01,MATCH(F68,imputacion,0),7)</f>
        <v>11923.939</v>
      </c>
      <c r="M68" s="305">
        <f t="shared" si="3"/>
        <v>0.17983481837073043</v>
      </c>
      <c r="N68" s="576">
        <f>INDEX(tablap01,MATCH(F68,imputacion,0),9)</f>
        <v>54381.013000000006</v>
      </c>
      <c r="O68" s="305">
        <f t="shared" si="4"/>
        <v>0.82016518162926955</v>
      </c>
      <c r="P68" s="575">
        <f>INDEX(tablap01,MATCH(F68,imputacion,0),11)</f>
        <v>11593.888000000001</v>
      </c>
      <c r="Q68" s="306">
        <f t="shared" ca="1" si="1"/>
        <v>0.97232030455707641</v>
      </c>
      <c r="R68" s="577">
        <f>INDEX(tablap01,MATCH(F68,imputacion,0),13)</f>
        <v>330.05099999999999</v>
      </c>
      <c r="S68" s="306">
        <f t="shared" ca="1" si="6"/>
        <v>2.7679695442923685E-2</v>
      </c>
      <c r="T68" s="575">
        <f>+'Prog 01'!T66</f>
        <v>77354.89899999999</v>
      </c>
      <c r="U68" s="578">
        <f ca="1">+'Prog 01'!U66</f>
        <v>17412.171343999998</v>
      </c>
      <c r="V68" s="307">
        <f t="shared" ca="1" si="7"/>
        <v>0.2250946167481907</v>
      </c>
      <c r="W68" s="579"/>
      <c r="X68" s="580"/>
      <c r="Y68" s="310"/>
      <c r="Z68" s="581"/>
      <c r="AA68" s="582"/>
      <c r="AB68" s="582"/>
      <c r="AC68" s="582"/>
      <c r="AD68" s="581"/>
    </row>
    <row r="69" spans="2:30" s="583" customFormat="1" ht="15" hidden="1" customHeight="1" outlineLevel="3" x14ac:dyDescent="0.2">
      <c r="B69" s="570"/>
      <c r="C69" s="571"/>
      <c r="D69" s="572"/>
      <c r="E69" s="573">
        <v>7</v>
      </c>
      <c r="F69" s="573" t="str">
        <f>+CONCATENATE($B$10,"",$C$42,"",$D$65,"00",E69)</f>
        <v>21.02.004.007</v>
      </c>
      <c r="G69" s="574" t="s">
        <v>36</v>
      </c>
      <c r="H69" s="575">
        <f>+'Prog 01'!H67</f>
        <v>1250</v>
      </c>
      <c r="I69" s="575">
        <f>+VLOOKUP(F69,matriz01,4,FALSE)</f>
        <v>1250</v>
      </c>
      <c r="J69" s="575">
        <f ca="1">+VLOOKUP(F69,matriz01,5,FALSE)</f>
        <v>0</v>
      </c>
      <c r="K69" s="305">
        <f t="shared" ca="1" si="2"/>
        <v>0</v>
      </c>
      <c r="L69" s="592">
        <f>INDEX(tablap01,MATCH(F69,imputacion,0),7)</f>
        <v>0</v>
      </c>
      <c r="M69" s="305">
        <f t="shared" si="3"/>
        <v>0</v>
      </c>
      <c r="N69" s="576">
        <f>INDEX(tablap01,MATCH(F69,imputacion,0),9)</f>
        <v>1250</v>
      </c>
      <c r="O69" s="305">
        <f t="shared" si="4"/>
        <v>1</v>
      </c>
      <c r="P69" s="575">
        <f>INDEX(tablap01,MATCH(F69,imputacion,0),11)</f>
        <v>0</v>
      </c>
      <c r="Q69" s="306">
        <f t="shared" ca="1" si="1"/>
        <v>0</v>
      </c>
      <c r="R69" s="577">
        <f>INDEX(tablap01,MATCH(F69,imputacion,0),13)</f>
        <v>0</v>
      </c>
      <c r="S69" s="306" t="str">
        <f t="shared" ca="1" si="6"/>
        <v>0%</v>
      </c>
      <c r="T69" s="575">
        <f>+'Prog 01'!T67</f>
        <v>515.5</v>
      </c>
      <c r="U69" s="578">
        <v>0</v>
      </c>
      <c r="V69" s="307">
        <f t="shared" si="7"/>
        <v>0</v>
      </c>
      <c r="W69" s="579"/>
      <c r="X69" s="580"/>
      <c r="Y69" s="310"/>
      <c r="Z69" s="581"/>
      <c r="AA69" s="582"/>
      <c r="AB69" s="582"/>
      <c r="AC69" s="582"/>
      <c r="AD69" s="581"/>
    </row>
    <row r="70" spans="2:30" s="583" customFormat="1" ht="15" hidden="1" customHeight="1" outlineLevel="2" x14ac:dyDescent="0.2">
      <c r="B70" s="570"/>
      <c r="C70" s="571"/>
      <c r="D70" s="572" t="s">
        <v>150</v>
      </c>
      <c r="E70" s="573"/>
      <c r="F70" s="573"/>
      <c r="G70" s="574" t="s">
        <v>32</v>
      </c>
      <c r="H70" s="575">
        <f>SUM(H71:H73)</f>
        <v>18300</v>
      </c>
      <c r="I70" s="575">
        <f>SUM(I71:I73)</f>
        <v>52197.780999999995</v>
      </c>
      <c r="J70" s="575">
        <f ca="1">SUM(J71:J73)</f>
        <v>33897.780999999995</v>
      </c>
      <c r="K70" s="305">
        <f t="shared" ca="1" si="2"/>
        <v>0.64941038393950112</v>
      </c>
      <c r="L70" s="592">
        <f>SUM(L71:L73)</f>
        <v>33897.780999999995</v>
      </c>
      <c r="M70" s="305">
        <f t="shared" si="3"/>
        <v>0.64941038393950112</v>
      </c>
      <c r="N70" s="593">
        <f t="shared" ref="N70:R70" si="35">SUM(N71:N73)</f>
        <v>18300</v>
      </c>
      <c r="O70" s="305">
        <f t="shared" si="4"/>
        <v>0.35058961606049882</v>
      </c>
      <c r="P70" s="592">
        <f t="shared" si="35"/>
        <v>33897.780999999995</v>
      </c>
      <c r="Q70" s="306">
        <f t="shared" ca="1" si="1"/>
        <v>1</v>
      </c>
      <c r="R70" s="594">
        <f t="shared" si="35"/>
        <v>0</v>
      </c>
      <c r="S70" s="306">
        <f t="shared" ca="1" si="6"/>
        <v>0</v>
      </c>
      <c r="T70" s="575">
        <f>SUM(T71:T73)</f>
        <v>123057.47012099999</v>
      </c>
      <c r="U70" s="578">
        <f ca="1">SUM(U71:U73)</f>
        <v>24825.491270999999</v>
      </c>
      <c r="V70" s="307">
        <f t="shared" ca="1" si="7"/>
        <v>0.20173900248875246</v>
      </c>
      <c r="W70" s="579"/>
      <c r="X70" s="580"/>
      <c r="Y70" s="310"/>
      <c r="Z70" s="581"/>
      <c r="AA70" s="582"/>
      <c r="AB70" s="582"/>
      <c r="AC70" s="582"/>
      <c r="AD70" s="581"/>
    </row>
    <row r="71" spans="2:30" s="583" customFormat="1" ht="15" hidden="1" customHeight="1" outlineLevel="3" x14ac:dyDescent="0.2">
      <c r="B71" s="570"/>
      <c r="C71" s="571"/>
      <c r="D71" s="572"/>
      <c r="E71" s="573">
        <v>1</v>
      </c>
      <c r="F71" s="573" t="str">
        <f>+CONCATENATE($B$10,"",$C$42,"",$D$70,"00",E71)</f>
        <v>21.02.005.001</v>
      </c>
      <c r="G71" s="574" t="s">
        <v>91</v>
      </c>
      <c r="H71" s="575">
        <f>+VLOOKUP(F71,matriz01,3,FALSE)</f>
        <v>0</v>
      </c>
      <c r="I71" s="575">
        <f>+VLOOKUP(F71,matriz01,4,FALSE)</f>
        <v>1127.0129999999999</v>
      </c>
      <c r="J71" s="575">
        <f ca="1">+VLOOKUP(F71,matriz01,5,FALSE)</f>
        <v>1127.0129999999999</v>
      </c>
      <c r="K71" s="305">
        <f t="shared" ca="1" si="2"/>
        <v>1</v>
      </c>
      <c r="L71" s="575">
        <f>INDEX(tablap01,MATCH(F71,imputacion,0),7)</f>
        <v>1127.0129999999999</v>
      </c>
      <c r="M71" s="305">
        <f t="shared" si="3"/>
        <v>1</v>
      </c>
      <c r="N71" s="576">
        <f>INDEX(tablap01,MATCH(F71,imputacion,0),9)</f>
        <v>0</v>
      </c>
      <c r="O71" s="305">
        <f t="shared" si="4"/>
        <v>0</v>
      </c>
      <c r="P71" s="575">
        <f>INDEX(tablap01,MATCH(F71,imputacion,0),11)</f>
        <v>1127.0129999999999</v>
      </c>
      <c r="Q71" s="306">
        <f t="shared" ca="1" si="1"/>
        <v>1</v>
      </c>
      <c r="R71" s="577">
        <f>INDEX(tablap01,MATCH(F71,imputacion,0),13)</f>
        <v>0</v>
      </c>
      <c r="S71" s="306">
        <f t="shared" ca="1" si="6"/>
        <v>0</v>
      </c>
      <c r="T71" s="575">
        <f>+'Prog 01'!T69</f>
        <v>40009.479848999996</v>
      </c>
      <c r="U71" s="578">
        <f ca="1">+'Prog 01'!U69</f>
        <v>0</v>
      </c>
      <c r="V71" s="307">
        <f t="shared" ca="1" si="7"/>
        <v>0</v>
      </c>
      <c r="W71" s="579"/>
      <c r="X71" s="580"/>
      <c r="Y71" s="310"/>
      <c r="Z71" s="581"/>
      <c r="AA71" s="582"/>
      <c r="AB71" s="582"/>
      <c r="AC71" s="582"/>
      <c r="AD71" s="581"/>
    </row>
    <row r="72" spans="2:30" s="583" customFormat="1" ht="15" hidden="1" customHeight="1" outlineLevel="3" x14ac:dyDescent="0.2">
      <c r="B72" s="570"/>
      <c r="C72" s="571"/>
      <c r="D72" s="572"/>
      <c r="E72" s="573">
        <v>2</v>
      </c>
      <c r="F72" s="573" t="str">
        <f>+CONCATENATE($B$10,"",$C$42,"",$D$70,"00",E72)</f>
        <v>21.02.005.002</v>
      </c>
      <c r="G72" s="574" t="s">
        <v>92</v>
      </c>
      <c r="H72" s="575">
        <f>+VLOOKUP(F72,matriz01,3,FALSE)</f>
        <v>18300</v>
      </c>
      <c r="I72" s="575">
        <f>+VLOOKUP(F72,matriz01,4,FALSE)</f>
        <v>18300</v>
      </c>
      <c r="J72" s="575">
        <f ca="1">+VLOOKUP(F72,matriz01,5,FALSE)</f>
        <v>0</v>
      </c>
      <c r="K72" s="305">
        <f t="shared" ca="1" si="2"/>
        <v>0</v>
      </c>
      <c r="L72" s="592">
        <f>INDEX(tablap01,MATCH(F72,imputacion,0),7)</f>
        <v>0</v>
      </c>
      <c r="M72" s="305">
        <f t="shared" si="3"/>
        <v>0</v>
      </c>
      <c r="N72" s="576">
        <f>INDEX(tablap01,MATCH(F72,imputacion,0),9)</f>
        <v>18300</v>
      </c>
      <c r="O72" s="305">
        <f t="shared" si="4"/>
        <v>1</v>
      </c>
      <c r="P72" s="575">
        <f>INDEX(tablap01,MATCH(F72,imputacion,0),11)</f>
        <v>0</v>
      </c>
      <c r="Q72" s="306">
        <f t="shared" ca="1" si="1"/>
        <v>0</v>
      </c>
      <c r="R72" s="577">
        <f>INDEX(tablap01,MATCH(F72,imputacion,0),13)</f>
        <v>0</v>
      </c>
      <c r="S72" s="306" t="str">
        <f t="shared" ca="1" si="6"/>
        <v>0%</v>
      </c>
      <c r="T72" s="575">
        <f>+'Prog 01'!T70</f>
        <v>19017.710527999996</v>
      </c>
      <c r="U72" s="578">
        <f ca="1">+'Prog 01'!U70</f>
        <v>0</v>
      </c>
      <c r="V72" s="307">
        <f t="shared" ca="1" si="7"/>
        <v>0</v>
      </c>
      <c r="W72" s="579"/>
      <c r="X72" s="580"/>
      <c r="Y72" s="310"/>
      <c r="Z72" s="581"/>
      <c r="AA72" s="582"/>
      <c r="AB72" s="582"/>
      <c r="AC72" s="582"/>
      <c r="AD72" s="581"/>
    </row>
    <row r="73" spans="2:30" s="583" customFormat="1" ht="15" hidden="1" customHeight="1" outlineLevel="3" x14ac:dyDescent="0.2">
      <c r="B73" s="570"/>
      <c r="C73" s="571"/>
      <c r="D73" s="572"/>
      <c r="E73" s="573">
        <v>3</v>
      </c>
      <c r="F73" s="573" t="str">
        <f>+CONCATENATE($B$10,"",$C$42,"",$D$70,"00",E73)</f>
        <v>21.02.005.003</v>
      </c>
      <c r="G73" s="574" t="s">
        <v>93</v>
      </c>
      <c r="H73" s="575">
        <f>+VLOOKUP(F73,matriz01,3,FALSE)</f>
        <v>0</v>
      </c>
      <c r="I73" s="575">
        <f>+VLOOKUP(F73,matriz01,4,FALSE)</f>
        <v>32770.767999999996</v>
      </c>
      <c r="J73" s="575">
        <f ca="1">+VLOOKUP(F73,matriz01,5,FALSE)</f>
        <v>32770.767999999996</v>
      </c>
      <c r="K73" s="305">
        <f t="shared" ca="1" si="2"/>
        <v>1</v>
      </c>
      <c r="L73" s="592">
        <f>INDEX(tablap01,MATCH(F73,imputacion,0),7)</f>
        <v>32770.767999999996</v>
      </c>
      <c r="M73" s="305">
        <f t="shared" si="3"/>
        <v>1</v>
      </c>
      <c r="N73" s="576">
        <f>INDEX(tablap01,MATCH(F73,imputacion,0),9)</f>
        <v>0</v>
      </c>
      <c r="O73" s="305">
        <f t="shared" si="4"/>
        <v>0</v>
      </c>
      <c r="P73" s="575">
        <f>INDEX(tablap01,MATCH(F73,imputacion,0),11)</f>
        <v>32770.767999999996</v>
      </c>
      <c r="Q73" s="306">
        <f t="shared" ca="1" si="1"/>
        <v>1</v>
      </c>
      <c r="R73" s="577">
        <f>INDEX(tablap01,MATCH(F73,imputacion,0),13)</f>
        <v>0</v>
      </c>
      <c r="S73" s="306">
        <f t="shared" ca="1" si="6"/>
        <v>0</v>
      </c>
      <c r="T73" s="575">
        <f>+'Prog 01'!T71</f>
        <v>64030.279743999992</v>
      </c>
      <c r="U73" s="578">
        <f ca="1">+'Prog 01'!U71</f>
        <v>24825.491270999999</v>
      </c>
      <c r="V73" s="307">
        <f t="shared" ca="1" si="7"/>
        <v>0.38771486506470076</v>
      </c>
      <c r="W73" s="579"/>
      <c r="X73" s="580"/>
      <c r="Y73" s="310"/>
      <c r="Z73" s="581"/>
      <c r="AA73" s="582"/>
      <c r="AB73" s="582"/>
      <c r="AC73" s="582"/>
      <c r="AD73" s="581"/>
    </row>
    <row r="74" spans="2:30" s="583" customFormat="1" ht="15" hidden="1" customHeight="1" outlineLevel="1" x14ac:dyDescent="0.2">
      <c r="B74" s="570"/>
      <c r="C74" s="571" t="s">
        <v>152</v>
      </c>
      <c r="D74" s="572"/>
      <c r="E74" s="573"/>
      <c r="F74" s="573"/>
      <c r="G74" s="574" t="s">
        <v>98</v>
      </c>
      <c r="H74" s="591">
        <f>+H75+H78+H79</f>
        <v>1007917</v>
      </c>
      <c r="I74" s="575">
        <f>+I75+I78+I79+I80</f>
        <v>1007717</v>
      </c>
      <c r="J74" s="575">
        <f ca="1">+J75+J78+J79+J80</f>
        <v>168332.38400000002</v>
      </c>
      <c r="K74" s="305">
        <f t="shared" ca="1" si="2"/>
        <v>0.16704331077078188</v>
      </c>
      <c r="L74" s="598">
        <f>+L75+L78+L79+L80</f>
        <v>168332.38400000002</v>
      </c>
      <c r="M74" s="305">
        <f t="shared" si="3"/>
        <v>0.16704331077078188</v>
      </c>
      <c r="N74" s="599">
        <f t="shared" ref="N74:R74" si="36">+N75+N78+N79+N80</f>
        <v>839384.61600000004</v>
      </c>
      <c r="O74" s="305">
        <f t="shared" si="4"/>
        <v>0.83295668922921817</v>
      </c>
      <c r="P74" s="598">
        <f t="shared" si="36"/>
        <v>153920.52000000002</v>
      </c>
      <c r="Q74" s="306">
        <f t="shared" ref="Q74:Q137" ca="1" si="37">IFERROR(+P74/J74,0)</f>
        <v>0.91438448349902779</v>
      </c>
      <c r="R74" s="600">
        <f t="shared" si="36"/>
        <v>14411.864</v>
      </c>
      <c r="S74" s="306">
        <f t="shared" ca="1" si="6"/>
        <v>8.5615516500972252E-2</v>
      </c>
      <c r="T74" s="575">
        <f>+T75+T78+T79</f>
        <v>1167060.6194529999</v>
      </c>
      <c r="U74" s="578">
        <f ca="1">+U75+U78+U79</f>
        <v>162042.25247299997</v>
      </c>
      <c r="V74" s="307">
        <f t="shared" ca="1" si="7"/>
        <v>0.13884647444358889</v>
      </c>
      <c r="W74" s="579"/>
      <c r="X74" s="580"/>
      <c r="Y74" s="310"/>
      <c r="Z74" s="581"/>
      <c r="AA74" s="582"/>
      <c r="AB74" s="582"/>
      <c r="AC74" s="582"/>
      <c r="AD74" s="581"/>
    </row>
    <row r="75" spans="2:30" s="583" customFormat="1" ht="15" hidden="1" customHeight="1" outlineLevel="2" x14ac:dyDescent="0.2">
      <c r="B75" s="570"/>
      <c r="C75" s="571"/>
      <c r="D75" s="601" t="s">
        <v>145</v>
      </c>
      <c r="E75" s="573"/>
      <c r="F75" s="573"/>
      <c r="G75" s="574" t="s">
        <v>39</v>
      </c>
      <c r="H75" s="591">
        <f>SUM(H76:H77)</f>
        <v>990617</v>
      </c>
      <c r="I75" s="575">
        <f>SUM(I76:I77)</f>
        <v>990417</v>
      </c>
      <c r="J75" s="591">
        <f ca="1">SUM(J76:J77)</f>
        <v>162219.96100000001</v>
      </c>
      <c r="K75" s="305">
        <f t="shared" ref="K75:K138" ca="1" si="38">IFERROR(J75/I75,"0%")</f>
        <v>0.1637895563181973</v>
      </c>
      <c r="L75" s="598">
        <f>SUM(L76:L77)</f>
        <v>162219.96100000001</v>
      </c>
      <c r="M75" s="305">
        <f t="shared" ref="M75:M138" si="39">+IFERROR(L75/I75,0%)</f>
        <v>0.1637895563181973</v>
      </c>
      <c r="N75" s="576">
        <f>SUM(N76:N77)</f>
        <v>828197.03899999999</v>
      </c>
      <c r="O75" s="305">
        <f t="shared" ref="O75:O138" si="40">+IFERROR(N75/I75,0%)</f>
        <v>0.83621044368180275</v>
      </c>
      <c r="P75" s="575">
        <f t="shared" ref="P75:R75" si="41">SUM(P76:P77)</f>
        <v>149463.49000000002</v>
      </c>
      <c r="Q75" s="306">
        <f t="shared" ca="1" si="37"/>
        <v>0.92136312374036389</v>
      </c>
      <c r="R75" s="577">
        <f t="shared" si="41"/>
        <v>12756.471</v>
      </c>
      <c r="S75" s="306">
        <f t="shared" ref="S75:S138" ca="1" si="42">+IFERROR(R75/J75,"0%")</f>
        <v>7.8636876259636126E-2</v>
      </c>
      <c r="T75" s="575">
        <f>SUM(T76:T77)</f>
        <v>1070225.426</v>
      </c>
      <c r="U75" s="578">
        <f ca="1">SUM(U76:U77)</f>
        <v>154849.92017899998</v>
      </c>
      <c r="V75" s="307">
        <f t="shared" ref="V75:V138" ca="1" si="43">IFERROR(U75/T75,0%)</f>
        <v>0.14468906869252421</v>
      </c>
      <c r="W75" s="579"/>
      <c r="X75" s="580"/>
      <c r="Y75" s="310"/>
      <c r="Z75" s="581"/>
      <c r="AA75" s="582"/>
      <c r="AB75" s="582"/>
      <c r="AC75" s="582"/>
      <c r="AD75" s="581"/>
    </row>
    <row r="76" spans="2:30" s="583" customFormat="1" ht="15" hidden="1" customHeight="1" outlineLevel="2" x14ac:dyDescent="0.2">
      <c r="B76" s="570"/>
      <c r="C76" s="571"/>
      <c r="D76" s="572"/>
      <c r="E76" s="573">
        <v>1</v>
      </c>
      <c r="F76" s="573" t="str">
        <f>+CONCATENATE($B$10,"",$C$74,"",$D$75,"00",E76)</f>
        <v>21.03.001.001</v>
      </c>
      <c r="G76" s="574" t="s">
        <v>40</v>
      </c>
      <c r="H76" s="575">
        <f>+VLOOKUP(F76,matriz01,3,FALSE)</f>
        <v>982417</v>
      </c>
      <c r="I76" s="575">
        <f>+VLOOKUP(F76,matriz01,4,FALSE)</f>
        <v>982418.79099999997</v>
      </c>
      <c r="J76" s="575">
        <f ca="1">+VLOOKUP(F76,matriz01,5,FALSE)</f>
        <v>161909.299</v>
      </c>
      <c r="K76" s="305">
        <f t="shared" ca="1" si="38"/>
        <v>0.16480680182755178</v>
      </c>
      <c r="L76" s="592">
        <f>INDEX(tablap01,MATCH(F76,imputacion,0),7)</f>
        <v>161909.299</v>
      </c>
      <c r="M76" s="305">
        <f t="shared" si="39"/>
        <v>0.16480680182755178</v>
      </c>
      <c r="N76" s="576">
        <f>INDEX(tablap01,MATCH(F76,imputacion,0),9)</f>
        <v>820509.49199999997</v>
      </c>
      <c r="O76" s="305">
        <f t="shared" si="40"/>
        <v>0.83519319817244819</v>
      </c>
      <c r="P76" s="575">
        <f>INDEX(tablap01,MATCH(F76,imputacion,0),11)</f>
        <v>149161.30300000001</v>
      </c>
      <c r="Q76" s="306">
        <f t="shared" ca="1" si="37"/>
        <v>0.9212645840681456</v>
      </c>
      <c r="R76" s="577">
        <f>INDEX(tablap01,MATCH(F76,imputacion,0),13)</f>
        <v>12747.995999999999</v>
      </c>
      <c r="S76" s="306">
        <f t="shared" ca="1" si="42"/>
        <v>7.8735415931854527E-2</v>
      </c>
      <c r="T76" s="575">
        <f>+'Prog 01'!T74</f>
        <v>1050313.723</v>
      </c>
      <c r="U76" s="578">
        <f ca="1">+'Prog 01'!U74</f>
        <v>152988.28162599998</v>
      </c>
      <c r="V76" s="307">
        <f t="shared" ca="1" si="43"/>
        <v>0.14565960462653119</v>
      </c>
      <c r="W76" s="579"/>
      <c r="X76" s="580"/>
      <c r="Y76" s="310"/>
      <c r="Z76" s="581"/>
      <c r="AA76" s="582"/>
      <c r="AB76" s="582"/>
      <c r="AC76" s="582"/>
      <c r="AD76" s="581"/>
    </row>
    <row r="77" spans="2:30" s="583" customFormat="1" ht="15" hidden="1" customHeight="1" outlineLevel="2" x14ac:dyDescent="0.2">
      <c r="B77" s="570"/>
      <c r="C77" s="571"/>
      <c r="D77" s="572"/>
      <c r="E77" s="573">
        <v>2</v>
      </c>
      <c r="F77" s="573" t="str">
        <f>+CONCATENATE($B$10,"",$C$74,"",$D$75,"00",E77)</f>
        <v>21.03.001.002</v>
      </c>
      <c r="G77" s="574" t="s">
        <v>41</v>
      </c>
      <c r="H77" s="575">
        <f>+VLOOKUP(F77,matriz01,3,FALSE)</f>
        <v>8200</v>
      </c>
      <c r="I77" s="575">
        <f>+VLOOKUP(F77,matriz01,4,FALSE)</f>
        <v>7998.2089999999998</v>
      </c>
      <c r="J77" s="575">
        <f ca="1">+VLOOKUP(F77,matriz01,5,FALSE)</f>
        <v>310.66200000000003</v>
      </c>
      <c r="K77" s="305">
        <f t="shared" ca="1" si="38"/>
        <v>3.8841445628640114E-2</v>
      </c>
      <c r="L77" s="592">
        <f>INDEX(tablap01,MATCH(F77,imputacion,0),7)</f>
        <v>310.66199999999998</v>
      </c>
      <c r="M77" s="305">
        <f t="shared" si="39"/>
        <v>3.8841445628640107E-2</v>
      </c>
      <c r="N77" s="576">
        <f>INDEX(tablap01,MATCH(F77,imputacion,0),9)</f>
        <v>7687.5469999999996</v>
      </c>
      <c r="O77" s="305">
        <f t="shared" si="40"/>
        <v>0.96115855437135989</v>
      </c>
      <c r="P77" s="575">
        <f>INDEX(tablap01,MATCH(F77,imputacion,0),11)</f>
        <v>302.18700000000001</v>
      </c>
      <c r="Q77" s="306">
        <f t="shared" ca="1" si="37"/>
        <v>0.97271954728933685</v>
      </c>
      <c r="R77" s="577">
        <f>INDEX(tablap01,MATCH(F77,imputacion,0),13)</f>
        <v>8.4749999999999996</v>
      </c>
      <c r="S77" s="306">
        <f t="shared" ca="1" si="42"/>
        <v>2.7280452710663032E-2</v>
      </c>
      <c r="T77" s="575">
        <f>+'Prog 01'!T75</f>
        <v>19911.702999999998</v>
      </c>
      <c r="U77" s="578">
        <f ca="1">+'Prog 01'!U75</f>
        <v>1861.6385529999998</v>
      </c>
      <c r="V77" s="307">
        <f t="shared" ca="1" si="43"/>
        <v>9.3494692694040288E-2</v>
      </c>
      <c r="W77" s="579"/>
      <c r="X77" s="580"/>
      <c r="Y77" s="310"/>
      <c r="Z77" s="581"/>
      <c r="AA77" s="582"/>
      <c r="AB77" s="582"/>
      <c r="AC77" s="582"/>
      <c r="AD77" s="581"/>
    </row>
    <row r="78" spans="2:30" s="583" customFormat="1" ht="15" hidden="1" customHeight="1" outlineLevel="2" x14ac:dyDescent="0.2">
      <c r="B78" s="570"/>
      <c r="C78" s="571"/>
      <c r="D78" s="601" t="s">
        <v>150</v>
      </c>
      <c r="E78" s="573"/>
      <c r="F78" s="573" t="str">
        <f>+CONCATENATE($B$10,"",$C$74,D78)</f>
        <v>21.03.005.</v>
      </c>
      <c r="G78" s="574" t="s">
        <v>278</v>
      </c>
      <c r="H78" s="575">
        <f>+'Prog 01'!H76</f>
        <v>17300</v>
      </c>
      <c r="I78" s="575">
        <f>+VLOOKUP(F78,matriz01,4,FALSE)</f>
        <v>17300</v>
      </c>
      <c r="J78" s="575">
        <f ca="1">+'Prog 01'!J76</f>
        <v>6112.4229999999998</v>
      </c>
      <c r="K78" s="305">
        <f t="shared" ca="1" si="38"/>
        <v>0.35331924855491326</v>
      </c>
      <c r="L78" s="592">
        <f>INDEX(tablap01,MATCH(F78,imputacion,0),7)</f>
        <v>6112.4229999999998</v>
      </c>
      <c r="M78" s="305">
        <f t="shared" si="39"/>
        <v>0.35331924855491326</v>
      </c>
      <c r="N78" s="576">
        <f>INDEX(tablap01,MATCH(F78,imputacion,0),9)</f>
        <v>11187.577000000001</v>
      </c>
      <c r="O78" s="305">
        <f t="shared" si="40"/>
        <v>0.64668075144508674</v>
      </c>
      <c r="P78" s="575">
        <f>INDEX(tablap01,MATCH(F78,imputacion,0),11)</f>
        <v>4457.03</v>
      </c>
      <c r="Q78" s="306">
        <f t="shared" ca="1" si="37"/>
        <v>0.72917564769323062</v>
      </c>
      <c r="R78" s="577">
        <f>INDEX(tablap01,MATCH(F78,imputacion,0),13)</f>
        <v>1655.393</v>
      </c>
      <c r="S78" s="306">
        <f t="shared" ca="1" si="42"/>
        <v>0.27082435230676938</v>
      </c>
      <c r="T78" s="575">
        <f>+'Prog 01'!T76</f>
        <v>96835.193452999985</v>
      </c>
      <c r="U78" s="578">
        <f ca="1">+'Prog 01'!U76</f>
        <v>7192.3322939999998</v>
      </c>
      <c r="V78" s="307">
        <f t="shared" ca="1" si="43"/>
        <v>7.4273949764874239E-2</v>
      </c>
      <c r="W78" s="579"/>
      <c r="X78" s="580"/>
      <c r="Y78" s="310"/>
      <c r="Z78" s="581"/>
      <c r="AA78" s="582"/>
      <c r="AB78" s="582"/>
      <c r="AC78" s="582"/>
      <c r="AD78" s="581"/>
    </row>
    <row r="79" spans="2:30" s="583" customFormat="1" ht="15" hidden="1" customHeight="1" outlineLevel="2" x14ac:dyDescent="0.2">
      <c r="B79" s="570"/>
      <c r="C79" s="571"/>
      <c r="D79" s="573" t="s">
        <v>881</v>
      </c>
      <c r="E79" s="602"/>
      <c r="F79" s="573" t="s">
        <v>882</v>
      </c>
      <c r="G79" s="574" t="s">
        <v>266</v>
      </c>
      <c r="H79" s="575">
        <f>+'Prog 01'!H77</f>
        <v>0</v>
      </c>
      <c r="I79" s="575">
        <f>+VLOOKUP(F79,matriz01,4,FALSE)</f>
        <v>0</v>
      </c>
      <c r="J79" s="575">
        <f ca="1">+'Prog 01'!J77</f>
        <v>0</v>
      </c>
      <c r="K79" s="305" t="str">
        <f t="shared" ca="1" si="38"/>
        <v>0%</v>
      </c>
      <c r="L79" s="592">
        <f>INDEX(tablap01,MATCH(F79,imputacion,0),7)</f>
        <v>0</v>
      </c>
      <c r="M79" s="305">
        <f t="shared" si="39"/>
        <v>0</v>
      </c>
      <c r="N79" s="576">
        <f>INDEX(tablap01,MATCH(F79,imputacion,0),9)</f>
        <v>0</v>
      </c>
      <c r="O79" s="305">
        <f t="shared" si="40"/>
        <v>0</v>
      </c>
      <c r="P79" s="575">
        <f>INDEX(tablap01,MATCH(F79,imputacion,0),11)</f>
        <v>0</v>
      </c>
      <c r="Q79" s="306">
        <f t="shared" ca="1" si="37"/>
        <v>0</v>
      </c>
      <c r="R79" s="577">
        <f>INDEX(tablap01,MATCH(F79,imputacion,0),13)</f>
        <v>0</v>
      </c>
      <c r="S79" s="306" t="str">
        <f t="shared" ca="1" si="42"/>
        <v>0%</v>
      </c>
      <c r="T79" s="575">
        <f>+'Prog 01'!T77</f>
        <v>0</v>
      </c>
      <c r="U79" s="578">
        <f ca="1">+'Prog 01'!U77</f>
        <v>0</v>
      </c>
      <c r="V79" s="307">
        <f t="shared" ca="1" si="43"/>
        <v>0</v>
      </c>
      <c r="W79" s="579"/>
      <c r="X79" s="580"/>
      <c r="Y79" s="310"/>
      <c r="Z79" s="581"/>
      <c r="AA79" s="582"/>
      <c r="AB79" s="582"/>
      <c r="AC79" s="582"/>
      <c r="AD79" s="581"/>
    </row>
    <row r="80" spans="2:30" s="583" customFormat="1" ht="15" hidden="1" customHeight="1" outlineLevel="2" x14ac:dyDescent="0.2">
      <c r="B80" s="570"/>
      <c r="C80" s="571"/>
      <c r="D80" s="601" t="s">
        <v>877</v>
      </c>
      <c r="E80" s="573"/>
      <c r="F80" s="573" t="s">
        <v>883</v>
      </c>
      <c r="G80" s="574" t="s">
        <v>794</v>
      </c>
      <c r="H80" s="575">
        <v>0</v>
      </c>
      <c r="I80" s="575">
        <f>+'Prog 01'!I78</f>
        <v>0</v>
      </c>
      <c r="J80" s="575">
        <f ca="1">+'Prog 01'!J78</f>
        <v>0</v>
      </c>
      <c r="K80" s="305" t="str">
        <f t="shared" ca="1" si="38"/>
        <v>0%</v>
      </c>
      <c r="L80" s="575">
        <f>+'Prog 01'!L78</f>
        <v>0</v>
      </c>
      <c r="M80" s="305">
        <f t="shared" si="39"/>
        <v>0</v>
      </c>
      <c r="N80" s="576">
        <f>INDEX(tablap01,MATCH(F80,imputacion,0),9)</f>
        <v>0</v>
      </c>
      <c r="O80" s="305">
        <f t="shared" si="40"/>
        <v>0</v>
      </c>
      <c r="P80" s="575">
        <f>INDEX(tablap01,MATCH(F80,imputacion,0),11)</f>
        <v>0</v>
      </c>
      <c r="Q80" s="306">
        <f t="shared" ca="1" si="37"/>
        <v>0</v>
      </c>
      <c r="R80" s="577">
        <f>INDEX(tablap01,MATCH(F80,imputacion,0),13)</f>
        <v>0</v>
      </c>
      <c r="S80" s="306" t="str">
        <f t="shared" ca="1" si="42"/>
        <v>0%</v>
      </c>
      <c r="T80" s="575">
        <v>0</v>
      </c>
      <c r="U80" s="578">
        <v>0</v>
      </c>
      <c r="V80" s="307">
        <f t="shared" si="43"/>
        <v>0</v>
      </c>
      <c r="W80" s="579"/>
      <c r="X80" s="580"/>
      <c r="Y80" s="310"/>
      <c r="Z80" s="581"/>
      <c r="AA80" s="582"/>
      <c r="AB80" s="582"/>
      <c r="AC80" s="582"/>
      <c r="AD80" s="581"/>
    </row>
    <row r="81" spans="2:30" s="583" customFormat="1" ht="15" customHeight="1" collapsed="1" x14ac:dyDescent="0.2">
      <c r="B81" s="570">
        <v>22</v>
      </c>
      <c r="C81" s="571"/>
      <c r="D81" s="572"/>
      <c r="E81" s="573"/>
      <c r="F81" s="573"/>
      <c r="G81" s="574" t="s">
        <v>13</v>
      </c>
      <c r="H81" s="575">
        <f>+H84+H88+H90+H104+H113+H121+H125+H133+H138+H141+H146+H82</f>
        <v>2207123</v>
      </c>
      <c r="I81" s="575">
        <f t="shared" ref="I81:R81" si="44">+I84+I88+I90+I104+I113+I121+I125+I133+I138+I141+I146+I82</f>
        <v>2207123</v>
      </c>
      <c r="J81" s="575">
        <f t="shared" ca="1" si="44"/>
        <v>327070.29399999999</v>
      </c>
      <c r="K81" s="305">
        <f t="shared" ca="1" si="38"/>
        <v>0.14818852143718314</v>
      </c>
      <c r="L81" s="575">
        <f t="shared" si="44"/>
        <v>1811072.0579999997</v>
      </c>
      <c r="M81" s="305">
        <f t="shared" si="39"/>
        <v>0.82055782935522836</v>
      </c>
      <c r="N81" s="576">
        <f t="shared" si="44"/>
        <v>396050.94199999998</v>
      </c>
      <c r="O81" s="305">
        <f t="shared" si="40"/>
        <v>0.1794421706447715</v>
      </c>
      <c r="P81" s="575">
        <f t="shared" si="44"/>
        <v>99090.806000000011</v>
      </c>
      <c r="Q81" s="306">
        <f t="shared" ca="1" si="37"/>
        <v>0.30296486051405208</v>
      </c>
      <c r="R81" s="577">
        <f t="shared" si="44"/>
        <v>227979.48799999998</v>
      </c>
      <c r="S81" s="306">
        <f t="shared" ca="1" si="42"/>
        <v>0.69703513948594786</v>
      </c>
      <c r="T81" s="575">
        <f>+T84+T88+T90+T104+T113+T121+T125+T133+T138+T141+T146+T82</f>
        <v>2883489.4589999998</v>
      </c>
      <c r="U81" s="578">
        <f ca="1">+U84+U88+U90+U104+U113+U121+U125+U133+U138+U141+U146</f>
        <v>177371.071807</v>
      </c>
      <c r="V81" s="307">
        <f t="shared" ca="1" si="43"/>
        <v>6.1512647897285069E-2</v>
      </c>
      <c r="W81" s="579"/>
      <c r="X81" s="580"/>
      <c r="Y81" s="581"/>
      <c r="Z81" s="581"/>
      <c r="AA81" s="582"/>
      <c r="AB81" s="582"/>
      <c r="AC81" s="582"/>
      <c r="AD81" s="581"/>
    </row>
    <row r="82" spans="2:30" s="583" customFormat="1" ht="15" hidden="1" customHeight="1" x14ac:dyDescent="0.2">
      <c r="B82" s="570"/>
      <c r="C82" s="571" t="s">
        <v>260</v>
      </c>
      <c r="D82" s="572"/>
      <c r="E82" s="573"/>
      <c r="F82" s="573" t="str">
        <f>+CONCATENATE($B$81,"",$C$82,"",D82)</f>
        <v>22.01</v>
      </c>
      <c r="G82" s="105" t="s">
        <v>834</v>
      </c>
      <c r="H82" s="63">
        <f>+'Prog 01'!H80</f>
        <v>0</v>
      </c>
      <c r="I82" s="63">
        <f>+'Prog 01'!I80</f>
        <v>0</v>
      </c>
      <c r="J82" s="63">
        <f ca="1">+'Prog 01'!J80</f>
        <v>0</v>
      </c>
      <c r="K82" s="127" t="str">
        <f t="shared" ca="1" si="38"/>
        <v>0%</v>
      </c>
      <c r="L82" s="63">
        <f>+'Prog 01'!L80</f>
        <v>0</v>
      </c>
      <c r="M82" s="127">
        <f t="shared" si="39"/>
        <v>0</v>
      </c>
      <c r="N82" s="385">
        <f>+'Prog 01'!N80</f>
        <v>0</v>
      </c>
      <c r="O82" s="127">
        <f t="shared" si="40"/>
        <v>0</v>
      </c>
      <c r="P82" s="63">
        <f>+'Prog 01'!P80</f>
        <v>0</v>
      </c>
      <c r="Q82" s="285">
        <f t="shared" ca="1" si="37"/>
        <v>0</v>
      </c>
      <c r="R82" s="282">
        <f>+'Prog 01'!R80</f>
        <v>0</v>
      </c>
      <c r="S82" s="285" t="str">
        <f t="shared" ca="1" si="42"/>
        <v>0%</v>
      </c>
      <c r="T82" s="63">
        <f>+'Prog 01'!T80</f>
        <v>154.64999999999998</v>
      </c>
      <c r="U82" s="277">
        <f>+'Prog 01'!U80</f>
        <v>0</v>
      </c>
      <c r="V82" s="307">
        <f t="shared" si="43"/>
        <v>0</v>
      </c>
      <c r="W82" s="579"/>
      <c r="X82" s="580"/>
      <c r="Y82" s="581"/>
      <c r="Z82" s="581"/>
      <c r="AA82" s="582"/>
      <c r="AB82" s="582"/>
      <c r="AC82" s="582"/>
      <c r="AD82" s="581"/>
    </row>
    <row r="83" spans="2:30" s="583" customFormat="1" ht="15" hidden="1" customHeight="1" x14ac:dyDescent="0.2">
      <c r="B83" s="570"/>
      <c r="C83" s="571"/>
      <c r="D83" s="572" t="s">
        <v>158</v>
      </c>
      <c r="E83" s="573"/>
      <c r="F83" s="573" t="str">
        <f>+CONCATENATE($B$81,"",$C$82,"",D83)</f>
        <v>22.01.001</v>
      </c>
      <c r="G83" s="105" t="s">
        <v>835</v>
      </c>
      <c r="H83" s="63">
        <f>+'Prog 01'!H81</f>
        <v>0</v>
      </c>
      <c r="I83" s="63">
        <f>+'Prog 01'!I81</f>
        <v>0</v>
      </c>
      <c r="J83" s="63">
        <f ca="1">+'Prog 01'!J81</f>
        <v>0</v>
      </c>
      <c r="K83" s="127" t="str">
        <f t="shared" ca="1" si="38"/>
        <v>0%</v>
      </c>
      <c r="L83" s="63">
        <f>+'Prog 01'!L81</f>
        <v>0</v>
      </c>
      <c r="M83" s="127">
        <f t="shared" si="39"/>
        <v>0</v>
      </c>
      <c r="N83" s="385">
        <f>+'Prog 01'!N81</f>
        <v>0</v>
      </c>
      <c r="O83" s="127">
        <f t="shared" si="40"/>
        <v>0</v>
      </c>
      <c r="P83" s="63">
        <f>+'Prog 01'!P81</f>
        <v>0</v>
      </c>
      <c r="Q83" s="285">
        <f t="shared" ca="1" si="37"/>
        <v>0</v>
      </c>
      <c r="R83" s="282">
        <f>+'Prog 01'!R81</f>
        <v>0</v>
      </c>
      <c r="S83" s="285" t="str">
        <f t="shared" ca="1" si="42"/>
        <v>0%</v>
      </c>
      <c r="T83" s="63">
        <f>+'Prog 01'!T81</f>
        <v>154.64999999999998</v>
      </c>
      <c r="U83" s="277">
        <f>+'Prog 01'!U81</f>
        <v>0</v>
      </c>
      <c r="V83" s="307">
        <f t="shared" si="43"/>
        <v>0</v>
      </c>
      <c r="W83" s="579"/>
      <c r="X83" s="580"/>
      <c r="Y83" s="581"/>
      <c r="Z83" s="581"/>
      <c r="AA83" s="582"/>
      <c r="AB83" s="582"/>
      <c r="AC83" s="582"/>
      <c r="AD83" s="581"/>
    </row>
    <row r="84" spans="2:30" s="583" customFormat="1" ht="15" hidden="1" customHeight="1" outlineLevel="1" x14ac:dyDescent="0.2">
      <c r="B84" s="570"/>
      <c r="C84" s="571" t="s">
        <v>153</v>
      </c>
      <c r="D84" s="572"/>
      <c r="E84" s="573"/>
      <c r="F84" s="573" t="str">
        <f t="shared" ref="F84" si="45">+CONCATENATE($B$81,"",$C$84,"",D84)</f>
        <v>22.02</v>
      </c>
      <c r="G84" s="574" t="s">
        <v>42</v>
      </c>
      <c r="H84" s="575">
        <f>+H86+H87</f>
        <v>31536.09</v>
      </c>
      <c r="I84" s="575">
        <f>+I86+I87+I85</f>
        <v>11534.805</v>
      </c>
      <c r="J84" s="575">
        <f ca="1">+J86+J87+J85</f>
        <v>8561.3060000000005</v>
      </c>
      <c r="K84" s="305">
        <f t="shared" ca="1" si="38"/>
        <v>0.74221506128625492</v>
      </c>
      <c r="L84" s="592">
        <f>+L86+L87+L85</f>
        <v>8561.3060000000005</v>
      </c>
      <c r="M84" s="305">
        <f t="shared" si="39"/>
        <v>0.74221506128625492</v>
      </c>
      <c r="N84" s="593">
        <f t="shared" ref="N84:R84" si="46">+N86+N87+N85</f>
        <v>2973.4990000000007</v>
      </c>
      <c r="O84" s="305">
        <f t="shared" si="40"/>
        <v>0.25778493871374508</v>
      </c>
      <c r="P84" s="592">
        <f t="shared" si="46"/>
        <v>326.08999999999997</v>
      </c>
      <c r="Q84" s="306">
        <f t="shared" ca="1" si="37"/>
        <v>3.8088814954167036E-2</v>
      </c>
      <c r="R84" s="594">
        <f t="shared" si="46"/>
        <v>8235.2160000000003</v>
      </c>
      <c r="S84" s="306">
        <f t="shared" ca="1" si="42"/>
        <v>0.96191118504583295</v>
      </c>
      <c r="T84" s="575">
        <f t="shared" ref="T84:U84" si="47">+T86+T87+T85</f>
        <v>23713</v>
      </c>
      <c r="U84" s="578">
        <f t="shared" ca="1" si="47"/>
        <v>7401.9531519999991</v>
      </c>
      <c r="V84" s="307">
        <f t="shared" ca="1" si="43"/>
        <v>0.31214747826086953</v>
      </c>
      <c r="W84" s="579"/>
      <c r="X84" s="580"/>
      <c r="Y84" s="310"/>
      <c r="Z84" s="581"/>
      <c r="AA84" s="582"/>
      <c r="AB84" s="582"/>
      <c r="AC84" s="582"/>
      <c r="AD84" s="581"/>
    </row>
    <row r="85" spans="2:30" s="583" customFormat="1" ht="15" hidden="1" customHeight="1" outlineLevel="1" x14ac:dyDescent="0.2">
      <c r="B85" s="570"/>
      <c r="C85" s="571"/>
      <c r="D85" s="572" t="s">
        <v>158</v>
      </c>
      <c r="E85" s="573"/>
      <c r="F85" s="573" t="str">
        <f>+CONCATENATE($B$81,"",$C$84,"",D85)</f>
        <v>22.02.001</v>
      </c>
      <c r="G85" s="574" t="s">
        <v>401</v>
      </c>
      <c r="H85" s="575">
        <f>+VLOOKUP(F85,matriz01,3,FALSE)</f>
        <v>0</v>
      </c>
      <c r="I85" s="575">
        <f>+VLOOKUP(F85,matriz01,4,FALSE)</f>
        <v>0</v>
      </c>
      <c r="J85" s="575">
        <f ca="1">+VLOOKUP(F85,matriz01,5,FALSE)</f>
        <v>0</v>
      </c>
      <c r="K85" s="305" t="str">
        <f t="shared" ca="1" si="38"/>
        <v>0%</v>
      </c>
      <c r="L85" s="592">
        <f>INDEX(tablap01,MATCH(F85,imputacion,0),7)</f>
        <v>0</v>
      </c>
      <c r="M85" s="305">
        <f t="shared" si="39"/>
        <v>0</v>
      </c>
      <c r="N85" s="576">
        <f>INDEX(tablap01,MATCH(F85,imputacion,0),9)</f>
        <v>0</v>
      </c>
      <c r="O85" s="305">
        <f t="shared" si="40"/>
        <v>0</v>
      </c>
      <c r="P85" s="575">
        <f>INDEX(tablap01,MATCH(F85,imputacion,0),11)</f>
        <v>0</v>
      </c>
      <c r="Q85" s="306">
        <f t="shared" ca="1" si="37"/>
        <v>0</v>
      </c>
      <c r="R85" s="577">
        <f>INDEX(tablap01,MATCH(F85,imputacion,0),13)</f>
        <v>0</v>
      </c>
      <c r="S85" s="306" t="str">
        <f t="shared" ca="1" si="42"/>
        <v>0%</v>
      </c>
      <c r="T85" s="575">
        <f>+'Prog 01'!T83</f>
        <v>0</v>
      </c>
      <c r="U85" s="578">
        <f ca="1">+'Prog 01'!U83</f>
        <v>0</v>
      </c>
      <c r="V85" s="307">
        <f t="shared" ca="1" si="43"/>
        <v>0</v>
      </c>
      <c r="W85" s="579"/>
      <c r="X85" s="580"/>
      <c r="Y85" s="310"/>
      <c r="Z85" s="581"/>
      <c r="AA85" s="582"/>
      <c r="AB85" s="582"/>
      <c r="AC85" s="582"/>
      <c r="AD85" s="581"/>
    </row>
    <row r="86" spans="2:30" s="583" customFormat="1" ht="15" hidden="1" customHeight="1" outlineLevel="2" x14ac:dyDescent="0.2">
      <c r="B86" s="570"/>
      <c r="C86" s="571"/>
      <c r="D86" s="572" t="s">
        <v>154</v>
      </c>
      <c r="E86" s="573"/>
      <c r="F86" s="573" t="str">
        <f>+CONCATENATE($B$81,"",$C$84,"",D86)</f>
        <v>22.02.002</v>
      </c>
      <c r="G86" s="574" t="s">
        <v>43</v>
      </c>
      <c r="H86" s="575">
        <f>+VLOOKUP(F86,matriz01,3,FALSE)</f>
        <v>27850</v>
      </c>
      <c r="I86" s="575">
        <f>+VLOOKUP(F86,matriz01,4,FALSE)</f>
        <v>7848.7150000000001</v>
      </c>
      <c r="J86" s="575">
        <f ca="1">+VLOOKUP(F86,matriz01,5,FALSE)</f>
        <v>7003.3919999999998</v>
      </c>
      <c r="K86" s="305">
        <f t="shared" ca="1" si="38"/>
        <v>0.89229791118673563</v>
      </c>
      <c r="L86" s="592">
        <f>INDEX(tablap01,MATCH(F86,imputacion,0),7)</f>
        <v>7003.3919999999998</v>
      </c>
      <c r="M86" s="305">
        <f t="shared" si="39"/>
        <v>0.89229791118673563</v>
      </c>
      <c r="N86" s="576">
        <f>INDEX(tablap01,MATCH(F86,imputacion,0),9)</f>
        <v>845.32300000000032</v>
      </c>
      <c r="O86" s="305">
        <f t="shared" si="40"/>
        <v>0.10770208881326437</v>
      </c>
      <c r="P86" s="575">
        <f>INDEX(tablap01,MATCH(F86,imputacion,0),11)</f>
        <v>0</v>
      </c>
      <c r="Q86" s="306">
        <f t="shared" ca="1" si="37"/>
        <v>0</v>
      </c>
      <c r="R86" s="577">
        <f>INDEX(tablap01,MATCH(F86,imputacion,0),13)</f>
        <v>7003.3919999999998</v>
      </c>
      <c r="S86" s="306">
        <f t="shared" ca="1" si="42"/>
        <v>1</v>
      </c>
      <c r="T86" s="575">
        <f>+'Prog 01'!T84</f>
        <v>18558</v>
      </c>
      <c r="U86" s="578">
        <f ca="1">+'Prog 01'!U84</f>
        <v>6131.9426079999994</v>
      </c>
      <c r="V86" s="307">
        <f t="shared" ca="1" si="43"/>
        <v>0.33042044444444441</v>
      </c>
      <c r="W86" s="579"/>
      <c r="X86" s="580"/>
      <c r="Y86" s="310"/>
      <c r="Z86" s="581"/>
      <c r="AA86" s="582"/>
      <c r="AB86" s="582"/>
      <c r="AC86" s="582"/>
      <c r="AD86" s="581"/>
    </row>
    <row r="87" spans="2:30" s="583" customFormat="1" ht="15" hidden="1" customHeight="1" outlineLevel="2" x14ac:dyDescent="0.2">
      <c r="B87" s="570"/>
      <c r="C87" s="571"/>
      <c r="D87" s="572" t="s">
        <v>155</v>
      </c>
      <c r="E87" s="573"/>
      <c r="F87" s="573" t="str">
        <f>+CONCATENATE($B$81,"",$C$84,"",D87)</f>
        <v>22.02.003</v>
      </c>
      <c r="G87" s="574" t="s">
        <v>119</v>
      </c>
      <c r="H87" s="575">
        <f>+VLOOKUP(F87,matriz01,3,FALSE)</f>
        <v>3686.09</v>
      </c>
      <c r="I87" s="575">
        <f>+VLOOKUP(F87,matriz01,4,FALSE)</f>
        <v>3686.09</v>
      </c>
      <c r="J87" s="575">
        <f ca="1">+VLOOKUP(F87,matriz01,5,FALSE)</f>
        <v>1557.914</v>
      </c>
      <c r="K87" s="305">
        <f t="shared" ca="1" si="38"/>
        <v>0.42264676120224953</v>
      </c>
      <c r="L87" s="592">
        <f>INDEX(tablap01,MATCH(F87,imputacion,0),7)</f>
        <v>1557.914</v>
      </c>
      <c r="M87" s="305">
        <f t="shared" si="39"/>
        <v>0.42264676120224953</v>
      </c>
      <c r="N87" s="576">
        <f>INDEX(tablap01,MATCH(F87,imputacion,0),9)</f>
        <v>2128.1760000000004</v>
      </c>
      <c r="O87" s="305">
        <f t="shared" si="40"/>
        <v>0.57735323879775058</v>
      </c>
      <c r="P87" s="575">
        <f>INDEX(tablap01,MATCH(F87,imputacion,0),11)</f>
        <v>326.08999999999997</v>
      </c>
      <c r="Q87" s="306">
        <f t="shared" ca="1" si="37"/>
        <v>0.20931193891318775</v>
      </c>
      <c r="R87" s="577">
        <f>INDEX(tablap01,MATCH(F87,imputacion,0),13)</f>
        <v>1231.8240000000001</v>
      </c>
      <c r="S87" s="306">
        <f t="shared" ca="1" si="42"/>
        <v>0.79068806108681233</v>
      </c>
      <c r="T87" s="575">
        <f>+'Prog 01'!T85</f>
        <v>5155</v>
      </c>
      <c r="U87" s="578">
        <f ca="1">+'Prog 01'!U85</f>
        <v>1270.010544</v>
      </c>
      <c r="V87" s="307">
        <f t="shared" ca="1" si="43"/>
        <v>0.24636479999999999</v>
      </c>
      <c r="W87" s="579"/>
      <c r="X87" s="580"/>
      <c r="Y87" s="310"/>
      <c r="Z87" s="581"/>
      <c r="AA87" s="582"/>
      <c r="AB87" s="582"/>
      <c r="AC87" s="582"/>
      <c r="AD87" s="581"/>
    </row>
    <row r="88" spans="2:30" s="583" customFormat="1" ht="15" hidden="1" customHeight="1" outlineLevel="1" collapsed="1" x14ac:dyDescent="0.2">
      <c r="B88" s="570"/>
      <c r="C88" s="571" t="s">
        <v>156</v>
      </c>
      <c r="D88" s="572"/>
      <c r="E88" s="573"/>
      <c r="F88" s="573"/>
      <c r="G88" s="574" t="s">
        <v>44</v>
      </c>
      <c r="H88" s="575">
        <f>+H89</f>
        <v>50000</v>
      </c>
      <c r="I88" s="575">
        <f>+I89</f>
        <v>4280.384</v>
      </c>
      <c r="J88" s="575">
        <f ca="1">+J89</f>
        <v>0</v>
      </c>
      <c r="K88" s="305">
        <f t="shared" ca="1" si="38"/>
        <v>0</v>
      </c>
      <c r="L88" s="575">
        <f>+L89</f>
        <v>0</v>
      </c>
      <c r="M88" s="305">
        <f t="shared" si="39"/>
        <v>0</v>
      </c>
      <c r="N88" s="576">
        <f t="shared" ref="N88:R88" si="48">+N89</f>
        <v>4280.384</v>
      </c>
      <c r="O88" s="305">
        <f t="shared" si="40"/>
        <v>1</v>
      </c>
      <c r="P88" s="575">
        <f t="shared" si="48"/>
        <v>0</v>
      </c>
      <c r="Q88" s="306">
        <f t="shared" ca="1" si="37"/>
        <v>0</v>
      </c>
      <c r="R88" s="577">
        <f t="shared" si="48"/>
        <v>0</v>
      </c>
      <c r="S88" s="306" t="str">
        <f t="shared" ca="1" si="42"/>
        <v>0%</v>
      </c>
      <c r="T88" s="575">
        <f t="shared" ref="T88:U88" si="49">+T89</f>
        <v>0</v>
      </c>
      <c r="U88" s="578">
        <f t="shared" ca="1" si="49"/>
        <v>0</v>
      </c>
      <c r="V88" s="307">
        <f t="shared" ca="1" si="43"/>
        <v>0</v>
      </c>
      <c r="W88" s="579"/>
      <c r="X88" s="580"/>
      <c r="Y88" s="310"/>
      <c r="Z88" s="581"/>
      <c r="AA88" s="582"/>
      <c r="AB88" s="582"/>
      <c r="AC88" s="582"/>
      <c r="AD88" s="581"/>
    </row>
    <row r="89" spans="2:30" s="583" customFormat="1" ht="15" hidden="1" customHeight="1" outlineLevel="2" x14ac:dyDescent="0.2">
      <c r="B89" s="570"/>
      <c r="C89" s="571"/>
      <c r="D89" s="572" t="s">
        <v>158</v>
      </c>
      <c r="E89" s="573"/>
      <c r="F89" s="573" t="str">
        <f>+CONCATENATE($B$81,"",$C$88,"",D89)</f>
        <v>22.03.001</v>
      </c>
      <c r="G89" s="574" t="s">
        <v>99</v>
      </c>
      <c r="H89" s="575">
        <f>+VLOOKUP(F89,matriz01,3,FALSE)</f>
        <v>50000</v>
      </c>
      <c r="I89" s="575">
        <f>+VLOOKUP(F89,matriz01,4,FALSE)</f>
        <v>4280.384</v>
      </c>
      <c r="J89" s="575">
        <f ca="1">+VLOOKUP(F89,matriz01,5,FALSE)</f>
        <v>0</v>
      </c>
      <c r="K89" s="305">
        <f t="shared" ca="1" si="38"/>
        <v>0</v>
      </c>
      <c r="L89" s="575">
        <f>INDEX(tablap01,MATCH(F89,imputacion,0),7)</f>
        <v>0</v>
      </c>
      <c r="M89" s="305">
        <f t="shared" si="39"/>
        <v>0</v>
      </c>
      <c r="N89" s="576">
        <f>INDEX(tablap01,MATCH(F89,imputacion,0),9)</f>
        <v>4280.384</v>
      </c>
      <c r="O89" s="305">
        <f t="shared" si="40"/>
        <v>1</v>
      </c>
      <c r="P89" s="575">
        <f>INDEX(tablap01,MATCH(F89,imputacion,0),11)</f>
        <v>0</v>
      </c>
      <c r="Q89" s="306">
        <f t="shared" ca="1" si="37"/>
        <v>0</v>
      </c>
      <c r="R89" s="577">
        <f>INDEX(tablap01,MATCH(F89,imputacion,0),13)</f>
        <v>0</v>
      </c>
      <c r="S89" s="306" t="str">
        <f t="shared" ca="1" si="42"/>
        <v>0%</v>
      </c>
      <c r="T89" s="575">
        <f>+'Prog 01'!T87</f>
        <v>0</v>
      </c>
      <c r="U89" s="578">
        <f ca="1">+'Prog 01'!U87</f>
        <v>0</v>
      </c>
      <c r="V89" s="307">
        <f t="shared" ca="1" si="43"/>
        <v>0</v>
      </c>
      <c r="W89" s="579"/>
      <c r="X89" s="580"/>
      <c r="Y89" s="310"/>
      <c r="Z89" s="581"/>
      <c r="AA89" s="582"/>
      <c r="AB89" s="582"/>
      <c r="AC89" s="582"/>
      <c r="AD89" s="581"/>
    </row>
    <row r="90" spans="2:30" s="583" customFormat="1" ht="15" hidden="1" customHeight="1" outlineLevel="1" collapsed="1" x14ac:dyDescent="0.2">
      <c r="B90" s="570"/>
      <c r="C90" s="571" t="s">
        <v>157</v>
      </c>
      <c r="D90" s="572"/>
      <c r="E90" s="573"/>
      <c r="F90" s="573"/>
      <c r="G90" s="574" t="s">
        <v>45</v>
      </c>
      <c r="H90" s="575">
        <f>SUM(H91:H103)</f>
        <v>71231.135999999999</v>
      </c>
      <c r="I90" s="575">
        <f>SUM(I91:I103)</f>
        <v>58506.64</v>
      </c>
      <c r="J90" s="575">
        <f ca="1">SUM(J91:J103)</f>
        <v>3125.5649999999996</v>
      </c>
      <c r="K90" s="305">
        <f t="shared" ca="1" si="38"/>
        <v>5.3422397868002666E-2</v>
      </c>
      <c r="L90" s="575">
        <f>SUM(L91:L103)</f>
        <v>5258.0450000000001</v>
      </c>
      <c r="M90" s="305">
        <f t="shared" si="39"/>
        <v>8.9870910378719415E-2</v>
      </c>
      <c r="N90" s="576">
        <f t="shared" ref="N90:R90" si="50">SUM(N91:N103)</f>
        <v>53248.595000000001</v>
      </c>
      <c r="O90" s="305">
        <f t="shared" si="40"/>
        <v>0.91012908962128058</v>
      </c>
      <c r="P90" s="575">
        <f t="shared" si="50"/>
        <v>464.53499999999997</v>
      </c>
      <c r="Q90" s="306">
        <f t="shared" ca="1" si="37"/>
        <v>0.14862432872136719</v>
      </c>
      <c r="R90" s="577">
        <f t="shared" si="50"/>
        <v>2661.0299999999997</v>
      </c>
      <c r="S90" s="306">
        <f t="shared" ca="1" si="42"/>
        <v>0.8513756712786329</v>
      </c>
      <c r="T90" s="575">
        <f>SUM(T91:T103)</f>
        <v>32608.278295999997</v>
      </c>
      <c r="U90" s="578">
        <f ca="1">SUM(U91:U103)</f>
        <v>12248.717143999998</v>
      </c>
      <c r="V90" s="307">
        <f t="shared" ca="1" si="43"/>
        <v>0.3756321334359603</v>
      </c>
      <c r="W90" s="579"/>
      <c r="X90" s="580"/>
      <c r="Y90" s="310"/>
      <c r="Z90" s="581"/>
      <c r="AA90" s="582"/>
      <c r="AB90" s="582"/>
      <c r="AC90" s="582"/>
      <c r="AD90" s="581"/>
    </row>
    <row r="91" spans="2:30" s="583" customFormat="1" ht="15" hidden="1" customHeight="1" outlineLevel="2" x14ac:dyDescent="0.2">
      <c r="B91" s="570"/>
      <c r="C91" s="571"/>
      <c r="D91" s="572" t="s">
        <v>158</v>
      </c>
      <c r="E91" s="573"/>
      <c r="F91" s="573" t="str">
        <f>+CONCATENATE($B$81,"",$C$90,"",D91)</f>
        <v>22.04.001</v>
      </c>
      <c r="G91" s="574" t="s">
        <v>100</v>
      </c>
      <c r="H91" s="575">
        <f t="shared" ref="H91:H103" si="51">+VLOOKUP(F91,matriz01,3,FALSE)</f>
        <v>12000</v>
      </c>
      <c r="I91" s="575">
        <f t="shared" ref="I91:I103" si="52">+VLOOKUP(F91,matriz01,4,FALSE)</f>
        <v>5000</v>
      </c>
      <c r="J91" s="575">
        <f ca="1">+VLOOKUP(F91,matriz01,5,FALSE)</f>
        <v>0</v>
      </c>
      <c r="K91" s="305">
        <f t="shared" ca="1" si="38"/>
        <v>0</v>
      </c>
      <c r="L91" s="575">
        <f t="shared" ref="L91:L103" si="53">INDEX(tablap01,MATCH(F91,imputacion,0),7)</f>
        <v>0</v>
      </c>
      <c r="M91" s="305">
        <f t="shared" si="39"/>
        <v>0</v>
      </c>
      <c r="N91" s="576">
        <f t="shared" ref="N91:N103" si="54">INDEX(tablap01,MATCH(F91,imputacion,0),9)</f>
        <v>5000</v>
      </c>
      <c r="O91" s="305">
        <f t="shared" si="40"/>
        <v>1</v>
      </c>
      <c r="P91" s="575">
        <f t="shared" ref="P91:P103" si="55">INDEX(tablap01,MATCH(F91,imputacion,0),11)</f>
        <v>0</v>
      </c>
      <c r="Q91" s="306">
        <f t="shared" ca="1" si="37"/>
        <v>0</v>
      </c>
      <c r="R91" s="577">
        <f t="shared" ref="R91:R103" si="56">INDEX(tablap01,MATCH(F91,imputacion,0),13)</f>
        <v>0</v>
      </c>
      <c r="S91" s="306" t="str">
        <f t="shared" ca="1" si="42"/>
        <v>0%</v>
      </c>
      <c r="T91" s="575">
        <f>+'Prog 01'!T89</f>
        <v>6396.3013179999998</v>
      </c>
      <c r="U91" s="578">
        <f ca="1">+'Prog 01'!U89</f>
        <v>3446.0948179999996</v>
      </c>
      <c r="V91" s="307">
        <f t="shared" ca="1" si="43"/>
        <v>0.53876367711168538</v>
      </c>
      <c r="W91" s="579"/>
      <c r="X91" s="580"/>
      <c r="Y91" s="310"/>
      <c r="Z91" s="581"/>
      <c r="AA91" s="582"/>
      <c r="AB91" s="582"/>
      <c r="AC91" s="582"/>
      <c r="AD91" s="581"/>
    </row>
    <row r="92" spans="2:30" s="583" customFormat="1" ht="15" hidden="1" customHeight="1" outlineLevel="2" x14ac:dyDescent="0.2">
      <c r="B92" s="570"/>
      <c r="C92" s="571"/>
      <c r="D92" s="572" t="s">
        <v>154</v>
      </c>
      <c r="E92" s="573"/>
      <c r="F92" s="573" t="str">
        <f>+CONCATENATE($B$81,"",$C$90,"",D92)</f>
        <v>22.04.002</v>
      </c>
      <c r="G92" s="574" t="s">
        <v>796</v>
      </c>
      <c r="H92" s="575">
        <f>+'Prog 01'!H90</f>
        <v>0</v>
      </c>
      <c r="I92" s="575">
        <f>+'Prog 01'!I90</f>
        <v>0</v>
      </c>
      <c r="J92" s="575">
        <f ca="1">+'Prog 01'!J90</f>
        <v>0</v>
      </c>
      <c r="K92" s="305" t="str">
        <f t="shared" ca="1" si="38"/>
        <v>0%</v>
      </c>
      <c r="L92" s="575">
        <f>+'Prog 01'!L90</f>
        <v>0</v>
      </c>
      <c r="M92" s="305">
        <f t="shared" si="39"/>
        <v>0</v>
      </c>
      <c r="N92" s="576">
        <f>+'Prog 01'!N90</f>
        <v>0</v>
      </c>
      <c r="O92" s="305">
        <f t="shared" si="40"/>
        <v>0</v>
      </c>
      <c r="P92" s="575">
        <f t="shared" si="55"/>
        <v>0</v>
      </c>
      <c r="Q92" s="306">
        <f t="shared" ca="1" si="37"/>
        <v>0</v>
      </c>
      <c r="R92" s="577">
        <f t="shared" si="56"/>
        <v>0</v>
      </c>
      <c r="S92" s="306" t="str">
        <f t="shared" ca="1" si="42"/>
        <v>0%</v>
      </c>
      <c r="T92" s="575">
        <f>+'Prog 01'!T90</f>
        <v>440.45454099999995</v>
      </c>
      <c r="U92" s="578">
        <f ca="1">+'Prog 01'!U90</f>
        <v>440.45454099999995</v>
      </c>
      <c r="V92" s="307">
        <f t="shared" ca="1" si="43"/>
        <v>1</v>
      </c>
      <c r="W92" s="579"/>
      <c r="X92" s="580"/>
      <c r="Y92" s="310"/>
      <c r="Z92" s="581"/>
      <c r="AA92" s="582"/>
      <c r="AB92" s="582"/>
      <c r="AC92" s="582"/>
      <c r="AD92" s="581"/>
    </row>
    <row r="93" spans="2:30" s="583" customFormat="1" ht="15" hidden="1" customHeight="1" outlineLevel="2" x14ac:dyDescent="0.2">
      <c r="B93" s="570"/>
      <c r="C93" s="571"/>
      <c r="D93" s="572" t="s">
        <v>155</v>
      </c>
      <c r="E93" s="573"/>
      <c r="F93" s="573" t="str">
        <f>+CONCATENATE($B$81,"",$C$90,"",D93)</f>
        <v>22.04.003</v>
      </c>
      <c r="G93" s="574" t="s">
        <v>189</v>
      </c>
      <c r="H93" s="575">
        <f>+'Prog 01'!H91</f>
        <v>0</v>
      </c>
      <c r="I93" s="575">
        <f t="shared" si="52"/>
        <v>0</v>
      </c>
      <c r="J93" s="575">
        <f ca="1">+VLOOKUP(F93,matriz01,5,FALSE)</f>
        <v>0</v>
      </c>
      <c r="K93" s="305" t="str">
        <f t="shared" ca="1" si="38"/>
        <v>0%</v>
      </c>
      <c r="L93" s="575">
        <f t="shared" si="53"/>
        <v>0</v>
      </c>
      <c r="M93" s="305">
        <f t="shared" si="39"/>
        <v>0</v>
      </c>
      <c r="N93" s="576">
        <f t="shared" si="54"/>
        <v>0</v>
      </c>
      <c r="O93" s="305">
        <f t="shared" si="40"/>
        <v>0</v>
      </c>
      <c r="P93" s="575">
        <f t="shared" si="55"/>
        <v>0</v>
      </c>
      <c r="Q93" s="306">
        <f t="shared" ca="1" si="37"/>
        <v>0</v>
      </c>
      <c r="R93" s="577">
        <f t="shared" si="56"/>
        <v>0</v>
      </c>
      <c r="S93" s="306" t="str">
        <f t="shared" ca="1" si="42"/>
        <v>0%</v>
      </c>
      <c r="T93" s="575">
        <f>+'Prog 01'!T91</f>
        <v>0</v>
      </c>
      <c r="U93" s="578">
        <f ca="1">+'Prog 01'!U91</f>
        <v>0</v>
      </c>
      <c r="V93" s="307">
        <f t="shared" ca="1" si="43"/>
        <v>0</v>
      </c>
      <c r="W93" s="579"/>
      <c r="X93" s="580"/>
      <c r="Y93" s="310"/>
      <c r="Z93" s="581"/>
      <c r="AA93" s="582"/>
      <c r="AB93" s="582"/>
      <c r="AC93" s="582"/>
      <c r="AD93" s="581"/>
    </row>
    <row r="94" spans="2:30" s="583" customFormat="1" ht="15" hidden="1" customHeight="1" outlineLevel="2" x14ac:dyDescent="0.2">
      <c r="B94" s="570"/>
      <c r="C94" s="571"/>
      <c r="D94" s="572" t="s">
        <v>168</v>
      </c>
      <c r="E94" s="573"/>
      <c r="F94" s="573" t="s">
        <v>651</v>
      </c>
      <c r="G94" s="574" t="s">
        <v>652</v>
      </c>
      <c r="H94" s="575">
        <f>+'Prog 01'!H92</f>
        <v>0</v>
      </c>
      <c r="I94" s="575">
        <f t="shared" si="52"/>
        <v>0</v>
      </c>
      <c r="J94" s="575">
        <f ca="1">+VLOOKUP(F94,matriz01,5,FALSE)</f>
        <v>0</v>
      </c>
      <c r="K94" s="305" t="str">
        <f t="shared" ca="1" si="38"/>
        <v>0%</v>
      </c>
      <c r="L94" s="575">
        <f t="shared" si="53"/>
        <v>0</v>
      </c>
      <c r="M94" s="305">
        <f t="shared" si="39"/>
        <v>0</v>
      </c>
      <c r="N94" s="576">
        <f t="shared" si="54"/>
        <v>0</v>
      </c>
      <c r="O94" s="305">
        <f t="shared" si="40"/>
        <v>0</v>
      </c>
      <c r="P94" s="575">
        <f t="shared" si="55"/>
        <v>0</v>
      </c>
      <c r="Q94" s="306">
        <f t="shared" ca="1" si="37"/>
        <v>0</v>
      </c>
      <c r="R94" s="577">
        <f t="shared" si="56"/>
        <v>0</v>
      </c>
      <c r="S94" s="306" t="str">
        <f t="shared" ca="1" si="42"/>
        <v>0%</v>
      </c>
      <c r="T94" s="575">
        <f>+'Prog 01'!T92</f>
        <v>1044.482387</v>
      </c>
      <c r="U94" s="578">
        <f ca="1">+'Prog 01'!U92</f>
        <v>0</v>
      </c>
      <c r="V94" s="307">
        <f t="shared" ca="1" si="43"/>
        <v>0</v>
      </c>
      <c r="W94" s="579"/>
      <c r="X94" s="580"/>
      <c r="Y94" s="310"/>
      <c r="Z94" s="581"/>
      <c r="AA94" s="582"/>
      <c r="AB94" s="582"/>
      <c r="AC94" s="582"/>
      <c r="AD94" s="581"/>
    </row>
    <row r="95" spans="2:30" s="583" customFormat="1" ht="15" hidden="1" customHeight="1" outlineLevel="2" x14ac:dyDescent="0.2">
      <c r="B95" s="570"/>
      <c r="C95" s="571"/>
      <c r="D95" s="590" t="s">
        <v>169</v>
      </c>
      <c r="E95" s="573"/>
      <c r="F95" s="573" t="str">
        <f t="shared" ref="F95:F103" si="57">+CONCATENATE($B$81,"",$C$90,"",D95)</f>
        <v>22.04.005</v>
      </c>
      <c r="G95" s="603" t="s">
        <v>279</v>
      </c>
      <c r="H95" s="575">
        <f>+'Prog 01'!H93</f>
        <v>0</v>
      </c>
      <c r="I95" s="575">
        <f t="shared" si="52"/>
        <v>0</v>
      </c>
      <c r="J95" s="575">
        <f ca="1">+'Prog 01'!J93</f>
        <v>0</v>
      </c>
      <c r="K95" s="305" t="str">
        <f t="shared" ca="1" si="38"/>
        <v>0%</v>
      </c>
      <c r="L95" s="575">
        <f t="shared" si="53"/>
        <v>0</v>
      </c>
      <c r="M95" s="305">
        <f t="shared" si="39"/>
        <v>0</v>
      </c>
      <c r="N95" s="576">
        <f t="shared" si="54"/>
        <v>0</v>
      </c>
      <c r="O95" s="305">
        <f t="shared" si="40"/>
        <v>0</v>
      </c>
      <c r="P95" s="575">
        <f t="shared" si="55"/>
        <v>0</v>
      </c>
      <c r="Q95" s="306">
        <f t="shared" ca="1" si="37"/>
        <v>0</v>
      </c>
      <c r="R95" s="577">
        <f t="shared" si="56"/>
        <v>0</v>
      </c>
      <c r="S95" s="306" t="str">
        <f t="shared" ca="1" si="42"/>
        <v>0%</v>
      </c>
      <c r="T95" s="575">
        <f>+'Prog 01'!T93</f>
        <v>0</v>
      </c>
      <c r="U95" s="578">
        <f ca="1">+'Prog 01'!U93</f>
        <v>0</v>
      </c>
      <c r="V95" s="307">
        <f t="shared" ca="1" si="43"/>
        <v>0</v>
      </c>
      <c r="W95" s="579"/>
      <c r="X95" s="580"/>
      <c r="Y95" s="310"/>
      <c r="Z95" s="581"/>
      <c r="AA95" s="582"/>
      <c r="AB95" s="582"/>
      <c r="AC95" s="582"/>
      <c r="AD95" s="581"/>
    </row>
    <row r="96" spans="2:30" s="583" customFormat="1" ht="15" hidden="1" customHeight="1" outlineLevel="2" x14ac:dyDescent="0.2">
      <c r="B96" s="570"/>
      <c r="C96" s="571"/>
      <c r="D96" s="572" t="s">
        <v>159</v>
      </c>
      <c r="E96" s="573"/>
      <c r="F96" s="573" t="str">
        <f t="shared" si="57"/>
        <v>22.04.007</v>
      </c>
      <c r="G96" s="574" t="s">
        <v>101</v>
      </c>
      <c r="H96" s="575">
        <f t="shared" si="51"/>
        <v>18000</v>
      </c>
      <c r="I96" s="575">
        <f t="shared" si="52"/>
        <v>13360.736999999999</v>
      </c>
      <c r="J96" s="575">
        <f t="shared" ref="J96:J103" ca="1" si="58">+VLOOKUP(F96,matriz01,5,FALSE)</f>
        <v>0</v>
      </c>
      <c r="K96" s="305">
        <f t="shared" ca="1" si="38"/>
        <v>0</v>
      </c>
      <c r="L96" s="575">
        <f t="shared" si="53"/>
        <v>0</v>
      </c>
      <c r="M96" s="305">
        <f t="shared" si="39"/>
        <v>0</v>
      </c>
      <c r="N96" s="576">
        <f t="shared" si="54"/>
        <v>13360.736999999999</v>
      </c>
      <c r="O96" s="305">
        <f t="shared" si="40"/>
        <v>1</v>
      </c>
      <c r="P96" s="575">
        <f t="shared" si="55"/>
        <v>0</v>
      </c>
      <c r="Q96" s="306">
        <f t="shared" ca="1" si="37"/>
        <v>0</v>
      </c>
      <c r="R96" s="577">
        <f t="shared" si="56"/>
        <v>0</v>
      </c>
      <c r="S96" s="306" t="str">
        <f t="shared" ca="1" si="42"/>
        <v>0%</v>
      </c>
      <c r="T96" s="575">
        <f>+'Prog 01'!T94</f>
        <v>4939.3972800000001</v>
      </c>
      <c r="U96" s="578">
        <f ca="1">+'Prog 01'!U94</f>
        <v>16.475379999999998</v>
      </c>
      <c r="V96" s="307">
        <f t="shared" ca="1" si="43"/>
        <v>3.3355041245032224E-3</v>
      </c>
      <c r="W96" s="579"/>
      <c r="X96" s="580"/>
      <c r="Y96" s="310"/>
      <c r="Z96" s="581"/>
      <c r="AA96" s="582"/>
      <c r="AB96" s="582"/>
      <c r="AC96" s="582"/>
      <c r="AD96" s="581"/>
    </row>
    <row r="97" spans="2:30" s="583" customFormat="1" ht="15" hidden="1" customHeight="1" outlineLevel="2" x14ac:dyDescent="0.2">
      <c r="B97" s="570"/>
      <c r="C97" s="571"/>
      <c r="D97" s="572" t="s">
        <v>160</v>
      </c>
      <c r="E97" s="573"/>
      <c r="F97" s="573" t="str">
        <f t="shared" si="57"/>
        <v>22.04.008</v>
      </c>
      <c r="G97" s="574" t="s">
        <v>102</v>
      </c>
      <c r="H97" s="575">
        <f t="shared" si="51"/>
        <v>0</v>
      </c>
      <c r="I97" s="575">
        <f t="shared" si="52"/>
        <v>0</v>
      </c>
      <c r="J97" s="575">
        <f t="shared" ca="1" si="58"/>
        <v>0</v>
      </c>
      <c r="K97" s="305" t="str">
        <f t="shared" ca="1" si="38"/>
        <v>0%</v>
      </c>
      <c r="L97" s="575">
        <f t="shared" si="53"/>
        <v>0</v>
      </c>
      <c r="M97" s="305">
        <f t="shared" si="39"/>
        <v>0</v>
      </c>
      <c r="N97" s="576">
        <f t="shared" si="54"/>
        <v>0</v>
      </c>
      <c r="O97" s="305">
        <f t="shared" si="40"/>
        <v>0</v>
      </c>
      <c r="P97" s="575">
        <f t="shared" si="55"/>
        <v>0</v>
      </c>
      <c r="Q97" s="306">
        <f t="shared" ca="1" si="37"/>
        <v>0</v>
      </c>
      <c r="R97" s="577">
        <f t="shared" si="56"/>
        <v>0</v>
      </c>
      <c r="S97" s="306" t="str">
        <f t="shared" ca="1" si="42"/>
        <v>0%</v>
      </c>
      <c r="T97" s="575">
        <f>+'Prog 01'!T95</f>
        <v>0</v>
      </c>
      <c r="U97" s="578">
        <f ca="1">+'Prog 01'!U95</f>
        <v>0</v>
      </c>
      <c r="V97" s="307">
        <f t="shared" ca="1" si="43"/>
        <v>0</v>
      </c>
      <c r="W97" s="579"/>
      <c r="X97" s="580"/>
      <c r="Y97" s="310"/>
      <c r="Z97" s="581"/>
      <c r="AA97" s="582"/>
      <c r="AB97" s="582"/>
      <c r="AC97" s="582"/>
      <c r="AD97" s="581"/>
    </row>
    <row r="98" spans="2:30" s="583" customFormat="1" ht="15" hidden="1" customHeight="1" outlineLevel="2" x14ac:dyDescent="0.2">
      <c r="B98" s="570"/>
      <c r="C98" s="571"/>
      <c r="D98" s="572" t="s">
        <v>161</v>
      </c>
      <c r="E98" s="573"/>
      <c r="F98" s="573" t="str">
        <f t="shared" si="57"/>
        <v>22.04.009</v>
      </c>
      <c r="G98" s="574" t="s">
        <v>46</v>
      </c>
      <c r="H98" s="575">
        <f t="shared" si="51"/>
        <v>15000</v>
      </c>
      <c r="I98" s="575">
        <f t="shared" si="52"/>
        <v>17600</v>
      </c>
      <c r="J98" s="575">
        <f t="shared" ca="1" si="58"/>
        <v>0</v>
      </c>
      <c r="K98" s="305">
        <f t="shared" ca="1" si="38"/>
        <v>0</v>
      </c>
      <c r="L98" s="575">
        <f t="shared" si="53"/>
        <v>1382.78</v>
      </c>
      <c r="M98" s="305">
        <f t="shared" si="39"/>
        <v>7.8567045454545459E-2</v>
      </c>
      <c r="N98" s="576">
        <f t="shared" si="54"/>
        <v>16217.22</v>
      </c>
      <c r="O98" s="305">
        <f t="shared" si="40"/>
        <v>0.92143295454545449</v>
      </c>
      <c r="P98" s="575">
        <f t="shared" si="55"/>
        <v>0</v>
      </c>
      <c r="Q98" s="306">
        <f t="shared" ca="1" si="37"/>
        <v>0</v>
      </c>
      <c r="R98" s="577">
        <f t="shared" si="56"/>
        <v>0</v>
      </c>
      <c r="S98" s="306" t="str">
        <f t="shared" ca="1" si="42"/>
        <v>0%</v>
      </c>
      <c r="T98" s="575">
        <f>+'Prog 01'!T96</f>
        <v>9485.1999999999989</v>
      </c>
      <c r="U98" s="578">
        <f ca="1">+'Prog 01'!U96</f>
        <v>5496.4671999999991</v>
      </c>
      <c r="V98" s="307">
        <f t="shared" ca="1" si="43"/>
        <v>0.57947826086956522</v>
      </c>
      <c r="W98" s="579"/>
      <c r="X98" s="580"/>
      <c r="Y98" s="310"/>
      <c r="Z98" s="581"/>
      <c r="AA98" s="582"/>
      <c r="AB98" s="582"/>
      <c r="AC98" s="582"/>
      <c r="AD98" s="581"/>
    </row>
    <row r="99" spans="2:30" s="583" customFormat="1" ht="15" hidden="1" customHeight="1" outlineLevel="2" x14ac:dyDescent="0.2">
      <c r="B99" s="570"/>
      <c r="C99" s="571"/>
      <c r="D99" s="572" t="s">
        <v>162</v>
      </c>
      <c r="E99" s="573"/>
      <c r="F99" s="573" t="str">
        <f t="shared" si="57"/>
        <v>22.04.010</v>
      </c>
      <c r="G99" s="574" t="s">
        <v>47</v>
      </c>
      <c r="H99" s="575">
        <f t="shared" si="51"/>
        <v>7500</v>
      </c>
      <c r="I99" s="575">
        <f t="shared" si="52"/>
        <v>2549.6</v>
      </c>
      <c r="J99" s="575">
        <f t="shared" ca="1" si="58"/>
        <v>0</v>
      </c>
      <c r="K99" s="305">
        <f t="shared" ca="1" si="38"/>
        <v>0</v>
      </c>
      <c r="L99" s="575">
        <f t="shared" si="53"/>
        <v>0</v>
      </c>
      <c r="M99" s="305">
        <f t="shared" si="39"/>
        <v>0</v>
      </c>
      <c r="N99" s="576">
        <f t="shared" si="54"/>
        <v>2549.6</v>
      </c>
      <c r="O99" s="305">
        <f t="shared" si="40"/>
        <v>1</v>
      </c>
      <c r="P99" s="575">
        <f t="shared" si="55"/>
        <v>0</v>
      </c>
      <c r="Q99" s="306">
        <f t="shared" ca="1" si="37"/>
        <v>0</v>
      </c>
      <c r="R99" s="577">
        <f t="shared" si="56"/>
        <v>0</v>
      </c>
      <c r="S99" s="306" t="str">
        <f t="shared" ca="1" si="42"/>
        <v>0%</v>
      </c>
      <c r="T99" s="575">
        <f>+'Prog 01'!T97</f>
        <v>2148.496776</v>
      </c>
      <c r="U99" s="578">
        <f ca="1">+'Prog 01'!U97</f>
        <v>1429.927923</v>
      </c>
      <c r="V99" s="307">
        <f t="shared" ca="1" si="43"/>
        <v>0.66554808877218441</v>
      </c>
      <c r="W99" s="579"/>
      <c r="X99" s="580"/>
      <c r="Y99" s="310"/>
      <c r="Z99" s="581"/>
      <c r="AA99" s="582"/>
      <c r="AB99" s="582"/>
      <c r="AC99" s="582"/>
      <c r="AD99" s="581"/>
    </row>
    <row r="100" spans="2:30" s="583" customFormat="1" ht="15" hidden="1" customHeight="1" outlineLevel="2" x14ac:dyDescent="0.2">
      <c r="B100" s="570"/>
      <c r="C100" s="571"/>
      <c r="D100" s="572" t="s">
        <v>163</v>
      </c>
      <c r="E100" s="573"/>
      <c r="F100" s="573" t="str">
        <f t="shared" si="57"/>
        <v>22.04.011</v>
      </c>
      <c r="G100" s="574" t="s">
        <v>48</v>
      </c>
      <c r="H100" s="575">
        <f t="shared" si="51"/>
        <v>6000</v>
      </c>
      <c r="I100" s="575">
        <f t="shared" si="52"/>
        <v>6000</v>
      </c>
      <c r="J100" s="575">
        <f t="shared" ca="1" si="58"/>
        <v>90</v>
      </c>
      <c r="K100" s="305">
        <f t="shared" ca="1" si="38"/>
        <v>1.4999999999999999E-2</v>
      </c>
      <c r="L100" s="575">
        <f t="shared" si="53"/>
        <v>90</v>
      </c>
      <c r="M100" s="305">
        <f t="shared" si="39"/>
        <v>1.4999999999999999E-2</v>
      </c>
      <c r="N100" s="576">
        <f t="shared" si="54"/>
        <v>5910</v>
      </c>
      <c r="O100" s="305">
        <f t="shared" si="40"/>
        <v>0.98499999999999999</v>
      </c>
      <c r="P100" s="575">
        <f t="shared" si="55"/>
        <v>90</v>
      </c>
      <c r="Q100" s="306">
        <f t="shared" ca="1" si="37"/>
        <v>1</v>
      </c>
      <c r="R100" s="577">
        <f t="shared" si="56"/>
        <v>0</v>
      </c>
      <c r="S100" s="306">
        <f t="shared" ca="1" si="42"/>
        <v>0</v>
      </c>
      <c r="T100" s="575">
        <f>+'Prog 01'!T98</f>
        <v>1176.3545039999999</v>
      </c>
      <c r="U100" s="578">
        <f ca="1">+'Prog 01'!U98</f>
        <v>774.02324999999996</v>
      </c>
      <c r="V100" s="307">
        <f t="shared" ca="1" si="43"/>
        <v>0.65798468690183209</v>
      </c>
      <c r="W100" s="579"/>
      <c r="X100" s="580"/>
      <c r="Y100" s="310"/>
      <c r="Z100" s="581"/>
      <c r="AA100" s="582"/>
      <c r="AB100" s="582"/>
      <c r="AC100" s="582"/>
      <c r="AD100" s="581"/>
    </row>
    <row r="101" spans="2:30" s="583" customFormat="1" ht="15" hidden="1" customHeight="1" outlineLevel="2" x14ac:dyDescent="0.2">
      <c r="B101" s="570"/>
      <c r="C101" s="571"/>
      <c r="D101" s="572" t="s">
        <v>164</v>
      </c>
      <c r="E101" s="573"/>
      <c r="F101" s="573" t="str">
        <f t="shared" si="57"/>
        <v>22.04.012</v>
      </c>
      <c r="G101" s="574" t="s">
        <v>103</v>
      </c>
      <c r="H101" s="575">
        <f t="shared" si="51"/>
        <v>3000</v>
      </c>
      <c r="I101" s="575">
        <f t="shared" si="52"/>
        <v>3000</v>
      </c>
      <c r="J101" s="575">
        <f t="shared" ca="1" si="58"/>
        <v>1447.7539999999999</v>
      </c>
      <c r="K101" s="305">
        <f t="shared" ca="1" si="38"/>
        <v>0.48258466666666666</v>
      </c>
      <c r="L101" s="575">
        <f t="shared" si="53"/>
        <v>1447.7539999999999</v>
      </c>
      <c r="M101" s="305">
        <f t="shared" si="39"/>
        <v>0.48258466666666666</v>
      </c>
      <c r="N101" s="576">
        <f t="shared" si="54"/>
        <v>1552.2460000000001</v>
      </c>
      <c r="O101" s="305">
        <f t="shared" si="40"/>
        <v>0.51741533333333334</v>
      </c>
      <c r="P101" s="575">
        <f t="shared" si="55"/>
        <v>235.62</v>
      </c>
      <c r="Q101" s="306">
        <f t="shared" ca="1" si="37"/>
        <v>0.16274864376130199</v>
      </c>
      <c r="R101" s="577">
        <f t="shared" si="56"/>
        <v>1212.134</v>
      </c>
      <c r="S101" s="306">
        <f t="shared" ca="1" si="42"/>
        <v>0.83725135623869806</v>
      </c>
      <c r="T101" s="575">
        <f>+'Prog 01'!T99</f>
        <v>2364.6397399999996</v>
      </c>
      <c r="U101" s="578">
        <f ca="1">+'Prog 01'!U99</f>
        <v>0</v>
      </c>
      <c r="V101" s="307">
        <f t="shared" ca="1" si="43"/>
        <v>0</v>
      </c>
      <c r="W101" s="579"/>
      <c r="X101" s="580"/>
      <c r="Y101" s="310"/>
      <c r="Z101" s="581"/>
      <c r="AA101" s="582"/>
      <c r="AB101" s="582"/>
      <c r="AC101" s="582"/>
      <c r="AD101" s="581"/>
    </row>
    <row r="102" spans="2:30" s="583" customFormat="1" ht="15" hidden="1" customHeight="1" outlineLevel="2" x14ac:dyDescent="0.2">
      <c r="B102" s="570"/>
      <c r="C102" s="571"/>
      <c r="D102" s="572" t="s">
        <v>165</v>
      </c>
      <c r="E102" s="573"/>
      <c r="F102" s="573" t="str">
        <f t="shared" si="57"/>
        <v>22.04.013</v>
      </c>
      <c r="G102" s="574" t="s">
        <v>104</v>
      </c>
      <c r="H102" s="575">
        <f t="shared" si="51"/>
        <v>9731.1360000000004</v>
      </c>
      <c r="I102" s="575">
        <f t="shared" si="52"/>
        <v>10996.303</v>
      </c>
      <c r="J102" s="575">
        <f t="shared" ca="1" si="58"/>
        <v>1587.8109999999999</v>
      </c>
      <c r="K102" s="305">
        <f t="shared" ca="1" si="38"/>
        <v>0.14439498438702533</v>
      </c>
      <c r="L102" s="575">
        <f t="shared" si="53"/>
        <v>2337.511</v>
      </c>
      <c r="M102" s="305">
        <f t="shared" si="39"/>
        <v>0.21257244366583933</v>
      </c>
      <c r="N102" s="576">
        <f t="shared" si="54"/>
        <v>8658.7919999999995</v>
      </c>
      <c r="O102" s="305">
        <f t="shared" si="40"/>
        <v>0.78742755633416062</v>
      </c>
      <c r="P102" s="575">
        <f t="shared" si="55"/>
        <v>138.91499999999999</v>
      </c>
      <c r="Q102" s="306">
        <f t="shared" ca="1" si="37"/>
        <v>8.7488372356659572E-2</v>
      </c>
      <c r="R102" s="577">
        <f t="shared" si="56"/>
        <v>1448.896</v>
      </c>
      <c r="S102" s="306">
        <f t="shared" ca="1" si="42"/>
        <v>0.91251162764334048</v>
      </c>
      <c r="T102" s="575">
        <f>+'Prog 01'!T100</f>
        <v>4124</v>
      </c>
      <c r="U102" s="578">
        <f ca="1">+'Prog 01'!U100</f>
        <v>156.322282</v>
      </c>
      <c r="V102" s="307">
        <f t="shared" ca="1" si="43"/>
        <v>3.7905500000000002E-2</v>
      </c>
      <c r="W102" s="579"/>
      <c r="X102" s="580"/>
      <c r="Y102" s="310"/>
      <c r="Z102" s="581"/>
      <c r="AA102" s="582"/>
      <c r="AB102" s="582"/>
      <c r="AC102" s="582"/>
      <c r="AD102" s="581"/>
    </row>
    <row r="103" spans="2:30" s="583" customFormat="1" ht="15" hidden="1" customHeight="1" outlineLevel="2" x14ac:dyDescent="0.2">
      <c r="B103" s="570"/>
      <c r="C103" s="571"/>
      <c r="D103" s="572" t="s">
        <v>166</v>
      </c>
      <c r="E103" s="573"/>
      <c r="F103" s="573" t="str">
        <f t="shared" si="57"/>
        <v>22.04.999</v>
      </c>
      <c r="G103" s="574" t="s">
        <v>105</v>
      </c>
      <c r="H103" s="575">
        <f t="shared" si="51"/>
        <v>0</v>
      </c>
      <c r="I103" s="575">
        <f t="shared" si="52"/>
        <v>0</v>
      </c>
      <c r="J103" s="575">
        <f t="shared" ca="1" si="58"/>
        <v>0</v>
      </c>
      <c r="K103" s="305" t="str">
        <f t="shared" ca="1" si="38"/>
        <v>0%</v>
      </c>
      <c r="L103" s="575">
        <f t="shared" si="53"/>
        <v>0</v>
      </c>
      <c r="M103" s="305">
        <f t="shared" si="39"/>
        <v>0</v>
      </c>
      <c r="N103" s="576">
        <f t="shared" si="54"/>
        <v>0</v>
      </c>
      <c r="O103" s="305">
        <f t="shared" si="40"/>
        <v>0</v>
      </c>
      <c r="P103" s="575">
        <f t="shared" si="55"/>
        <v>0</v>
      </c>
      <c r="Q103" s="306">
        <f t="shared" ca="1" si="37"/>
        <v>0</v>
      </c>
      <c r="R103" s="577">
        <f t="shared" si="56"/>
        <v>0</v>
      </c>
      <c r="S103" s="306" t="str">
        <f t="shared" ca="1" si="42"/>
        <v>0%</v>
      </c>
      <c r="T103" s="575">
        <f>+'Prog 01'!T101</f>
        <v>488.95174999999995</v>
      </c>
      <c r="U103" s="578">
        <f ca="1">+'Prog 01'!U101</f>
        <v>488.95174999999995</v>
      </c>
      <c r="V103" s="307">
        <f t="shared" ca="1" si="43"/>
        <v>1</v>
      </c>
      <c r="W103" s="579"/>
      <c r="X103" s="580"/>
      <c r="Y103" s="310"/>
      <c r="Z103" s="581"/>
      <c r="AA103" s="582"/>
      <c r="AB103" s="582"/>
      <c r="AC103" s="582"/>
      <c r="AD103" s="581"/>
    </row>
    <row r="104" spans="2:30" s="583" customFormat="1" ht="15" hidden="1" customHeight="1" outlineLevel="1" collapsed="1" x14ac:dyDescent="0.2">
      <c r="B104" s="570"/>
      <c r="C104" s="571" t="s">
        <v>167</v>
      </c>
      <c r="D104" s="572"/>
      <c r="E104" s="573"/>
      <c r="F104" s="573"/>
      <c r="G104" s="574" t="s">
        <v>50</v>
      </c>
      <c r="H104" s="575">
        <f>SUM(H105:H112)</f>
        <v>182723</v>
      </c>
      <c r="I104" s="575">
        <f>SUM(I105:I112)</f>
        <v>118376.666</v>
      </c>
      <c r="J104" s="575">
        <f ca="1">SUM(J105:J112)</f>
        <v>14447.003000000001</v>
      </c>
      <c r="K104" s="305">
        <f t="shared" ca="1" si="38"/>
        <v>0.12204265830564953</v>
      </c>
      <c r="L104" s="575">
        <f>SUM(L105:L112)</f>
        <v>97703.987999999998</v>
      </c>
      <c r="M104" s="305">
        <f t="shared" si="39"/>
        <v>0.82536526244116382</v>
      </c>
      <c r="N104" s="576">
        <f t="shared" ref="N104:R104" si="59">SUM(N105:N112)</f>
        <v>20672.678</v>
      </c>
      <c r="O104" s="305">
        <f t="shared" si="40"/>
        <v>0.17463473755883613</v>
      </c>
      <c r="P104" s="575">
        <f t="shared" si="59"/>
        <v>3670.68</v>
      </c>
      <c r="Q104" s="306">
        <f t="shared" ca="1" si="37"/>
        <v>0.25407899479220708</v>
      </c>
      <c r="R104" s="577">
        <f t="shared" si="59"/>
        <v>10776.323</v>
      </c>
      <c r="S104" s="306">
        <f t="shared" ca="1" si="42"/>
        <v>0.74592100520779292</v>
      </c>
      <c r="T104" s="575">
        <f>SUM(T105:T112)</f>
        <v>175107.65770899999</v>
      </c>
      <c r="U104" s="578">
        <f ca="1">SUM(U105:U112)</f>
        <v>38911.690638</v>
      </c>
      <c r="V104" s="307">
        <f t="shared" ca="1" si="43"/>
        <v>0.22221581367198004</v>
      </c>
      <c r="W104" s="579"/>
      <c r="X104" s="580"/>
      <c r="Y104" s="310"/>
      <c r="Z104" s="581"/>
      <c r="AA104" s="582"/>
      <c r="AB104" s="582"/>
      <c r="AC104" s="582"/>
      <c r="AD104" s="581"/>
    </row>
    <row r="105" spans="2:30" s="583" customFormat="1" ht="15" hidden="1" customHeight="1" outlineLevel="2" x14ac:dyDescent="0.2">
      <c r="B105" s="570"/>
      <c r="C105" s="571"/>
      <c r="D105" s="572" t="s">
        <v>158</v>
      </c>
      <c r="E105" s="573"/>
      <c r="F105" s="573" t="str">
        <f t="shared" ref="F105:F112" si="60">+CONCATENATE($B$81,"",$C$104,"",D105)</f>
        <v>22.05.001</v>
      </c>
      <c r="G105" s="574" t="s">
        <v>51</v>
      </c>
      <c r="H105" s="575">
        <f t="shared" ref="H105:H112" si="61">+VLOOKUP(F105,matriz01,3,FALSE)</f>
        <v>17300</v>
      </c>
      <c r="I105" s="575">
        <f>+VLOOKUP(F105,matriz01,4,FALSE)</f>
        <v>17300</v>
      </c>
      <c r="J105" s="575">
        <f t="shared" ref="J105:J112" ca="1" si="62">+VLOOKUP(F105,matriz01,5,FALSE)</f>
        <v>2166.9359999999997</v>
      </c>
      <c r="K105" s="305">
        <f t="shared" ca="1" si="38"/>
        <v>0.12525641618497108</v>
      </c>
      <c r="L105" s="575">
        <f t="shared" ref="L105:L112" si="63">INDEX(tablap01,MATCH(F105,imputacion,0),7)</f>
        <v>17300</v>
      </c>
      <c r="M105" s="305">
        <f t="shared" si="39"/>
        <v>1</v>
      </c>
      <c r="N105" s="576">
        <f t="shared" ref="N105:N156" si="64">INDEX(tablap01,MATCH(F105,imputacion,0),9)</f>
        <v>0</v>
      </c>
      <c r="O105" s="305">
        <f t="shared" si="40"/>
        <v>0</v>
      </c>
      <c r="P105" s="575">
        <f t="shared" ref="P105:P112" si="65">INDEX(tablap01,MATCH(F105,imputacion,0),11)</f>
        <v>2019.636</v>
      </c>
      <c r="Q105" s="306">
        <f t="shared" ca="1" si="37"/>
        <v>0.93202383457564053</v>
      </c>
      <c r="R105" s="577">
        <f t="shared" ref="R105:R112" si="66">INDEX(tablap01,MATCH(F105,imputacion,0),13)</f>
        <v>147.30000000000001</v>
      </c>
      <c r="S105" s="306">
        <f t="shared" ca="1" si="42"/>
        <v>6.7976165424359566E-2</v>
      </c>
      <c r="T105" s="575">
        <f>+'Prog 01'!T103</f>
        <v>19898.3</v>
      </c>
      <c r="U105" s="578">
        <f ca="1">+'Prog 01'!U103</f>
        <v>2411.1924829999998</v>
      </c>
      <c r="V105" s="307">
        <f t="shared" ca="1" si="43"/>
        <v>0.12117580310880828</v>
      </c>
      <c r="W105" s="579"/>
      <c r="X105" s="580"/>
      <c r="Y105" s="310"/>
      <c r="Z105" s="581"/>
      <c r="AA105" s="582"/>
      <c r="AB105" s="582"/>
      <c r="AC105" s="582"/>
      <c r="AD105" s="581"/>
    </row>
    <row r="106" spans="2:30" s="583" customFormat="1" ht="15" hidden="1" customHeight="1" outlineLevel="2" x14ac:dyDescent="0.2">
      <c r="B106" s="570"/>
      <c r="C106" s="571"/>
      <c r="D106" s="572" t="s">
        <v>154</v>
      </c>
      <c r="E106" s="573"/>
      <c r="F106" s="573" t="str">
        <f t="shared" si="60"/>
        <v>22.05.002</v>
      </c>
      <c r="G106" s="574" t="s">
        <v>52</v>
      </c>
      <c r="H106" s="575">
        <f t="shared" si="61"/>
        <v>18850</v>
      </c>
      <c r="I106" s="575">
        <f t="shared" ref="I106:I112" si="67">+VLOOKUP(F106,matriz01,4,FALSE)</f>
        <v>18850</v>
      </c>
      <c r="J106" s="575">
        <f t="shared" ca="1" si="62"/>
        <v>2727</v>
      </c>
      <c r="K106" s="305">
        <f t="shared" ca="1" si="38"/>
        <v>0.1446684350132626</v>
      </c>
      <c r="L106" s="575">
        <f t="shared" si="63"/>
        <v>15550.018</v>
      </c>
      <c r="M106" s="305">
        <f t="shared" si="39"/>
        <v>0.82493464190981436</v>
      </c>
      <c r="N106" s="576">
        <f t="shared" si="64"/>
        <v>3299.982</v>
      </c>
      <c r="O106" s="305">
        <f t="shared" si="40"/>
        <v>0.17506535809018567</v>
      </c>
      <c r="P106" s="575">
        <f t="shared" si="65"/>
        <v>1417.5239999999999</v>
      </c>
      <c r="Q106" s="306">
        <f t="shared" ca="1" si="37"/>
        <v>0.51981078107810774</v>
      </c>
      <c r="R106" s="577">
        <f t="shared" si="66"/>
        <v>1309.4760000000001</v>
      </c>
      <c r="S106" s="306">
        <f t="shared" ca="1" si="42"/>
        <v>0.48018921892189226</v>
      </c>
      <c r="T106" s="575">
        <f>+'Prog 01'!T104</f>
        <v>15938.646554999999</v>
      </c>
      <c r="U106" s="578">
        <f ca="1">+'Prog 01'!U104</f>
        <v>2956.9853249999996</v>
      </c>
      <c r="V106" s="307">
        <f t="shared" ca="1" si="43"/>
        <v>0.18552298746297155</v>
      </c>
      <c r="W106" s="579"/>
      <c r="X106" s="580"/>
      <c r="Y106" s="310"/>
      <c r="Z106" s="581"/>
      <c r="AA106" s="582"/>
      <c r="AB106" s="582"/>
      <c r="AC106" s="582"/>
      <c r="AD106" s="581"/>
    </row>
    <row r="107" spans="2:30" s="583" customFormat="1" ht="15" hidden="1" customHeight="1" outlineLevel="2" x14ac:dyDescent="0.2">
      <c r="B107" s="570"/>
      <c r="C107" s="571"/>
      <c r="D107" s="572" t="s">
        <v>155</v>
      </c>
      <c r="E107" s="573"/>
      <c r="F107" s="573" t="str">
        <f t="shared" si="60"/>
        <v>22.05.003</v>
      </c>
      <c r="G107" s="574" t="s">
        <v>53</v>
      </c>
      <c r="H107" s="575">
        <f>+VLOOKUP(F107,matriz01,3,FALSE)</f>
        <v>2500</v>
      </c>
      <c r="I107" s="575">
        <f t="shared" si="67"/>
        <v>2500</v>
      </c>
      <c r="J107" s="575">
        <f t="shared" ca="1" si="62"/>
        <v>79.95</v>
      </c>
      <c r="K107" s="305">
        <f t="shared" ca="1" si="38"/>
        <v>3.1980000000000001E-2</v>
      </c>
      <c r="L107" s="575">
        <f t="shared" si="63"/>
        <v>1600</v>
      </c>
      <c r="M107" s="305">
        <f t="shared" si="39"/>
        <v>0.64</v>
      </c>
      <c r="N107" s="576">
        <f t="shared" si="64"/>
        <v>900</v>
      </c>
      <c r="O107" s="305">
        <f t="shared" si="40"/>
        <v>0.36</v>
      </c>
      <c r="P107" s="575">
        <f t="shared" si="65"/>
        <v>79.95</v>
      </c>
      <c r="Q107" s="306">
        <f t="shared" ca="1" si="37"/>
        <v>1</v>
      </c>
      <c r="R107" s="577">
        <f t="shared" si="66"/>
        <v>0</v>
      </c>
      <c r="S107" s="306">
        <f t="shared" ca="1" si="42"/>
        <v>0</v>
      </c>
      <c r="T107" s="575">
        <f>+'Prog 01'!T105</f>
        <v>2577.5</v>
      </c>
      <c r="U107" s="578">
        <f ca="1">+'Prog 01'!U105</f>
        <v>83.45944999999999</v>
      </c>
      <c r="V107" s="307">
        <f t="shared" ca="1" si="43"/>
        <v>3.2379999999999999E-2</v>
      </c>
      <c r="W107" s="579"/>
      <c r="X107" s="580"/>
      <c r="Y107" s="310"/>
      <c r="Z107" s="581"/>
      <c r="AA107" s="582"/>
      <c r="AB107" s="582"/>
      <c r="AC107" s="582"/>
      <c r="AD107" s="581"/>
    </row>
    <row r="108" spans="2:30" s="583" customFormat="1" ht="15" hidden="1" customHeight="1" outlineLevel="2" x14ac:dyDescent="0.2">
      <c r="B108" s="570"/>
      <c r="C108" s="571"/>
      <c r="D108" s="572" t="s">
        <v>168</v>
      </c>
      <c r="E108" s="573"/>
      <c r="F108" s="573" t="str">
        <f t="shared" si="60"/>
        <v>22.05.004</v>
      </c>
      <c r="G108" s="574" t="s">
        <v>54</v>
      </c>
      <c r="H108" s="575">
        <f>+VLOOKUP(F108,matriz01,3,FALSE)</f>
        <v>18000</v>
      </c>
      <c r="I108" s="575">
        <f t="shared" si="67"/>
        <v>18153.57</v>
      </c>
      <c r="J108" s="575">
        <f t="shared" ca="1" si="62"/>
        <v>1931.3510000000001</v>
      </c>
      <c r="K108" s="305">
        <f t="shared" ca="1" si="38"/>
        <v>0.10638959719768619</v>
      </c>
      <c r="L108" s="575">
        <f t="shared" si="63"/>
        <v>18153.57</v>
      </c>
      <c r="M108" s="305">
        <f t="shared" si="39"/>
        <v>1</v>
      </c>
      <c r="N108" s="576">
        <f t="shared" si="64"/>
        <v>0</v>
      </c>
      <c r="O108" s="305">
        <f t="shared" si="40"/>
        <v>0</v>
      </c>
      <c r="P108" s="575">
        <f t="shared" si="65"/>
        <v>153.57</v>
      </c>
      <c r="Q108" s="306">
        <f t="shared" ca="1" si="37"/>
        <v>7.9514288184799137E-2</v>
      </c>
      <c r="R108" s="577">
        <f t="shared" si="66"/>
        <v>1777.7809999999999</v>
      </c>
      <c r="S108" s="306">
        <f t="shared" ca="1" si="42"/>
        <v>0.92048571181520078</v>
      </c>
      <c r="T108" s="575">
        <f>+'Prog 01'!T106</f>
        <v>18558</v>
      </c>
      <c r="U108" s="578">
        <f ca="1">+'Prog 01'!U106</f>
        <v>1.5361899999999999</v>
      </c>
      <c r="V108" s="307">
        <f t="shared" ca="1" si="43"/>
        <v>8.2777777777777781E-5</v>
      </c>
      <c r="W108" s="579"/>
      <c r="X108" s="580"/>
      <c r="Y108" s="310"/>
      <c r="Z108" s="581"/>
      <c r="AA108" s="582"/>
      <c r="AB108" s="582"/>
      <c r="AC108" s="582"/>
      <c r="AD108" s="581"/>
    </row>
    <row r="109" spans="2:30" s="583" customFormat="1" ht="15" hidden="1" customHeight="1" outlineLevel="2" x14ac:dyDescent="0.2">
      <c r="B109" s="570"/>
      <c r="C109" s="571"/>
      <c r="D109" s="572" t="s">
        <v>169</v>
      </c>
      <c r="E109" s="573"/>
      <c r="F109" s="573" t="str">
        <f t="shared" si="60"/>
        <v>22.05.005</v>
      </c>
      <c r="G109" s="574" t="s">
        <v>55</v>
      </c>
      <c r="H109" s="575">
        <f t="shared" si="61"/>
        <v>73500</v>
      </c>
      <c r="I109" s="575">
        <f t="shared" si="67"/>
        <v>9000.0959999999995</v>
      </c>
      <c r="J109" s="575">
        <f t="shared" ca="1" si="62"/>
        <v>0</v>
      </c>
      <c r="K109" s="305">
        <f t="shared" ca="1" si="38"/>
        <v>0</v>
      </c>
      <c r="L109" s="575">
        <f t="shared" si="63"/>
        <v>0</v>
      </c>
      <c r="M109" s="305">
        <f t="shared" si="39"/>
        <v>0</v>
      </c>
      <c r="N109" s="576">
        <f t="shared" si="64"/>
        <v>9000.0959999999995</v>
      </c>
      <c r="O109" s="305">
        <f t="shared" si="40"/>
        <v>1</v>
      </c>
      <c r="P109" s="575">
        <f t="shared" si="65"/>
        <v>0</v>
      </c>
      <c r="Q109" s="306">
        <f t="shared" ca="1" si="37"/>
        <v>0</v>
      </c>
      <c r="R109" s="577">
        <f t="shared" si="66"/>
        <v>0</v>
      </c>
      <c r="S109" s="306" t="str">
        <f t="shared" ca="1" si="42"/>
        <v>0%</v>
      </c>
      <c r="T109" s="575">
        <f>+'Prog 01'!T107</f>
        <v>61980.334195999996</v>
      </c>
      <c r="U109" s="578">
        <f ca="1">+'Prog 01'!U107</f>
        <v>28172.837939999998</v>
      </c>
      <c r="V109" s="307">
        <f t="shared" ca="1" si="43"/>
        <v>0.45454478917311453</v>
      </c>
      <c r="W109" s="579"/>
      <c r="X109" s="580"/>
      <c r="Y109" s="310"/>
      <c r="Z109" s="581"/>
      <c r="AA109" s="582"/>
      <c r="AB109" s="582"/>
      <c r="AC109" s="582"/>
      <c r="AD109" s="581"/>
    </row>
    <row r="110" spans="2:30" s="583" customFormat="1" ht="15" hidden="1" customHeight="1" outlineLevel="2" x14ac:dyDescent="0.2">
      <c r="B110" s="570"/>
      <c r="C110" s="571"/>
      <c r="D110" s="572" t="s">
        <v>170</v>
      </c>
      <c r="E110" s="573"/>
      <c r="F110" s="573" t="str">
        <f t="shared" si="60"/>
        <v>22.05.006</v>
      </c>
      <c r="G110" s="574" t="s">
        <v>56</v>
      </c>
      <c r="H110" s="575">
        <f>+VLOOKUP(F110,matriz01,3,FALSE)</f>
        <v>1000</v>
      </c>
      <c r="I110" s="575">
        <f t="shared" si="67"/>
        <v>1000</v>
      </c>
      <c r="J110" s="575">
        <f t="shared" ca="1" si="62"/>
        <v>75.099999999999994</v>
      </c>
      <c r="K110" s="305">
        <f t="shared" ca="1" si="38"/>
        <v>7.51E-2</v>
      </c>
      <c r="L110" s="575">
        <f t="shared" si="63"/>
        <v>300.39999999999998</v>
      </c>
      <c r="M110" s="305">
        <f t="shared" si="39"/>
        <v>0.3004</v>
      </c>
      <c r="N110" s="576">
        <f t="shared" si="64"/>
        <v>699.6</v>
      </c>
      <c r="O110" s="305">
        <f t="shared" si="40"/>
        <v>0.6996</v>
      </c>
      <c r="P110" s="575">
        <f t="shared" si="65"/>
        <v>0</v>
      </c>
      <c r="Q110" s="306">
        <f t="shared" ca="1" si="37"/>
        <v>0</v>
      </c>
      <c r="R110" s="577">
        <f t="shared" si="66"/>
        <v>75.099999999999994</v>
      </c>
      <c r="S110" s="306">
        <f t="shared" ca="1" si="42"/>
        <v>1</v>
      </c>
      <c r="T110" s="575">
        <f>+'Prog 01'!T108</f>
        <v>1546.4999999999998</v>
      </c>
      <c r="U110" s="578">
        <f ca="1">+'Prog 01'!U108</f>
        <v>0</v>
      </c>
      <c r="V110" s="307">
        <f t="shared" ca="1" si="43"/>
        <v>0</v>
      </c>
      <c r="W110" s="579"/>
      <c r="X110" s="580"/>
      <c r="Y110" s="310"/>
      <c r="Z110" s="581"/>
      <c r="AA110" s="582"/>
      <c r="AB110" s="582"/>
      <c r="AC110" s="582"/>
      <c r="AD110" s="581"/>
    </row>
    <row r="111" spans="2:30" s="583" customFormat="1" ht="15" hidden="1" customHeight="1" outlineLevel="2" x14ac:dyDescent="0.2">
      <c r="B111" s="570"/>
      <c r="C111" s="571"/>
      <c r="D111" s="572" t="s">
        <v>159</v>
      </c>
      <c r="E111" s="573"/>
      <c r="F111" s="573" t="str">
        <f t="shared" si="60"/>
        <v>22.05.007</v>
      </c>
      <c r="G111" s="574" t="s">
        <v>57</v>
      </c>
      <c r="H111" s="575">
        <f t="shared" si="61"/>
        <v>6773</v>
      </c>
      <c r="I111" s="575">
        <f t="shared" si="67"/>
        <v>6773</v>
      </c>
      <c r="J111" s="575">
        <f t="shared" ca="1" si="62"/>
        <v>0</v>
      </c>
      <c r="K111" s="305">
        <f t="shared" ca="1" si="38"/>
        <v>0</v>
      </c>
      <c r="L111" s="575">
        <f t="shared" si="63"/>
        <v>0</v>
      </c>
      <c r="M111" s="305">
        <f t="shared" si="39"/>
        <v>0</v>
      </c>
      <c r="N111" s="576">
        <f t="shared" si="64"/>
        <v>6773</v>
      </c>
      <c r="O111" s="305">
        <f t="shared" si="40"/>
        <v>1</v>
      </c>
      <c r="P111" s="575">
        <f t="shared" si="65"/>
        <v>0</v>
      </c>
      <c r="Q111" s="306">
        <f t="shared" ca="1" si="37"/>
        <v>0</v>
      </c>
      <c r="R111" s="577">
        <f t="shared" si="66"/>
        <v>0</v>
      </c>
      <c r="S111" s="306" t="str">
        <f t="shared" ca="1" si="42"/>
        <v>0%</v>
      </c>
      <c r="T111" s="575">
        <f>+'Prog 01'!T109</f>
        <v>6982.9629999999997</v>
      </c>
      <c r="U111" s="578">
        <f ca="1">+'Prog 01'!U109</f>
        <v>0</v>
      </c>
      <c r="V111" s="307">
        <f t="shared" ca="1" si="43"/>
        <v>0</v>
      </c>
      <c r="W111" s="579"/>
      <c r="X111" s="580"/>
      <c r="Y111" s="310"/>
      <c r="Z111" s="581"/>
      <c r="AA111" s="582"/>
      <c r="AB111" s="582"/>
      <c r="AC111" s="582"/>
      <c r="AD111" s="581"/>
    </row>
    <row r="112" spans="2:30" s="583" customFormat="1" ht="15" hidden="1" customHeight="1" outlineLevel="2" x14ac:dyDescent="0.2">
      <c r="B112" s="570"/>
      <c r="C112" s="571"/>
      <c r="D112" s="572" t="s">
        <v>160</v>
      </c>
      <c r="E112" s="573"/>
      <c r="F112" s="573" t="str">
        <f t="shared" si="60"/>
        <v>22.05.008</v>
      </c>
      <c r="G112" s="574" t="s">
        <v>58</v>
      </c>
      <c r="H112" s="575">
        <f t="shared" si="61"/>
        <v>44800</v>
      </c>
      <c r="I112" s="575">
        <f t="shared" si="67"/>
        <v>44800</v>
      </c>
      <c r="J112" s="575">
        <f t="shared" ca="1" si="62"/>
        <v>7466.6660000000002</v>
      </c>
      <c r="K112" s="305">
        <f t="shared" ca="1" si="38"/>
        <v>0.1666666517857143</v>
      </c>
      <c r="L112" s="575">
        <f t="shared" si="63"/>
        <v>44800</v>
      </c>
      <c r="M112" s="305">
        <f t="shared" si="39"/>
        <v>1</v>
      </c>
      <c r="N112" s="576">
        <f t="shared" si="64"/>
        <v>0</v>
      </c>
      <c r="O112" s="305">
        <f t="shared" si="40"/>
        <v>0</v>
      </c>
      <c r="P112" s="575">
        <f t="shared" si="65"/>
        <v>0</v>
      </c>
      <c r="Q112" s="306">
        <f t="shared" ca="1" si="37"/>
        <v>0</v>
      </c>
      <c r="R112" s="577">
        <f t="shared" si="66"/>
        <v>7466.6660000000002</v>
      </c>
      <c r="S112" s="306">
        <f t="shared" ca="1" si="42"/>
        <v>1</v>
      </c>
      <c r="T112" s="575">
        <f>+'Prog 01'!T110</f>
        <v>47625.413957999997</v>
      </c>
      <c r="U112" s="578">
        <f ca="1">+'Prog 01'!U110</f>
        <v>5285.6792499999992</v>
      </c>
      <c r="V112" s="307">
        <f t="shared" ca="1" si="43"/>
        <v>0.11098442639598567</v>
      </c>
      <c r="W112" s="579"/>
      <c r="X112" s="580"/>
      <c r="Y112" s="310"/>
      <c r="Z112" s="581"/>
      <c r="AA112" s="582"/>
      <c r="AB112" s="582"/>
      <c r="AC112" s="582"/>
      <c r="AD112" s="581"/>
    </row>
    <row r="113" spans="2:30" s="583" customFormat="1" ht="15" hidden="1" customHeight="1" outlineLevel="1" collapsed="1" x14ac:dyDescent="0.2">
      <c r="B113" s="570"/>
      <c r="C113" s="571" t="s">
        <v>171</v>
      </c>
      <c r="D113" s="572"/>
      <c r="E113" s="573"/>
      <c r="F113" s="573"/>
      <c r="G113" s="574" t="s">
        <v>106</v>
      </c>
      <c r="H113" s="575">
        <f>SUM(H114:H120)</f>
        <v>26201.15</v>
      </c>
      <c r="I113" s="575">
        <f>SUM(I114:I120)</f>
        <v>26081.09</v>
      </c>
      <c r="J113" s="575">
        <f ca="1">SUM(J114:J120)</f>
        <v>1513.825</v>
      </c>
      <c r="K113" s="305">
        <f t="shared" ca="1" si="38"/>
        <v>5.8043011239177503E-2</v>
      </c>
      <c r="L113" s="575">
        <f>SUM(L114:L120)</f>
        <v>10332.975</v>
      </c>
      <c r="M113" s="305">
        <f t="shared" si="39"/>
        <v>0.3961864707341603</v>
      </c>
      <c r="N113" s="576">
        <f t="shared" ref="N113:R113" si="68">SUM(N114:N120)</f>
        <v>15748.115</v>
      </c>
      <c r="O113" s="305">
        <f t="shared" si="40"/>
        <v>0.60381352926583975</v>
      </c>
      <c r="P113" s="575">
        <f t="shared" si="68"/>
        <v>764.53899999999999</v>
      </c>
      <c r="Q113" s="306">
        <f t="shared" ca="1" si="37"/>
        <v>0.50503790068204713</v>
      </c>
      <c r="R113" s="577">
        <f t="shared" si="68"/>
        <v>749.28599999999994</v>
      </c>
      <c r="S113" s="306">
        <f t="shared" ca="1" si="42"/>
        <v>0.49496209931795282</v>
      </c>
      <c r="T113" s="575">
        <f>SUM(T114:T120)</f>
        <v>44778.450766999995</v>
      </c>
      <c r="U113" s="578">
        <f ca="1">SUM(U114:U120)</f>
        <v>5047.7935269999989</v>
      </c>
      <c r="V113" s="307">
        <f t="shared" ca="1" si="43"/>
        <v>0.1127281860032556</v>
      </c>
      <c r="W113" s="579"/>
      <c r="X113" s="580"/>
      <c r="Y113" s="310"/>
      <c r="Z113" s="581"/>
      <c r="AA113" s="582"/>
      <c r="AB113" s="582"/>
      <c r="AC113" s="582"/>
      <c r="AD113" s="581"/>
    </row>
    <row r="114" spans="2:30" s="583" customFormat="1" ht="15" hidden="1" customHeight="1" outlineLevel="2" x14ac:dyDescent="0.2">
      <c r="B114" s="570"/>
      <c r="C114" s="571"/>
      <c r="D114" s="572" t="s">
        <v>158</v>
      </c>
      <c r="E114" s="573"/>
      <c r="F114" s="573" t="str">
        <f t="shared" ref="F114:F120" si="69">+CONCATENATE($B$81,"",$C$113,"",D114)</f>
        <v>22.06.001</v>
      </c>
      <c r="G114" s="574" t="s">
        <v>107</v>
      </c>
      <c r="H114" s="575">
        <f t="shared" ref="H114:H120" si="70">+VLOOKUP(F114,matriz01,3,FALSE)</f>
        <v>101.15</v>
      </c>
      <c r="I114" s="575">
        <f t="shared" ref="I114:I120" si="71">+VLOOKUP(F114,matriz01,4,FALSE)</f>
        <v>5051.55</v>
      </c>
      <c r="J114" s="575">
        <f t="shared" ref="J114:J119" ca="1" si="72">+VLOOKUP(F114,matriz01,5,FALSE)</f>
        <v>101.15</v>
      </c>
      <c r="K114" s="305">
        <f t="shared" ca="1" si="38"/>
        <v>2.0023557126030624E-2</v>
      </c>
      <c r="L114" s="575">
        <f>'Prog 01'!L112</f>
        <v>5051.55</v>
      </c>
      <c r="M114" s="305">
        <f t="shared" si="39"/>
        <v>1</v>
      </c>
      <c r="N114" s="576">
        <f t="shared" si="64"/>
        <v>0</v>
      </c>
      <c r="O114" s="305">
        <f t="shared" si="40"/>
        <v>0</v>
      </c>
      <c r="P114" s="575">
        <f t="shared" ref="P114:P120" si="73">INDEX(tablap01,MATCH(F114,imputacion,0),11)</f>
        <v>101.15</v>
      </c>
      <c r="Q114" s="306">
        <f t="shared" ca="1" si="37"/>
        <v>1</v>
      </c>
      <c r="R114" s="577">
        <f t="shared" ref="R114:R120" si="74">INDEX(tablap01,MATCH(F114,imputacion,0),13)</f>
        <v>0</v>
      </c>
      <c r="S114" s="306">
        <f t="shared" ca="1" si="42"/>
        <v>0</v>
      </c>
      <c r="T114" s="575">
        <f>+'Prog 01'!T112</f>
        <v>23089.033644999996</v>
      </c>
      <c r="U114" s="578">
        <f ca="1">+'Prog 01'!U112</f>
        <v>4643.1652049999993</v>
      </c>
      <c r="V114" s="307">
        <f t="shared" ca="1" si="43"/>
        <v>0.20109829091983206</v>
      </c>
      <c r="W114" s="579"/>
      <c r="X114" s="580"/>
      <c r="Y114" s="310"/>
      <c r="Z114" s="581"/>
      <c r="AA114" s="582"/>
      <c r="AB114" s="582"/>
      <c r="AC114" s="582"/>
      <c r="AD114" s="581"/>
    </row>
    <row r="115" spans="2:30" s="583" customFormat="1" ht="15" hidden="1" customHeight="1" outlineLevel="2" x14ac:dyDescent="0.2">
      <c r="B115" s="570"/>
      <c r="C115" s="571"/>
      <c r="D115" s="572" t="s">
        <v>154</v>
      </c>
      <c r="E115" s="573"/>
      <c r="F115" s="573" t="str">
        <f t="shared" si="69"/>
        <v>22.06.002</v>
      </c>
      <c r="G115" s="574" t="s">
        <v>59</v>
      </c>
      <c r="H115" s="575">
        <f t="shared" si="70"/>
        <v>17350</v>
      </c>
      <c r="I115" s="575">
        <f t="shared" si="71"/>
        <v>17350</v>
      </c>
      <c r="J115" s="575">
        <f ca="1">+VLOOKUP(F115,matriz01,5,FALSE)</f>
        <v>1412.675</v>
      </c>
      <c r="K115" s="305">
        <f t="shared" ca="1" si="38"/>
        <v>8.1422190201729097E-2</v>
      </c>
      <c r="L115" s="575">
        <f>'Prog 01'!L113</f>
        <v>1601.885</v>
      </c>
      <c r="M115" s="305">
        <f t="shared" si="39"/>
        <v>9.2327665706051873E-2</v>
      </c>
      <c r="N115" s="576">
        <f t="shared" si="64"/>
        <v>15748.115</v>
      </c>
      <c r="O115" s="305">
        <f t="shared" si="40"/>
        <v>0.90767233429394811</v>
      </c>
      <c r="P115" s="575">
        <f t="shared" si="73"/>
        <v>663.38900000000001</v>
      </c>
      <c r="Q115" s="306">
        <f t="shared" ca="1" si="37"/>
        <v>0.46959774895145734</v>
      </c>
      <c r="R115" s="577">
        <f t="shared" si="74"/>
        <v>749.28599999999994</v>
      </c>
      <c r="S115" s="306">
        <f t="shared" ca="1" si="42"/>
        <v>0.53040225104854266</v>
      </c>
      <c r="T115" s="575">
        <f>+'Prog 01'!T113</f>
        <v>14908.252783</v>
      </c>
      <c r="U115" s="578">
        <f ca="1">+'Prog 01'!U113</f>
        <v>177.89904999999999</v>
      </c>
      <c r="V115" s="307">
        <f t="shared" ca="1" si="43"/>
        <v>1.1932924172231617E-2</v>
      </c>
      <c r="W115" s="579"/>
      <c r="X115" s="580"/>
      <c r="Y115" s="310"/>
      <c r="Z115" s="581"/>
      <c r="AA115" s="582"/>
      <c r="AB115" s="582"/>
      <c r="AC115" s="582"/>
      <c r="AD115" s="581"/>
    </row>
    <row r="116" spans="2:30" s="583" customFormat="1" ht="15" hidden="1" customHeight="1" outlineLevel="2" x14ac:dyDescent="0.2">
      <c r="B116" s="570"/>
      <c r="C116" s="571"/>
      <c r="D116" s="572" t="s">
        <v>168</v>
      </c>
      <c r="E116" s="573"/>
      <c r="F116" s="573" t="str">
        <f t="shared" si="69"/>
        <v>22.06.004</v>
      </c>
      <c r="G116" s="604" t="str">
        <f>+'Prog 01'!G115</f>
        <v>Mantenimiento y Reparación de Máquinas y Equipos d</v>
      </c>
      <c r="H116" s="575">
        <f>+VLOOKUP(F116,matriz01,3,FALSE)</f>
        <v>0</v>
      </c>
      <c r="I116" s="575">
        <f t="shared" si="71"/>
        <v>0</v>
      </c>
      <c r="J116" s="575">
        <f t="shared" ca="1" si="72"/>
        <v>0</v>
      </c>
      <c r="K116" s="305" t="str">
        <f t="shared" ca="1" si="38"/>
        <v>0%</v>
      </c>
      <c r="L116" s="575">
        <f>'Prog 01'!L114</f>
        <v>0</v>
      </c>
      <c r="M116" s="305">
        <f t="shared" si="39"/>
        <v>0</v>
      </c>
      <c r="N116" s="576">
        <f>INDEX(tablap01,MATCH(F116,imputacion,0),9)</f>
        <v>0</v>
      </c>
      <c r="O116" s="305">
        <f t="shared" si="40"/>
        <v>0</v>
      </c>
      <c r="P116" s="575">
        <f t="shared" si="73"/>
        <v>0</v>
      </c>
      <c r="Q116" s="306">
        <f t="shared" ca="1" si="37"/>
        <v>0</v>
      </c>
      <c r="R116" s="577">
        <f t="shared" si="74"/>
        <v>0</v>
      </c>
      <c r="S116" s="306" t="str">
        <f t="shared" ca="1" si="42"/>
        <v>0%</v>
      </c>
      <c r="T116" s="575">
        <f>+'Prog 01'!T115</f>
        <v>595.16433899999993</v>
      </c>
      <c r="U116" s="578">
        <f ca="1">+'Prog 01'!U115</f>
        <v>226.72927199999998</v>
      </c>
      <c r="V116" s="307">
        <f t="shared" ca="1" si="43"/>
        <v>0.38095238095238099</v>
      </c>
      <c r="W116" s="579"/>
      <c r="X116" s="580"/>
      <c r="Y116" s="310"/>
      <c r="Z116" s="581"/>
      <c r="AA116" s="582"/>
      <c r="AB116" s="582"/>
      <c r="AC116" s="582"/>
      <c r="AD116" s="581"/>
    </row>
    <row r="117" spans="2:30" s="583" customFormat="1" ht="15" hidden="1" customHeight="1" outlineLevel="2" x14ac:dyDescent="0.2">
      <c r="B117" s="570"/>
      <c r="C117" s="571"/>
      <c r="D117" s="572" t="s">
        <v>155</v>
      </c>
      <c r="E117" s="573"/>
      <c r="F117" s="573" t="str">
        <f t="shared" si="69"/>
        <v>22.06.003</v>
      </c>
      <c r="G117" s="574" t="s">
        <v>108</v>
      </c>
      <c r="H117" s="575">
        <f>+VLOOKUP(F117,matriz01,3,FALSE)</f>
        <v>0</v>
      </c>
      <c r="I117" s="575">
        <f t="shared" si="71"/>
        <v>0</v>
      </c>
      <c r="J117" s="575">
        <f t="shared" ca="1" si="72"/>
        <v>0</v>
      </c>
      <c r="K117" s="305" t="str">
        <f t="shared" ca="1" si="38"/>
        <v>0%</v>
      </c>
      <c r="L117" s="575">
        <f>'Prog 01'!L115</f>
        <v>0</v>
      </c>
      <c r="M117" s="305">
        <f t="shared" si="39"/>
        <v>0</v>
      </c>
      <c r="N117" s="576">
        <f t="shared" si="64"/>
        <v>0</v>
      </c>
      <c r="O117" s="305">
        <f t="shared" si="40"/>
        <v>0</v>
      </c>
      <c r="P117" s="575">
        <f t="shared" si="73"/>
        <v>0</v>
      </c>
      <c r="Q117" s="306">
        <f t="shared" ca="1" si="37"/>
        <v>0</v>
      </c>
      <c r="R117" s="577">
        <f t="shared" si="74"/>
        <v>0</v>
      </c>
      <c r="S117" s="306" t="str">
        <f t="shared" ca="1" si="42"/>
        <v>0%</v>
      </c>
      <c r="T117" s="575">
        <f>+'Prog 01'!T114</f>
        <v>0</v>
      </c>
      <c r="U117" s="578">
        <f ca="1">+'Prog 01'!U114</f>
        <v>0</v>
      </c>
      <c r="V117" s="307">
        <f t="shared" ca="1" si="43"/>
        <v>0</v>
      </c>
      <c r="W117" s="579"/>
      <c r="X117" s="580"/>
      <c r="Y117" s="310"/>
      <c r="Z117" s="581"/>
      <c r="AA117" s="582"/>
      <c r="AB117" s="582"/>
      <c r="AC117" s="582"/>
      <c r="AD117" s="581"/>
    </row>
    <row r="118" spans="2:30" s="583" customFormat="1" ht="15" hidden="1" customHeight="1" outlineLevel="2" x14ac:dyDescent="0.2">
      <c r="B118" s="570"/>
      <c r="C118" s="571"/>
      <c r="D118" s="572" t="s">
        <v>170</v>
      </c>
      <c r="E118" s="573"/>
      <c r="F118" s="573" t="str">
        <f t="shared" si="69"/>
        <v>22.06.006</v>
      </c>
      <c r="G118" s="574" t="s">
        <v>60</v>
      </c>
      <c r="H118" s="575">
        <f t="shared" si="70"/>
        <v>0</v>
      </c>
      <c r="I118" s="575">
        <f t="shared" si="71"/>
        <v>0</v>
      </c>
      <c r="J118" s="575">
        <f t="shared" ca="1" si="72"/>
        <v>0</v>
      </c>
      <c r="K118" s="305" t="str">
        <f t="shared" ca="1" si="38"/>
        <v>0%</v>
      </c>
      <c r="L118" s="575">
        <f>'Prog 01'!L116</f>
        <v>0</v>
      </c>
      <c r="M118" s="305">
        <f t="shared" si="39"/>
        <v>0</v>
      </c>
      <c r="N118" s="576">
        <f t="shared" si="64"/>
        <v>0</v>
      </c>
      <c r="O118" s="305">
        <f t="shared" si="40"/>
        <v>0</v>
      </c>
      <c r="P118" s="575">
        <f t="shared" si="73"/>
        <v>0</v>
      </c>
      <c r="Q118" s="306">
        <f t="shared" ca="1" si="37"/>
        <v>0</v>
      </c>
      <c r="R118" s="577">
        <f t="shared" si="74"/>
        <v>0</v>
      </c>
      <c r="S118" s="306" t="str">
        <f t="shared" ca="1" si="42"/>
        <v>0%</v>
      </c>
      <c r="T118" s="575">
        <f>+'Prog 01'!T116</f>
        <v>0</v>
      </c>
      <c r="U118" s="578">
        <f ca="1">+'Prog 01'!U116</f>
        <v>0</v>
      </c>
      <c r="V118" s="307">
        <f t="shared" ca="1" si="43"/>
        <v>0</v>
      </c>
      <c r="W118" s="579"/>
      <c r="X118" s="580"/>
      <c r="Y118" s="310"/>
      <c r="Z118" s="581"/>
      <c r="AA118" s="582"/>
      <c r="AB118" s="582"/>
      <c r="AC118" s="582"/>
      <c r="AD118" s="581"/>
    </row>
    <row r="119" spans="2:30" s="583" customFormat="1" ht="15" hidden="1" customHeight="1" outlineLevel="2" x14ac:dyDescent="0.2">
      <c r="B119" s="570"/>
      <c r="C119" s="571"/>
      <c r="D119" s="572" t="s">
        <v>159</v>
      </c>
      <c r="E119" s="573"/>
      <c r="F119" s="573" t="str">
        <f t="shared" si="69"/>
        <v>22.06.007</v>
      </c>
      <c r="G119" s="574" t="s">
        <v>61</v>
      </c>
      <c r="H119" s="575">
        <f t="shared" si="70"/>
        <v>8750</v>
      </c>
      <c r="I119" s="575">
        <f t="shared" si="71"/>
        <v>3679.54</v>
      </c>
      <c r="J119" s="575">
        <f t="shared" ca="1" si="72"/>
        <v>0</v>
      </c>
      <c r="K119" s="305">
        <f t="shared" ca="1" si="38"/>
        <v>0</v>
      </c>
      <c r="L119" s="575">
        <f>'Prog 01'!L117</f>
        <v>3679.54</v>
      </c>
      <c r="M119" s="305">
        <f t="shared" si="39"/>
        <v>1</v>
      </c>
      <c r="N119" s="576">
        <f t="shared" si="64"/>
        <v>0</v>
      </c>
      <c r="O119" s="305">
        <f t="shared" si="40"/>
        <v>0</v>
      </c>
      <c r="P119" s="575">
        <f t="shared" si="73"/>
        <v>0</v>
      </c>
      <c r="Q119" s="306">
        <f t="shared" ca="1" si="37"/>
        <v>0</v>
      </c>
      <c r="R119" s="577">
        <f t="shared" si="74"/>
        <v>0</v>
      </c>
      <c r="S119" s="306" t="str">
        <f t="shared" ca="1" si="42"/>
        <v>0%</v>
      </c>
      <c r="T119" s="575">
        <f>+'Prog 01'!T117</f>
        <v>6185.9999999999991</v>
      </c>
      <c r="U119" s="578">
        <f ca="1">+'Prog 01'!U117</f>
        <v>0</v>
      </c>
      <c r="V119" s="307">
        <f t="shared" ca="1" si="43"/>
        <v>0</v>
      </c>
      <c r="W119" s="579"/>
      <c r="X119" s="580"/>
      <c r="Y119" s="310"/>
      <c r="Z119" s="581"/>
      <c r="AA119" s="582"/>
      <c r="AB119" s="582"/>
      <c r="AC119" s="582"/>
      <c r="AD119" s="581"/>
    </row>
    <row r="120" spans="2:30" s="583" customFormat="1" ht="15" hidden="1" customHeight="1" outlineLevel="2" x14ac:dyDescent="0.2">
      <c r="B120" s="570"/>
      <c r="C120" s="571"/>
      <c r="D120" s="572" t="s">
        <v>166</v>
      </c>
      <c r="E120" s="573"/>
      <c r="F120" s="573" t="str">
        <f t="shared" si="69"/>
        <v>22.06.999</v>
      </c>
      <c r="G120" s="574" t="s">
        <v>49</v>
      </c>
      <c r="H120" s="575">
        <f t="shared" si="70"/>
        <v>0</v>
      </c>
      <c r="I120" s="575">
        <f t="shared" si="71"/>
        <v>0</v>
      </c>
      <c r="J120" s="575">
        <f ca="1">+VLOOKUP(F120,matriz01,5,FALSE)</f>
        <v>0</v>
      </c>
      <c r="K120" s="305" t="str">
        <f t="shared" ca="1" si="38"/>
        <v>0%</v>
      </c>
      <c r="L120" s="575">
        <f>'Prog 01'!L118</f>
        <v>0</v>
      </c>
      <c r="M120" s="305">
        <f t="shared" si="39"/>
        <v>0</v>
      </c>
      <c r="N120" s="576">
        <f t="shared" si="64"/>
        <v>0</v>
      </c>
      <c r="O120" s="305">
        <f t="shared" si="40"/>
        <v>0</v>
      </c>
      <c r="P120" s="575">
        <f t="shared" si="73"/>
        <v>0</v>
      </c>
      <c r="Q120" s="306">
        <f t="shared" ca="1" si="37"/>
        <v>0</v>
      </c>
      <c r="R120" s="577">
        <f t="shared" si="74"/>
        <v>0</v>
      </c>
      <c r="S120" s="306" t="str">
        <f t="shared" ca="1" si="42"/>
        <v>0%</v>
      </c>
      <c r="T120" s="575">
        <f>+'Prog 01'!T118</f>
        <v>0</v>
      </c>
      <c r="U120" s="578">
        <f ca="1">+'Prog 01'!U118</f>
        <v>0</v>
      </c>
      <c r="V120" s="307">
        <f t="shared" ca="1" si="43"/>
        <v>0</v>
      </c>
      <c r="W120" s="579"/>
      <c r="X120" s="580"/>
      <c r="Y120" s="310"/>
      <c r="Z120" s="581"/>
      <c r="AA120" s="582"/>
      <c r="AB120" s="582"/>
      <c r="AC120" s="582"/>
      <c r="AD120" s="581"/>
    </row>
    <row r="121" spans="2:30" s="583" customFormat="1" ht="15" hidden="1" customHeight="1" outlineLevel="1" collapsed="1" x14ac:dyDescent="0.2">
      <c r="B121" s="570"/>
      <c r="C121" s="571" t="s">
        <v>172</v>
      </c>
      <c r="D121" s="572"/>
      <c r="E121" s="573"/>
      <c r="F121" s="573"/>
      <c r="G121" s="574" t="s">
        <v>62</v>
      </c>
      <c r="H121" s="575">
        <f>SUM(H122:H124)</f>
        <v>17827.7</v>
      </c>
      <c r="I121" s="575">
        <f t="shared" ref="I121:J121" si="75">SUM(I122:I124)</f>
        <v>18113.3</v>
      </c>
      <c r="J121" s="575">
        <f t="shared" ca="1" si="75"/>
        <v>3327.7</v>
      </c>
      <c r="K121" s="305">
        <f t="shared" ca="1" si="38"/>
        <v>0.1837158331171018</v>
      </c>
      <c r="L121" s="575">
        <f>SUM(L122:L124)</f>
        <v>3470.5</v>
      </c>
      <c r="M121" s="305">
        <f t="shared" si="39"/>
        <v>0.19159954287733325</v>
      </c>
      <c r="N121" s="576">
        <f t="shared" ref="N121:R121" si="76">SUM(N122:N124)</f>
        <v>14642.8</v>
      </c>
      <c r="O121" s="305">
        <f t="shared" si="40"/>
        <v>0.80840045712266673</v>
      </c>
      <c r="P121" s="575">
        <f>SUM(P122:P124)</f>
        <v>3327.7</v>
      </c>
      <c r="Q121" s="306">
        <f t="shared" ca="1" si="37"/>
        <v>1</v>
      </c>
      <c r="R121" s="577">
        <f t="shared" si="76"/>
        <v>0</v>
      </c>
      <c r="S121" s="306">
        <f t="shared" ca="1" si="42"/>
        <v>0</v>
      </c>
      <c r="T121" s="575">
        <f>SUM(T122:T124)</f>
        <v>16567.654500000001</v>
      </c>
      <c r="U121" s="578">
        <f ca="1">SUM(U122:U123)</f>
        <v>3582.9342929999998</v>
      </c>
      <c r="V121" s="307">
        <f t="shared" ca="1" si="43"/>
        <v>0.21626080462988889</v>
      </c>
      <c r="W121" s="579"/>
      <c r="X121" s="580"/>
      <c r="Y121" s="310"/>
      <c r="Z121" s="581"/>
      <c r="AA121" s="582"/>
      <c r="AB121" s="582"/>
      <c r="AC121" s="582"/>
      <c r="AD121" s="581"/>
    </row>
    <row r="122" spans="2:30" s="583" customFormat="1" ht="15" hidden="1" customHeight="1" outlineLevel="2" x14ac:dyDescent="0.2">
      <c r="B122" s="570"/>
      <c r="C122" s="571"/>
      <c r="D122" s="572" t="s">
        <v>158</v>
      </c>
      <c r="E122" s="573"/>
      <c r="F122" s="573" t="str">
        <f>+CONCATENATE($B$81,"",$C$121,"",D122)</f>
        <v>22.07.001</v>
      </c>
      <c r="G122" s="574" t="s">
        <v>63</v>
      </c>
      <c r="H122" s="575">
        <f>+VLOOKUP(F122,matriz01,3,FALSE)</f>
        <v>10827.7</v>
      </c>
      <c r="I122" s="575">
        <f>+VLOOKUP(F122,matriz01,4,FALSE)</f>
        <v>10970.5</v>
      </c>
      <c r="J122" s="575">
        <f ca="1">+VLOOKUP(F122,matriz01,5,FALSE)</f>
        <v>3327.7</v>
      </c>
      <c r="K122" s="305">
        <f t="shared" ca="1" si="38"/>
        <v>0.30333166218495056</v>
      </c>
      <c r="L122" s="575">
        <f>INDEX(tablap01,MATCH(F122,imputacion,0),7)</f>
        <v>3470.5</v>
      </c>
      <c r="M122" s="305">
        <f t="shared" si="39"/>
        <v>0.31634838886103639</v>
      </c>
      <c r="N122" s="576">
        <f t="shared" si="64"/>
        <v>7500</v>
      </c>
      <c r="O122" s="305">
        <f t="shared" si="40"/>
        <v>0.68365161113896356</v>
      </c>
      <c r="P122" s="575">
        <f>INDEX(tablap01,MATCH(F122,imputacion,0),11)</f>
        <v>3327.7</v>
      </c>
      <c r="Q122" s="306">
        <f t="shared" ca="1" si="37"/>
        <v>1</v>
      </c>
      <c r="R122" s="577">
        <f>INDEX(tablap01,MATCH(F122,imputacion,0),13)</f>
        <v>0</v>
      </c>
      <c r="S122" s="306">
        <f t="shared" ca="1" si="42"/>
        <v>0</v>
      </c>
      <c r="T122" s="575">
        <f>+'Prog 01'!T120</f>
        <v>9279</v>
      </c>
      <c r="U122" s="578">
        <f ca="1">+'Prog 01'!U120</f>
        <v>3511.2797929999997</v>
      </c>
      <c r="V122" s="307">
        <f t="shared" ca="1" si="43"/>
        <v>0.37841144444444441</v>
      </c>
      <c r="W122" s="579"/>
      <c r="X122" s="580"/>
      <c r="Y122" s="310"/>
      <c r="Z122" s="581"/>
      <c r="AA122" s="582"/>
      <c r="AB122" s="582"/>
      <c r="AC122" s="582"/>
      <c r="AD122" s="581"/>
    </row>
    <row r="123" spans="2:30" s="583" customFormat="1" ht="15" hidden="1" customHeight="1" outlineLevel="2" x14ac:dyDescent="0.2">
      <c r="B123" s="570"/>
      <c r="C123" s="571"/>
      <c r="D123" s="572" t="s">
        <v>154</v>
      </c>
      <c r="E123" s="573"/>
      <c r="F123" s="573" t="str">
        <f>+CONCATENATE($B$81,"",$C$121,"",D123)</f>
        <v>22.07.002</v>
      </c>
      <c r="G123" s="574" t="s">
        <v>64</v>
      </c>
      <c r="H123" s="575">
        <f>+VLOOKUP(F123,matriz01,3,FALSE)</f>
        <v>7000</v>
      </c>
      <c r="I123" s="575">
        <f>+VLOOKUP(F123,matriz01,4,FALSE)</f>
        <v>7142.8</v>
      </c>
      <c r="J123" s="575">
        <f ca="1">+VLOOKUP(F123,matriz01,5,FALSE)</f>
        <v>0</v>
      </c>
      <c r="K123" s="305">
        <f t="shared" ca="1" si="38"/>
        <v>0</v>
      </c>
      <c r="L123" s="575">
        <f>INDEX(tablap01,MATCH(F123,imputacion,0),7)</f>
        <v>0</v>
      </c>
      <c r="M123" s="305">
        <f t="shared" si="39"/>
        <v>0</v>
      </c>
      <c r="N123" s="576">
        <f t="shared" si="64"/>
        <v>7142.8</v>
      </c>
      <c r="O123" s="305">
        <f t="shared" si="40"/>
        <v>1</v>
      </c>
      <c r="P123" s="575">
        <f>INDEX(tablap01,MATCH(F123,imputacion,0),11)</f>
        <v>0</v>
      </c>
      <c r="Q123" s="306">
        <f t="shared" ca="1" si="37"/>
        <v>0</v>
      </c>
      <c r="R123" s="577">
        <f>INDEX(tablap01,MATCH(F123,imputacion,0),13)</f>
        <v>0</v>
      </c>
      <c r="S123" s="306" t="str">
        <f t="shared" ca="1" si="42"/>
        <v>0%</v>
      </c>
      <c r="T123" s="575">
        <f>+'Prog 01'!T121</f>
        <v>7288.6544999999996</v>
      </c>
      <c r="U123" s="578">
        <f ca="1">+'Prog 01'!U121</f>
        <v>71.654499999999999</v>
      </c>
      <c r="V123" s="307">
        <f t="shared" ca="1" si="43"/>
        <v>9.830964000282905E-3</v>
      </c>
      <c r="W123" s="579"/>
      <c r="X123" s="580"/>
      <c r="Y123" s="310"/>
      <c r="Z123" s="581"/>
      <c r="AA123" s="582"/>
      <c r="AB123" s="582"/>
      <c r="AC123" s="582"/>
      <c r="AD123" s="581"/>
    </row>
    <row r="124" spans="2:30" s="583" customFormat="1" ht="15" hidden="1" customHeight="1" outlineLevel="2" x14ac:dyDescent="0.2">
      <c r="B124" s="570"/>
      <c r="C124" s="571"/>
      <c r="D124" s="572" t="s">
        <v>155</v>
      </c>
      <c r="E124" s="573"/>
      <c r="F124" s="573" t="str">
        <f>+CONCATENATE($B$81,"",$C$121,"",D124)</f>
        <v>22.07.003</v>
      </c>
      <c r="G124" s="574" t="s">
        <v>927</v>
      </c>
      <c r="H124" s="575">
        <f>+'Prog 01'!H122</f>
        <v>0</v>
      </c>
      <c r="I124" s="575">
        <f>+'Prog 01'!I122</f>
        <v>0</v>
      </c>
      <c r="J124" s="575">
        <f ca="1">+'Prog 01'!J122</f>
        <v>0</v>
      </c>
      <c r="K124" s="305" t="str">
        <f t="shared" ca="1" si="38"/>
        <v>0%</v>
      </c>
      <c r="L124" s="575">
        <f>+'Prog 01'!L122</f>
        <v>0</v>
      </c>
      <c r="M124" s="305">
        <f t="shared" si="39"/>
        <v>0</v>
      </c>
      <c r="N124" s="576">
        <f>+'Prog 01'!N122</f>
        <v>0</v>
      </c>
      <c r="O124" s="305">
        <f t="shared" si="40"/>
        <v>0</v>
      </c>
      <c r="P124" s="575">
        <f>+'Prog 01'!P122</f>
        <v>0</v>
      </c>
      <c r="Q124" s="306">
        <f t="shared" ca="1" si="37"/>
        <v>0</v>
      </c>
      <c r="R124" s="577">
        <f>+'Prog 01'!R122</f>
        <v>0</v>
      </c>
      <c r="S124" s="306" t="str">
        <f t="shared" ca="1" si="42"/>
        <v>0%</v>
      </c>
      <c r="T124" s="575">
        <f>+'Prog 01'!T122</f>
        <v>0</v>
      </c>
      <c r="U124" s="578">
        <f>+'Prog 01'!U122</f>
        <v>0</v>
      </c>
      <c r="V124" s="307">
        <f t="shared" si="43"/>
        <v>0</v>
      </c>
      <c r="W124" s="579"/>
      <c r="X124" s="580"/>
      <c r="Y124" s="310"/>
      <c r="Z124" s="581"/>
      <c r="AA124" s="582"/>
      <c r="AB124" s="582"/>
      <c r="AC124" s="582"/>
      <c r="AD124" s="581"/>
    </row>
    <row r="125" spans="2:30" s="583" customFormat="1" ht="15" hidden="1" customHeight="1" outlineLevel="1" collapsed="1" x14ac:dyDescent="0.2">
      <c r="B125" s="570"/>
      <c r="C125" s="571" t="s">
        <v>173</v>
      </c>
      <c r="D125" s="572"/>
      <c r="E125" s="573"/>
      <c r="F125" s="573"/>
      <c r="G125" s="574" t="s">
        <v>65</v>
      </c>
      <c r="H125" s="575">
        <f>SUM(H126:H132)</f>
        <v>392041.74199999997</v>
      </c>
      <c r="I125" s="575">
        <f>SUM(I126:I132)</f>
        <v>353444.45</v>
      </c>
      <c r="J125" s="575">
        <f ca="1">SUM(J126:J132)</f>
        <v>38714.168999999994</v>
      </c>
      <c r="K125" s="305">
        <f t="shared" ca="1" si="38"/>
        <v>0.10953395646755804</v>
      </c>
      <c r="L125" s="575">
        <f>SUM(L126:L132)</f>
        <v>288482.06800000003</v>
      </c>
      <c r="M125" s="305">
        <f t="shared" si="39"/>
        <v>0.81620200288899714</v>
      </c>
      <c r="N125" s="576">
        <f t="shared" ref="N125:R125" si="77">SUM(N126:N132)</f>
        <v>64962.381999999998</v>
      </c>
      <c r="O125" s="305">
        <f t="shared" si="40"/>
        <v>0.18379799711100286</v>
      </c>
      <c r="P125" s="575">
        <f t="shared" si="77"/>
        <v>24590.494000000002</v>
      </c>
      <c r="Q125" s="306">
        <f t="shared" ca="1" si="37"/>
        <v>0.63518072672565973</v>
      </c>
      <c r="R125" s="577">
        <f t="shared" si="77"/>
        <v>14123.674999999999</v>
      </c>
      <c r="S125" s="306">
        <f t="shared" ca="1" si="42"/>
        <v>0.36481927327434049</v>
      </c>
      <c r="T125" s="575">
        <f>+T126+T127+T129+T130+T131+T132+T128</f>
        <v>457159.45046799991</v>
      </c>
      <c r="U125" s="578">
        <f ca="1">SUM(U126:U132)</f>
        <v>42112.040419999998</v>
      </c>
      <c r="V125" s="307">
        <f t="shared" ca="1" si="43"/>
        <v>9.2116744774475012E-2</v>
      </c>
      <c r="W125" s="579"/>
      <c r="X125" s="580"/>
      <c r="Y125" s="310"/>
      <c r="Z125" s="581"/>
      <c r="AA125" s="582"/>
      <c r="AB125" s="582"/>
      <c r="AC125" s="582"/>
      <c r="AD125" s="581"/>
    </row>
    <row r="126" spans="2:30" s="583" customFormat="1" ht="15" hidden="1" customHeight="1" outlineLevel="2" x14ac:dyDescent="0.2">
      <c r="B126" s="570"/>
      <c r="C126" s="571"/>
      <c r="D126" s="572" t="s">
        <v>158</v>
      </c>
      <c r="E126" s="573"/>
      <c r="F126" s="573" t="str">
        <f t="shared" ref="F126:F132" si="78">+CONCATENATE($B$81,"",$C$125,"",D126)</f>
        <v>22.08.001</v>
      </c>
      <c r="G126" s="574" t="s">
        <v>66</v>
      </c>
      <c r="H126" s="575">
        <f t="shared" ref="H126:H132" si="79">+VLOOKUP(F126,matriz01,3,FALSE)</f>
        <v>130074.625</v>
      </c>
      <c r="I126" s="575">
        <f t="shared" ref="I126:I132" si="80">+VLOOKUP(F126,matriz01,4,FALSE)</f>
        <v>130074.625</v>
      </c>
      <c r="J126" s="575">
        <f t="shared" ref="J126:J132" ca="1" si="81">+VLOOKUP(F126,matriz01,5,FALSE)</f>
        <v>14011.276</v>
      </c>
      <c r="K126" s="305">
        <f t="shared" ca="1" si="38"/>
        <v>0.10771721233099846</v>
      </c>
      <c r="L126" s="575">
        <f t="shared" ref="L126:L132" si="82">INDEX(tablap01,MATCH(F126,imputacion,0),7)</f>
        <v>95922.179000000004</v>
      </c>
      <c r="M126" s="305">
        <f t="shared" si="39"/>
        <v>0.73743959669305215</v>
      </c>
      <c r="N126" s="576">
        <f t="shared" si="64"/>
        <v>34152.445999999996</v>
      </c>
      <c r="O126" s="305">
        <f t="shared" si="40"/>
        <v>0.2625604033069478</v>
      </c>
      <c r="P126" s="575">
        <f t="shared" ref="P126:P132" si="83">INDEX(tablap01,MATCH(F126,imputacion,0),11)</f>
        <v>9405.6929999999993</v>
      </c>
      <c r="Q126" s="306">
        <f t="shared" ca="1" si="37"/>
        <v>0.67129453448779397</v>
      </c>
      <c r="R126" s="577">
        <f t="shared" ref="R126:R132" si="84">INDEX(tablap01,MATCH(F126,imputacion,0),13)</f>
        <v>4605.5829999999996</v>
      </c>
      <c r="S126" s="306">
        <f t="shared" ca="1" si="42"/>
        <v>0.32870546551220603</v>
      </c>
      <c r="T126" s="575">
        <f>+'Prog 01'!T124</f>
        <v>124306.15546099999</v>
      </c>
      <c r="U126" s="578">
        <f ca="1">+'Prog 01'!U124</f>
        <v>12690.714060999999</v>
      </c>
      <c r="V126" s="307">
        <f t="shared" ca="1" si="43"/>
        <v>0.10209240253578274</v>
      </c>
      <c r="W126" s="579"/>
      <c r="X126" s="580"/>
      <c r="Y126" s="310"/>
      <c r="Z126" s="581"/>
      <c r="AA126" s="582"/>
      <c r="AB126" s="582"/>
      <c r="AC126" s="582"/>
      <c r="AD126" s="581"/>
    </row>
    <row r="127" spans="2:30" s="583" customFormat="1" ht="15" hidden="1" customHeight="1" outlineLevel="2" x14ac:dyDescent="0.2">
      <c r="B127" s="570"/>
      <c r="C127" s="571"/>
      <c r="D127" s="590" t="s">
        <v>154</v>
      </c>
      <c r="E127" s="573"/>
      <c r="F127" s="573" t="str">
        <f t="shared" si="78"/>
        <v>22.08.002</v>
      </c>
      <c r="G127" s="574" t="s">
        <v>67</v>
      </c>
      <c r="H127" s="575">
        <f t="shared" si="79"/>
        <v>22500</v>
      </c>
      <c r="I127" s="575">
        <f t="shared" si="80"/>
        <v>87354.904999999999</v>
      </c>
      <c r="J127" s="575">
        <f t="shared" ca="1" si="81"/>
        <v>972.05499999999995</v>
      </c>
      <c r="K127" s="305">
        <f t="shared" ca="1" si="38"/>
        <v>1.1127652190795697E-2</v>
      </c>
      <c r="L127" s="575">
        <f t="shared" si="82"/>
        <v>86471.959000000003</v>
      </c>
      <c r="M127" s="305">
        <f t="shared" si="39"/>
        <v>0.9898924279065956</v>
      </c>
      <c r="N127" s="576">
        <f t="shared" si="64"/>
        <v>882.94599999999627</v>
      </c>
      <c r="O127" s="305">
        <f t="shared" si="40"/>
        <v>1.0107572093404444E-2</v>
      </c>
      <c r="P127" s="575">
        <f t="shared" si="83"/>
        <v>972.05499999999995</v>
      </c>
      <c r="Q127" s="306">
        <f t="shared" ca="1" si="37"/>
        <v>1</v>
      </c>
      <c r="R127" s="577">
        <f t="shared" si="84"/>
        <v>0</v>
      </c>
      <c r="S127" s="306">
        <f t="shared" ca="1" si="42"/>
        <v>0</v>
      </c>
      <c r="T127" s="575">
        <f>+'Prog 01'!T125</f>
        <v>13171.622979999998</v>
      </c>
      <c r="U127" s="578">
        <f ca="1">+'Prog 01'!U125</f>
        <v>1002.1887049999999</v>
      </c>
      <c r="V127" s="307">
        <f t="shared" ca="1" si="43"/>
        <v>7.6086956521739135E-2</v>
      </c>
      <c r="W127" s="579"/>
      <c r="X127" s="580"/>
      <c r="Y127" s="310"/>
      <c r="Z127" s="581"/>
      <c r="AA127" s="582"/>
      <c r="AB127" s="582"/>
      <c r="AC127" s="582"/>
      <c r="AD127" s="581"/>
    </row>
    <row r="128" spans="2:30" s="583" customFormat="1" ht="15" hidden="1" customHeight="1" outlineLevel="2" x14ac:dyDescent="0.2">
      <c r="B128" s="570"/>
      <c r="C128" s="571"/>
      <c r="D128" s="590" t="s">
        <v>155</v>
      </c>
      <c r="E128" s="573"/>
      <c r="F128" s="573" t="str">
        <f t="shared" si="78"/>
        <v>22.08.003</v>
      </c>
      <c r="G128" s="574" t="s">
        <v>795</v>
      </c>
      <c r="H128" s="575">
        <v>0</v>
      </c>
      <c r="I128" s="575">
        <f>+'Prog 01'!I126</f>
        <v>0</v>
      </c>
      <c r="J128" s="575">
        <f ca="1">+'Prog 01'!J126</f>
        <v>0</v>
      </c>
      <c r="K128" s="305" t="str">
        <f t="shared" ca="1" si="38"/>
        <v>0%</v>
      </c>
      <c r="L128" s="575">
        <f>+'Prog 01'!L126</f>
        <v>0</v>
      </c>
      <c r="M128" s="305">
        <f t="shared" si="39"/>
        <v>0</v>
      </c>
      <c r="N128" s="576">
        <f>+'Prog 01'!N126</f>
        <v>0</v>
      </c>
      <c r="O128" s="305">
        <f t="shared" si="40"/>
        <v>0</v>
      </c>
      <c r="P128" s="575">
        <f t="shared" si="83"/>
        <v>0</v>
      </c>
      <c r="Q128" s="306">
        <f t="shared" ca="1" si="37"/>
        <v>0</v>
      </c>
      <c r="R128" s="577">
        <f t="shared" si="84"/>
        <v>0</v>
      </c>
      <c r="S128" s="306" t="str">
        <f t="shared" ca="1" si="42"/>
        <v>0%</v>
      </c>
      <c r="T128" s="575">
        <f>+'Prog 01'!T126</f>
        <v>0</v>
      </c>
      <c r="U128" s="578">
        <f ca="1">+'Prog 01'!U126</f>
        <v>0</v>
      </c>
      <c r="V128" s="307">
        <f t="shared" ca="1" si="43"/>
        <v>0</v>
      </c>
      <c r="W128" s="579"/>
      <c r="X128" s="580"/>
      <c r="Y128" s="310"/>
      <c r="Z128" s="581"/>
      <c r="AA128" s="582"/>
      <c r="AB128" s="582"/>
      <c r="AC128" s="582"/>
      <c r="AD128" s="581"/>
    </row>
    <row r="129" spans="2:30" s="583" customFormat="1" ht="15" hidden="1" customHeight="1" outlineLevel="2" x14ac:dyDescent="0.2">
      <c r="B129" s="570"/>
      <c r="C129" s="571"/>
      <c r="D129" s="572" t="s">
        <v>159</v>
      </c>
      <c r="E129" s="573"/>
      <c r="F129" s="573" t="str">
        <f t="shared" si="78"/>
        <v>22.08.007</v>
      </c>
      <c r="G129" s="574" t="s">
        <v>109</v>
      </c>
      <c r="H129" s="575">
        <f>+VLOOKUP(F129,matriz01,3,FALSE)</f>
        <v>63686.116999999998</v>
      </c>
      <c r="I129" s="575">
        <f>+VLOOKUP(F129,matriz01,4,FALSE)</f>
        <v>79110.017000000007</v>
      </c>
      <c r="J129" s="575">
        <f t="shared" ca="1" si="81"/>
        <v>18577.239000000001</v>
      </c>
      <c r="K129" s="305">
        <f t="shared" ca="1" si="38"/>
        <v>0.23482789796392028</v>
      </c>
      <c r="L129" s="575">
        <f t="shared" si="82"/>
        <v>72356.316999999995</v>
      </c>
      <c r="M129" s="305">
        <f t="shared" si="39"/>
        <v>0.91462901594370771</v>
      </c>
      <c r="N129" s="576">
        <f t="shared" si="64"/>
        <v>6753.7000000000116</v>
      </c>
      <c r="O129" s="305">
        <f t="shared" si="40"/>
        <v>8.5370984056292273E-2</v>
      </c>
      <c r="P129" s="575">
        <f t="shared" si="83"/>
        <v>11228.457</v>
      </c>
      <c r="Q129" s="306">
        <f t="shared" ca="1" si="37"/>
        <v>0.60442011861934919</v>
      </c>
      <c r="R129" s="577">
        <f t="shared" si="84"/>
        <v>7348.7820000000002</v>
      </c>
      <c r="S129" s="306">
        <f t="shared" ca="1" si="42"/>
        <v>0.39557988138065081</v>
      </c>
      <c r="T129" s="575">
        <f>+'Prog 01'!T127</f>
        <v>126689.734671</v>
      </c>
      <c r="U129" s="578">
        <f ca="1">+'Prog 01'!U127</f>
        <v>16758.509095999998</v>
      </c>
      <c r="V129" s="307">
        <f t="shared" ca="1" si="43"/>
        <v>0.13227992891073689</v>
      </c>
      <c r="W129" s="579"/>
      <c r="X129" s="580"/>
      <c r="Y129" s="310"/>
      <c r="Z129" s="581"/>
      <c r="AA129" s="582"/>
      <c r="AB129" s="582"/>
      <c r="AC129" s="582"/>
      <c r="AD129" s="581"/>
    </row>
    <row r="130" spans="2:30" s="583" customFormat="1" ht="15" hidden="1" customHeight="1" outlineLevel="2" x14ac:dyDescent="0.2">
      <c r="B130" s="570"/>
      <c r="C130" s="571"/>
      <c r="D130" s="572" t="s">
        <v>160</v>
      </c>
      <c r="E130" s="573"/>
      <c r="F130" s="573" t="str">
        <f t="shared" si="78"/>
        <v>22.08.008</v>
      </c>
      <c r="G130" s="574" t="s">
        <v>110</v>
      </c>
      <c r="H130" s="575">
        <f t="shared" si="79"/>
        <v>149351</v>
      </c>
      <c r="I130" s="575">
        <f t="shared" si="80"/>
        <v>30474.902999999998</v>
      </c>
      <c r="J130" s="575">
        <f t="shared" ca="1" si="81"/>
        <v>3312.1680000000001</v>
      </c>
      <c r="K130" s="305">
        <f t="shared" ca="1" si="38"/>
        <v>0.10868510393617989</v>
      </c>
      <c r="L130" s="575">
        <f t="shared" si="82"/>
        <v>20183</v>
      </c>
      <c r="M130" s="305">
        <f t="shared" si="39"/>
        <v>0.66228266583818174</v>
      </c>
      <c r="N130" s="576">
        <f t="shared" si="64"/>
        <v>10291.902999999998</v>
      </c>
      <c r="O130" s="305">
        <f t="shared" si="40"/>
        <v>0.33771733416181832</v>
      </c>
      <c r="P130" s="575">
        <f t="shared" si="83"/>
        <v>1239.6679999999999</v>
      </c>
      <c r="Q130" s="306">
        <f t="shared" ca="1" si="37"/>
        <v>0.37427690865922253</v>
      </c>
      <c r="R130" s="577">
        <f t="shared" si="84"/>
        <v>2072.5</v>
      </c>
      <c r="S130" s="306">
        <f t="shared" ca="1" si="42"/>
        <v>0.62572309134077742</v>
      </c>
      <c r="T130" s="575">
        <f>+'Prog 01'!T128</f>
        <v>41625.964128999993</v>
      </c>
      <c r="U130" s="578">
        <f ca="1">+'Prog 01'!U128</f>
        <v>4652.0575799999997</v>
      </c>
      <c r="V130" s="307">
        <f t="shared" ca="1" si="43"/>
        <v>0.11175855448256158</v>
      </c>
      <c r="W130" s="579"/>
      <c r="X130" s="580"/>
      <c r="Y130" s="310"/>
      <c r="Z130" s="581"/>
      <c r="AA130" s="582"/>
      <c r="AB130" s="582"/>
      <c r="AC130" s="582"/>
      <c r="AD130" s="581"/>
    </row>
    <row r="131" spans="2:30" s="583" customFormat="1" ht="15" hidden="1" customHeight="1" outlineLevel="2" x14ac:dyDescent="0.2">
      <c r="B131" s="570"/>
      <c r="C131" s="571"/>
      <c r="D131" s="572" t="s">
        <v>162</v>
      </c>
      <c r="E131" s="573"/>
      <c r="F131" s="573" t="str">
        <f t="shared" si="78"/>
        <v>22.08.010</v>
      </c>
      <c r="G131" s="574" t="s">
        <v>68</v>
      </c>
      <c r="H131" s="575">
        <f t="shared" si="79"/>
        <v>3262</v>
      </c>
      <c r="I131" s="575">
        <f t="shared" si="80"/>
        <v>3262</v>
      </c>
      <c r="J131" s="575">
        <f t="shared" ca="1" si="81"/>
        <v>358.81</v>
      </c>
      <c r="K131" s="305">
        <f t="shared" ca="1" si="38"/>
        <v>0.10999693439607602</v>
      </c>
      <c r="L131" s="575">
        <f t="shared" si="82"/>
        <v>607.601</v>
      </c>
      <c r="M131" s="305">
        <f t="shared" si="39"/>
        <v>0.18626640098099326</v>
      </c>
      <c r="N131" s="576">
        <f t="shared" si="64"/>
        <v>2654.3989999999999</v>
      </c>
      <c r="O131" s="305">
        <f t="shared" si="40"/>
        <v>0.81373359901900666</v>
      </c>
      <c r="P131" s="575">
        <f t="shared" si="83"/>
        <v>262</v>
      </c>
      <c r="Q131" s="306">
        <f t="shared" ca="1" si="37"/>
        <v>0.73019146623561215</v>
      </c>
      <c r="R131" s="577">
        <f t="shared" si="84"/>
        <v>96.81</v>
      </c>
      <c r="S131" s="306">
        <f t="shared" ca="1" si="42"/>
        <v>0.26980853376438785</v>
      </c>
      <c r="T131" s="575">
        <f>+'Prog 01'!T129</f>
        <v>3092.9999999999995</v>
      </c>
      <c r="U131" s="578">
        <f ca="1">+'Prog 01'!U129</f>
        <v>424.64931099999995</v>
      </c>
      <c r="V131" s="307">
        <f t="shared" ca="1" si="43"/>
        <v>0.13729366666666667</v>
      </c>
      <c r="W131" s="579"/>
      <c r="X131" s="580"/>
      <c r="Y131" s="310"/>
      <c r="Z131" s="581"/>
      <c r="AA131" s="582"/>
      <c r="AB131" s="582"/>
      <c r="AC131" s="582"/>
      <c r="AD131" s="581"/>
    </row>
    <row r="132" spans="2:30" s="583" customFormat="1" ht="15" hidden="1" customHeight="1" outlineLevel="2" x14ac:dyDescent="0.2">
      <c r="B132" s="570"/>
      <c r="C132" s="571"/>
      <c r="D132" s="572" t="s">
        <v>166</v>
      </c>
      <c r="E132" s="573"/>
      <c r="F132" s="573" t="str">
        <f t="shared" si="78"/>
        <v>22.08.999</v>
      </c>
      <c r="G132" s="574" t="s">
        <v>105</v>
      </c>
      <c r="H132" s="575">
        <f t="shared" si="79"/>
        <v>23168</v>
      </c>
      <c r="I132" s="575">
        <f t="shared" si="80"/>
        <v>23168</v>
      </c>
      <c r="J132" s="575">
        <f t="shared" ca="1" si="81"/>
        <v>1482.6210000000001</v>
      </c>
      <c r="K132" s="305">
        <f t="shared" ca="1" si="38"/>
        <v>6.399434564917128E-2</v>
      </c>
      <c r="L132" s="575">
        <f t="shared" si="82"/>
        <v>12941.012000000001</v>
      </c>
      <c r="M132" s="305">
        <f t="shared" si="39"/>
        <v>0.55857268646408842</v>
      </c>
      <c r="N132" s="576">
        <f t="shared" si="64"/>
        <v>10226.987999999999</v>
      </c>
      <c r="O132" s="305">
        <f t="shared" si="40"/>
        <v>0.44142731353591158</v>
      </c>
      <c r="P132" s="575">
        <f t="shared" si="83"/>
        <v>1482.6210000000001</v>
      </c>
      <c r="Q132" s="306">
        <f t="shared" ca="1" si="37"/>
        <v>1</v>
      </c>
      <c r="R132" s="577">
        <f t="shared" si="84"/>
        <v>0</v>
      </c>
      <c r="S132" s="306">
        <f t="shared" ca="1" si="42"/>
        <v>0</v>
      </c>
      <c r="T132" s="575">
        <f>+'Prog 01'!T130</f>
        <v>148272.97322699998</v>
      </c>
      <c r="U132" s="578">
        <f ca="1">+'Prog 01'!U130</f>
        <v>6583.9216669999996</v>
      </c>
      <c r="V132" s="307">
        <f t="shared" ca="1" si="43"/>
        <v>4.4404057757176554E-2</v>
      </c>
      <c r="W132" s="579"/>
      <c r="X132" s="580"/>
      <c r="Y132" s="310"/>
      <c r="Z132" s="581"/>
      <c r="AA132" s="582"/>
      <c r="AB132" s="582"/>
      <c r="AC132" s="582"/>
      <c r="AD132" s="581"/>
    </row>
    <row r="133" spans="2:30" s="583" customFormat="1" ht="15" hidden="1" customHeight="1" outlineLevel="1" collapsed="1" x14ac:dyDescent="0.2">
      <c r="B133" s="570"/>
      <c r="C133" s="571" t="s">
        <v>174</v>
      </c>
      <c r="D133" s="572"/>
      <c r="E133" s="573"/>
      <c r="F133" s="573"/>
      <c r="G133" s="574" t="s">
        <v>111</v>
      </c>
      <c r="H133" s="575">
        <f>SUM(H134:H137)</f>
        <v>1078573</v>
      </c>
      <c r="I133" s="575">
        <f>SUM(I134:I137)</f>
        <v>1078573</v>
      </c>
      <c r="J133" s="575">
        <f ca="1">SUM(J134:J137)</f>
        <v>61951.193000000007</v>
      </c>
      <c r="K133" s="305">
        <f t="shared" ca="1" si="38"/>
        <v>5.7438108500769081E-2</v>
      </c>
      <c r="L133" s="575">
        <f>SUM(L134:L137)</f>
        <v>1049051.2</v>
      </c>
      <c r="M133" s="305">
        <f t="shared" si="39"/>
        <v>0.97262883458050586</v>
      </c>
      <c r="N133" s="576">
        <f>SUM(N134:N137)</f>
        <v>29521.800000000025</v>
      </c>
      <c r="O133" s="305">
        <f t="shared" si="40"/>
        <v>2.7371165419494112E-2</v>
      </c>
      <c r="P133" s="575">
        <f t="shared" ref="P133:R133" si="85">SUM(P134:P137)</f>
        <v>55226.002</v>
      </c>
      <c r="Q133" s="306">
        <f t="shared" ca="1" si="37"/>
        <v>0.89144372086587575</v>
      </c>
      <c r="R133" s="577">
        <f t="shared" si="85"/>
        <v>6725.1910000000007</v>
      </c>
      <c r="S133" s="306">
        <f t="shared" ca="1" si="42"/>
        <v>0.10855627913412418</v>
      </c>
      <c r="T133" s="575">
        <f>SUM(T134:T137)</f>
        <v>1075676.4570299999</v>
      </c>
      <c r="U133" s="578">
        <f ca="1">SUM(U134:U137)</f>
        <v>63827.210890999988</v>
      </c>
      <c r="V133" s="307">
        <f t="shared" ca="1" si="43"/>
        <v>5.9336811244554262E-2</v>
      </c>
      <c r="W133" s="579"/>
      <c r="X133" s="580"/>
      <c r="Y133" s="310"/>
      <c r="Z133" s="581"/>
      <c r="AA133" s="582"/>
      <c r="AB133" s="582"/>
      <c r="AC133" s="582"/>
      <c r="AD133" s="581"/>
    </row>
    <row r="134" spans="2:30" s="583" customFormat="1" ht="15" hidden="1" customHeight="1" outlineLevel="2" x14ac:dyDescent="0.2">
      <c r="B134" s="570"/>
      <c r="C134" s="571"/>
      <c r="D134" s="572" t="s">
        <v>154</v>
      </c>
      <c r="E134" s="573"/>
      <c r="F134" s="573" t="str">
        <f>+CONCATENATE($B$81,"",$C$133,"",D134)</f>
        <v>22.09.002</v>
      </c>
      <c r="G134" s="574" t="s">
        <v>69</v>
      </c>
      <c r="H134" s="575">
        <f>+VLOOKUP(F134,matriz01,3,FALSE)</f>
        <v>923568</v>
      </c>
      <c r="I134" s="575">
        <f>+VLOOKUP(F134,matriz01,4,FALSE)</f>
        <v>923568</v>
      </c>
      <c r="J134" s="575">
        <f ca="1">+VLOOKUP(F134,matriz01,5,FALSE)</f>
        <v>49764.277000000002</v>
      </c>
      <c r="K134" s="305">
        <f t="shared" ca="1" si="38"/>
        <v>5.3882634521767753E-2</v>
      </c>
      <c r="L134" s="575">
        <f>INDEX(tablap01,MATCH(F134,imputacion,0),7)</f>
        <v>901309.52399999998</v>
      </c>
      <c r="M134" s="305">
        <f t="shared" si="39"/>
        <v>0.97589947248064024</v>
      </c>
      <c r="N134" s="576">
        <f t="shared" si="64"/>
        <v>22258.476000000024</v>
      </c>
      <c r="O134" s="305">
        <f t="shared" si="40"/>
        <v>2.4100527519359725E-2</v>
      </c>
      <c r="P134" s="575">
        <f>INDEX(tablap01,MATCH(F134,imputacion,0),11)</f>
        <v>47719.61</v>
      </c>
      <c r="Q134" s="306">
        <f t="shared" ca="1" si="37"/>
        <v>0.95891295677821253</v>
      </c>
      <c r="R134" s="577">
        <f>INDEX(tablap01,MATCH(F134,imputacion,0),13)</f>
        <v>2044.6669999999999</v>
      </c>
      <c r="S134" s="306">
        <f t="shared" ca="1" si="42"/>
        <v>4.1087043221787384E-2</v>
      </c>
      <c r="T134" s="575">
        <f>+'Prog 01'!T132</f>
        <v>901618.65734199993</v>
      </c>
      <c r="U134" s="578">
        <f ca="1">+'Prog 01'!U132</f>
        <v>48639.01995699999</v>
      </c>
      <c r="V134" s="307">
        <f t="shared" ca="1" si="43"/>
        <v>5.3946332588535095E-2</v>
      </c>
      <c r="W134" s="579"/>
      <c r="X134" s="580"/>
      <c r="Y134" s="310"/>
      <c r="Z134" s="581"/>
      <c r="AA134" s="582"/>
      <c r="AB134" s="582"/>
      <c r="AC134" s="582"/>
      <c r="AD134" s="581"/>
    </row>
    <row r="135" spans="2:30" s="583" customFormat="1" ht="15" hidden="1" customHeight="1" outlineLevel="2" x14ac:dyDescent="0.2">
      <c r="B135" s="570"/>
      <c r="C135" s="571"/>
      <c r="D135" s="572" t="s">
        <v>169</v>
      </c>
      <c r="E135" s="573"/>
      <c r="F135" s="573" t="str">
        <f>+CONCATENATE($B$81,"",$C$133,"",D135)</f>
        <v>22.09.005</v>
      </c>
      <c r="G135" s="574" t="s">
        <v>112</v>
      </c>
      <c r="H135" s="575">
        <f>+VLOOKUP(F135,matriz01,3,FALSE)</f>
        <v>43000</v>
      </c>
      <c r="I135" s="575">
        <f>+VLOOKUP(F135,matriz01,4,FALSE)</f>
        <v>43000</v>
      </c>
      <c r="J135" s="575">
        <f ca="1">+VLOOKUP(F135,matriz01,5,FALSE)</f>
        <v>0</v>
      </c>
      <c r="K135" s="305">
        <f t="shared" ca="1" si="38"/>
        <v>0</v>
      </c>
      <c r="L135" s="575">
        <f>INDEX(tablap01,MATCH(F135,imputacion,0),7)</f>
        <v>42497.353999999999</v>
      </c>
      <c r="M135" s="305">
        <f t="shared" si="39"/>
        <v>0.98831055813953483</v>
      </c>
      <c r="N135" s="576">
        <f t="shared" si="64"/>
        <v>502.64600000000064</v>
      </c>
      <c r="O135" s="305">
        <f t="shared" si="40"/>
        <v>1.1689441860465132E-2</v>
      </c>
      <c r="P135" s="575">
        <f>INDEX(tablap01,MATCH(F135,imputacion,0),11)</f>
        <v>0</v>
      </c>
      <c r="Q135" s="306">
        <f t="shared" ca="1" si="37"/>
        <v>0</v>
      </c>
      <c r="R135" s="577">
        <f>INDEX(tablap01,MATCH(F135,imputacion,0),13)</f>
        <v>0</v>
      </c>
      <c r="S135" s="306" t="str">
        <f t="shared" ca="1" si="42"/>
        <v>0%</v>
      </c>
      <c r="T135" s="575">
        <f>+'Prog 01'!T133</f>
        <v>28867.999999999996</v>
      </c>
      <c r="U135" s="578">
        <f ca="1">+'Prog 01'!U133</f>
        <v>1920.4313279999999</v>
      </c>
      <c r="V135" s="307">
        <f t="shared" ca="1" si="43"/>
        <v>6.6524571428571433E-2</v>
      </c>
      <c r="W135" s="579"/>
      <c r="X135" s="580"/>
      <c r="Y135" s="310"/>
      <c r="Z135" s="581"/>
      <c r="AA135" s="582"/>
      <c r="AB135" s="582"/>
      <c r="AC135" s="582"/>
      <c r="AD135" s="581"/>
    </row>
    <row r="136" spans="2:30" s="583" customFormat="1" ht="15" hidden="1" customHeight="1" outlineLevel="2" x14ac:dyDescent="0.2">
      <c r="B136" s="570"/>
      <c r="C136" s="571"/>
      <c r="D136" s="572" t="s">
        <v>170</v>
      </c>
      <c r="E136" s="573"/>
      <c r="F136" s="573" t="str">
        <f>+CONCATENATE($B$81,"",$C$133,"",D136)</f>
        <v>22.09.006</v>
      </c>
      <c r="G136" s="574" t="s">
        <v>113</v>
      </c>
      <c r="H136" s="575">
        <f>+VLOOKUP(F136,matriz01,3,FALSE)</f>
        <v>112005</v>
      </c>
      <c r="I136" s="575">
        <f>+VLOOKUP(F136,matriz01,4,FALSE)</f>
        <v>100060.678</v>
      </c>
      <c r="J136" s="575">
        <f ca="1">+VLOOKUP(F136,matriz01,5,FALSE)</f>
        <v>9798.0580000000009</v>
      </c>
      <c r="K136" s="305">
        <f t="shared" ca="1" si="38"/>
        <v>9.7921163396474303E-2</v>
      </c>
      <c r="L136" s="575">
        <f>INDEX(tablap01,MATCH(F136,imputacion,0),7)</f>
        <v>93300</v>
      </c>
      <c r="M136" s="305">
        <f t="shared" si="39"/>
        <v>0.93243421756546563</v>
      </c>
      <c r="N136" s="576">
        <f t="shared" si="64"/>
        <v>6760.6779999999999</v>
      </c>
      <c r="O136" s="305">
        <f t="shared" si="40"/>
        <v>6.7565782434534372E-2</v>
      </c>
      <c r="P136" s="575">
        <f>INDEX(tablap01,MATCH(F136,imputacion,0),11)</f>
        <v>7506.3919999999998</v>
      </c>
      <c r="Q136" s="306">
        <f t="shared" ca="1" si="37"/>
        <v>0.76611018224223604</v>
      </c>
      <c r="R136" s="577">
        <f>INDEX(tablap01,MATCH(F136,imputacion,0),13)</f>
        <v>2291.6660000000002</v>
      </c>
      <c r="S136" s="306">
        <f t="shared" ca="1" si="42"/>
        <v>0.23388981775776382</v>
      </c>
      <c r="T136" s="575">
        <f>+'Prog 01'!T134</f>
        <v>115471.99999999999</v>
      </c>
      <c r="U136" s="578">
        <f ca="1">+'Prog 01'!U134</f>
        <v>10804.847008000001</v>
      </c>
      <c r="V136" s="307">
        <f t="shared" ca="1" si="43"/>
        <v>9.357114285714288E-2</v>
      </c>
      <c r="W136" s="579"/>
      <c r="X136" s="580"/>
      <c r="Y136" s="310"/>
      <c r="Z136" s="581"/>
      <c r="AA136" s="582"/>
      <c r="AB136" s="582"/>
      <c r="AC136" s="582"/>
      <c r="AD136" s="581"/>
    </row>
    <row r="137" spans="2:30" s="583" customFormat="1" ht="15" hidden="1" customHeight="1" outlineLevel="2" x14ac:dyDescent="0.2">
      <c r="B137" s="570"/>
      <c r="C137" s="571"/>
      <c r="D137" s="572" t="s">
        <v>166</v>
      </c>
      <c r="E137" s="573"/>
      <c r="F137" s="573" t="str">
        <f>+CONCATENATE($B$81,"",$C$133,"",D137)</f>
        <v>22.09.999</v>
      </c>
      <c r="G137" s="574" t="s">
        <v>105</v>
      </c>
      <c r="H137" s="575">
        <f>+VLOOKUP(F137,matriz01,3,FALSE)</f>
        <v>0</v>
      </c>
      <c r="I137" s="575">
        <f>+VLOOKUP(F137,matriz01,4,FALSE)</f>
        <v>11944.322</v>
      </c>
      <c r="J137" s="575">
        <f ca="1">+VLOOKUP(F137,matriz01,5,FALSE)</f>
        <v>2388.8580000000002</v>
      </c>
      <c r="K137" s="305">
        <f t="shared" ca="1" si="38"/>
        <v>0.19999946418055375</v>
      </c>
      <c r="L137" s="575">
        <f>INDEX(tablap01,MATCH(F137,imputacion,0),7)</f>
        <v>11944.322</v>
      </c>
      <c r="M137" s="305">
        <f t="shared" si="39"/>
        <v>1</v>
      </c>
      <c r="N137" s="576">
        <f t="shared" si="64"/>
        <v>0</v>
      </c>
      <c r="O137" s="305">
        <f t="shared" si="40"/>
        <v>0</v>
      </c>
      <c r="P137" s="575">
        <f>INDEX(tablap01,MATCH(F137,imputacion,0),11)</f>
        <v>0</v>
      </c>
      <c r="Q137" s="306">
        <f t="shared" ca="1" si="37"/>
        <v>0</v>
      </c>
      <c r="R137" s="577">
        <f>INDEX(tablap01,MATCH(F137,imputacion,0),13)</f>
        <v>2388.8580000000002</v>
      </c>
      <c r="S137" s="306">
        <f t="shared" ca="1" si="42"/>
        <v>1</v>
      </c>
      <c r="T137" s="575">
        <f>+'Prog 01'!T135</f>
        <v>29717.799687999996</v>
      </c>
      <c r="U137" s="578">
        <f ca="1">+'Prog 01'!U135</f>
        <v>2462.9125979999999</v>
      </c>
      <c r="V137" s="307">
        <f t="shared" ca="1" si="43"/>
        <v>8.2876680772383041E-2</v>
      </c>
      <c r="W137" s="579"/>
      <c r="X137" s="580"/>
      <c r="Y137" s="310"/>
      <c r="Z137" s="581"/>
      <c r="AA137" s="582"/>
      <c r="AB137" s="582"/>
      <c r="AC137" s="582"/>
      <c r="AD137" s="581"/>
    </row>
    <row r="138" spans="2:30" s="583" customFormat="1" ht="15" hidden="1" customHeight="1" outlineLevel="1" collapsed="1" x14ac:dyDescent="0.2">
      <c r="B138" s="570"/>
      <c r="C138" s="571" t="s">
        <v>175</v>
      </c>
      <c r="D138" s="572"/>
      <c r="E138" s="573"/>
      <c r="F138" s="573"/>
      <c r="G138" s="574" t="s">
        <v>114</v>
      </c>
      <c r="H138" s="575">
        <f>SUM(H139:H140)</f>
        <v>124.21899999999999</v>
      </c>
      <c r="I138" s="575">
        <f>SUM(I139:I140)</f>
        <v>3870.9670000000001</v>
      </c>
      <c r="J138" s="575">
        <f ca="1">SUM(J139:J140)</f>
        <v>124.21899999999999</v>
      </c>
      <c r="K138" s="305">
        <f t="shared" ca="1" si="38"/>
        <v>3.2089914483900271E-2</v>
      </c>
      <c r="L138" s="575">
        <f>SUM(L139:L140)</f>
        <v>3870.8180000000002</v>
      </c>
      <c r="M138" s="305">
        <f t="shared" si="39"/>
        <v>0.99996150832595576</v>
      </c>
      <c r="N138" s="576">
        <f>SUM(N139:N139)</f>
        <v>0.14899999999988722</v>
      </c>
      <c r="O138" s="305">
        <f t="shared" si="40"/>
        <v>3.8491674044208389E-5</v>
      </c>
      <c r="P138" s="575">
        <f>+P139+P140</f>
        <v>0</v>
      </c>
      <c r="Q138" s="306">
        <f t="shared" ref="Q138:Q201" ca="1" si="86">IFERROR(+P138/J138,0)</f>
        <v>0</v>
      </c>
      <c r="R138" s="577">
        <f t="shared" ref="R138" si="87">SUM(R139:R139)</f>
        <v>124.21899999999999</v>
      </c>
      <c r="S138" s="306">
        <f t="shared" ca="1" si="42"/>
        <v>1</v>
      </c>
      <c r="T138" s="575">
        <f>SUM(T139:T140)</f>
        <v>5155</v>
      </c>
      <c r="U138" s="578">
        <f ca="1">+U140+U139</f>
        <v>0</v>
      </c>
      <c r="V138" s="307">
        <f t="shared" ca="1" si="43"/>
        <v>0</v>
      </c>
      <c r="W138" s="579"/>
      <c r="X138" s="580"/>
      <c r="Y138" s="310"/>
      <c r="Z138" s="581"/>
      <c r="AA138" s="582"/>
      <c r="AB138" s="582"/>
      <c r="AC138" s="582"/>
      <c r="AD138" s="581"/>
    </row>
    <row r="139" spans="2:30" s="583" customFormat="1" ht="15" hidden="1" customHeight="1" outlineLevel="2" x14ac:dyDescent="0.2">
      <c r="B139" s="570"/>
      <c r="C139" s="571"/>
      <c r="D139" s="572" t="s">
        <v>154</v>
      </c>
      <c r="E139" s="573"/>
      <c r="F139" s="573" t="str">
        <f>+CONCATENATE($B$81,"",$C$138,"",D139)</f>
        <v>22.10.002</v>
      </c>
      <c r="G139" s="574" t="s">
        <v>115</v>
      </c>
      <c r="H139" s="575">
        <f>+VLOOKUP(F139,matriz01,3,FALSE)</f>
        <v>124.21899999999999</v>
      </c>
      <c r="I139" s="575">
        <f>+VLOOKUP(F139,matriz01,4,FALSE)</f>
        <v>3870.9670000000001</v>
      </c>
      <c r="J139" s="575">
        <f ca="1">+VLOOKUP(F139,matriz01,5,FALSE)</f>
        <v>124.21899999999999</v>
      </c>
      <c r="K139" s="305">
        <f t="shared" ref="K139:K202" ca="1" si="88">IFERROR(J139/I139,"0%")</f>
        <v>3.2089914483900271E-2</v>
      </c>
      <c r="L139" s="575">
        <f>INDEX(tablap01,MATCH(F139,imputacion,0),7)</f>
        <v>3870.8180000000002</v>
      </c>
      <c r="M139" s="305">
        <f t="shared" ref="M139:M202" si="89">+IFERROR(L139/I139,0%)</f>
        <v>0.99996150832595576</v>
      </c>
      <c r="N139" s="576">
        <f t="shared" si="64"/>
        <v>0.14899999999988722</v>
      </c>
      <c r="O139" s="305">
        <f t="shared" ref="O139:O202" si="90">+IFERROR(N139/I139,0%)</f>
        <v>3.8491674044208389E-5</v>
      </c>
      <c r="P139" s="575">
        <f>INDEX(tablap01,MATCH(F139,imputacion,0),11)</f>
        <v>0</v>
      </c>
      <c r="Q139" s="306">
        <f t="shared" ca="1" si="86"/>
        <v>0</v>
      </c>
      <c r="R139" s="577">
        <f>INDEX(tablap01,MATCH(F139,imputacion,0),13)</f>
        <v>124.21899999999999</v>
      </c>
      <c r="S139" s="306">
        <f t="shared" ref="S139:S202" ca="1" si="91">+IFERROR(R139/J139,"0%")</f>
        <v>1</v>
      </c>
      <c r="T139" s="575">
        <f>+'Prog 01'!T137</f>
        <v>5155</v>
      </c>
      <c r="U139" s="578">
        <f ca="1">+'Prog 01'!U137</f>
        <v>0</v>
      </c>
      <c r="V139" s="307">
        <f t="shared" ref="V139:V202" ca="1" si="92">IFERROR(U139/T139,0%)</f>
        <v>0</v>
      </c>
      <c r="W139" s="579"/>
      <c r="X139" s="580"/>
      <c r="Y139" s="310"/>
      <c r="Z139" s="581"/>
      <c r="AA139" s="582"/>
      <c r="AB139" s="582"/>
      <c r="AC139" s="582"/>
      <c r="AD139" s="581"/>
    </row>
    <row r="140" spans="2:30" s="583" customFormat="1" ht="15" hidden="1" customHeight="1" outlineLevel="2" x14ac:dyDescent="0.2">
      <c r="B140" s="570"/>
      <c r="C140" s="571"/>
      <c r="D140" s="572" t="s">
        <v>168</v>
      </c>
      <c r="E140" s="573"/>
      <c r="F140" s="573" t="str">
        <f>+CONCATENATE($B$81,"",$C$138,"",D140)</f>
        <v>22.10.004</v>
      </c>
      <c r="G140" s="603" t="s">
        <v>70</v>
      </c>
      <c r="H140" s="575">
        <f>+'Prog 01'!H138</f>
        <v>0</v>
      </c>
      <c r="I140" s="575">
        <f>+VLOOKUP(F140,matriz01,4,FALSE)</f>
        <v>0</v>
      </c>
      <c r="J140" s="575">
        <f ca="1">+'Prog 01'!J138</f>
        <v>0</v>
      </c>
      <c r="K140" s="305" t="str">
        <f t="shared" ca="1" si="88"/>
        <v>0%</v>
      </c>
      <c r="L140" s="575">
        <f>INDEX(tablap01,MATCH(F140,imputacion,0),7)</f>
        <v>0</v>
      </c>
      <c r="M140" s="305">
        <f t="shared" si="89"/>
        <v>0</v>
      </c>
      <c r="N140" s="576">
        <f t="shared" si="64"/>
        <v>0</v>
      </c>
      <c r="O140" s="305">
        <f t="shared" si="90"/>
        <v>0</v>
      </c>
      <c r="P140" s="575">
        <f>INDEX(tablap01,MATCH(F140,imputacion,0),11)</f>
        <v>0</v>
      </c>
      <c r="Q140" s="306">
        <f t="shared" ca="1" si="86"/>
        <v>0</v>
      </c>
      <c r="R140" s="577">
        <f>INDEX(tablap01,MATCH(F140,imputacion,0),13)</f>
        <v>0</v>
      </c>
      <c r="S140" s="306" t="str">
        <f t="shared" ca="1" si="91"/>
        <v>0%</v>
      </c>
      <c r="T140" s="575">
        <f>+'Prog 01'!T138</f>
        <v>0</v>
      </c>
      <c r="U140" s="578">
        <f ca="1">+'Prog 01'!U138</f>
        <v>0</v>
      </c>
      <c r="V140" s="307">
        <f t="shared" ca="1" si="92"/>
        <v>0</v>
      </c>
      <c r="W140" s="579"/>
      <c r="X140" s="580"/>
      <c r="Y140" s="310"/>
      <c r="Z140" s="581"/>
      <c r="AA140" s="582"/>
      <c r="AB140" s="582"/>
      <c r="AC140" s="582"/>
      <c r="AD140" s="581"/>
    </row>
    <row r="141" spans="2:30" s="583" customFormat="1" ht="15" hidden="1" customHeight="1" outlineLevel="1" collapsed="1" x14ac:dyDescent="0.2">
      <c r="B141" s="570"/>
      <c r="C141" s="571" t="s">
        <v>176</v>
      </c>
      <c r="D141" s="572"/>
      <c r="E141" s="573"/>
      <c r="F141" s="573"/>
      <c r="G141" s="574" t="s">
        <v>71</v>
      </c>
      <c r="H141" s="575">
        <f>SUM(H142:H145)</f>
        <v>345355.46299999999</v>
      </c>
      <c r="I141" s="575">
        <f>SUM(I142:I145)</f>
        <v>522514.80599999998</v>
      </c>
      <c r="J141" s="575">
        <f ca="1">SUM(J142:J145)</f>
        <v>195115.514</v>
      </c>
      <c r="K141" s="305">
        <f t="shared" ca="1" si="88"/>
        <v>0.37341623961561005</v>
      </c>
      <c r="L141" s="575">
        <f>SUM(L142:L145)</f>
        <v>343719.73800000001</v>
      </c>
      <c r="M141" s="305">
        <f t="shared" si="89"/>
        <v>0.65781817864889369</v>
      </c>
      <c r="N141" s="576">
        <f>SUM(N142:N145)</f>
        <v>178795.06799999997</v>
      </c>
      <c r="O141" s="305">
        <f t="shared" si="90"/>
        <v>0.34218182135110631</v>
      </c>
      <c r="P141" s="575">
        <f t="shared" ref="P141:R141" si="93">SUM(P142:P145)</f>
        <v>10595.516</v>
      </c>
      <c r="Q141" s="306">
        <f t="shared" ca="1" si="86"/>
        <v>5.4303811023453524E-2</v>
      </c>
      <c r="R141" s="577">
        <f t="shared" si="93"/>
        <v>184519.99799999999</v>
      </c>
      <c r="S141" s="306">
        <f t="shared" ca="1" si="91"/>
        <v>0.9456961889765465</v>
      </c>
      <c r="T141" s="575">
        <f>+'Prog 01'!T139</f>
        <v>1048870.902422</v>
      </c>
      <c r="U141" s="578">
        <f ca="1">SUM(U142:U145)</f>
        <v>1924.5408939999998</v>
      </c>
      <c r="V141" s="307">
        <f t="shared" ca="1" si="92"/>
        <v>1.8348691812843188E-3</v>
      </c>
      <c r="W141" s="579"/>
      <c r="X141" s="580"/>
      <c r="Y141" s="310"/>
      <c r="Z141" s="581"/>
      <c r="AA141" s="582"/>
      <c r="AB141" s="582"/>
      <c r="AC141" s="582"/>
      <c r="AD141" s="581"/>
    </row>
    <row r="142" spans="2:30" s="583" customFormat="1" ht="15" hidden="1" customHeight="1" outlineLevel="2" x14ac:dyDescent="0.2">
      <c r="B142" s="570"/>
      <c r="C142" s="571"/>
      <c r="D142" s="572" t="s">
        <v>158</v>
      </c>
      <c r="E142" s="573"/>
      <c r="F142" s="573" t="str">
        <f>+CONCATENATE($B$81,"",$C$141,"",D142)</f>
        <v>22.11.001</v>
      </c>
      <c r="G142" s="574" t="s">
        <v>72</v>
      </c>
      <c r="H142" s="575">
        <f>+VLOOKUP(F142,matriz01,3,FALSE)</f>
        <v>203450</v>
      </c>
      <c r="I142" s="575">
        <f>+VLOOKUP(F142,matriz01,4,FALSE)</f>
        <v>424029.88799999998</v>
      </c>
      <c r="J142" s="575">
        <f ca="1">+VLOOKUP(F142,matriz01,5,FALSE)</f>
        <v>192237.34899999999</v>
      </c>
      <c r="K142" s="305">
        <f t="shared" ca="1" si="88"/>
        <v>0.45335801659339636</v>
      </c>
      <c r="L142" s="575">
        <f>INDEX(tablap01,MATCH(F142,imputacion,0),7)</f>
        <v>300794.951</v>
      </c>
      <c r="M142" s="305">
        <f t="shared" si="89"/>
        <v>0.70937205020793259</v>
      </c>
      <c r="N142" s="576">
        <f t="shared" si="64"/>
        <v>123234.93699999998</v>
      </c>
      <c r="O142" s="305">
        <f t="shared" si="90"/>
        <v>0.29062794979206746</v>
      </c>
      <c r="P142" s="575">
        <f>INDEX(tablap01,MATCH(F142,imputacion,0),11)</f>
        <v>7717.3509999999997</v>
      </c>
      <c r="Q142" s="306">
        <f t="shared" ca="1" si="86"/>
        <v>4.0144909613792065E-2</v>
      </c>
      <c r="R142" s="577">
        <f>INDEX(tablap01,MATCH(F142,imputacion,0),13)</f>
        <v>184519.99799999999</v>
      </c>
      <c r="S142" s="306">
        <f t="shared" ca="1" si="91"/>
        <v>0.95985509038620798</v>
      </c>
      <c r="T142" s="575">
        <f>+'Prog 01'!T140</f>
        <v>297036.29830199998</v>
      </c>
      <c r="U142" s="578">
        <f ca="1">+'Prog 01'!U140</f>
        <v>0</v>
      </c>
      <c r="V142" s="307">
        <f t="shared" ca="1" si="92"/>
        <v>0</v>
      </c>
      <c r="W142" s="579"/>
      <c r="X142" s="580"/>
      <c r="Y142" s="310"/>
      <c r="Z142" s="581"/>
      <c r="AA142" s="582"/>
      <c r="AB142" s="582"/>
      <c r="AC142" s="582"/>
      <c r="AD142" s="581"/>
    </row>
    <row r="143" spans="2:30" s="583" customFormat="1" ht="15" hidden="1" customHeight="1" outlineLevel="2" collapsed="1" x14ac:dyDescent="0.2">
      <c r="B143" s="570"/>
      <c r="C143" s="571"/>
      <c r="D143" s="572" t="s">
        <v>154</v>
      </c>
      <c r="E143" s="573"/>
      <c r="F143" s="573" t="str">
        <f>+CONCATENATE($B$81,"",$C$141,"",D143)</f>
        <v>22.11.002</v>
      </c>
      <c r="G143" s="574" t="s">
        <v>73</v>
      </c>
      <c r="H143" s="575">
        <f>+VLOOKUP(F143,matriz01,3,FALSE)</f>
        <v>50065</v>
      </c>
      <c r="I143" s="575">
        <f>+VLOOKUP(F143,matriz01,4,FALSE)</f>
        <v>0</v>
      </c>
      <c r="J143" s="575">
        <f ca="1">+VLOOKUP(F143,matriz01,5,FALSE)</f>
        <v>0</v>
      </c>
      <c r="K143" s="305" t="str">
        <f t="shared" ca="1" si="88"/>
        <v>0%</v>
      </c>
      <c r="L143" s="575">
        <f>INDEX(tablap01,MATCH(F143,imputacion,0),7)</f>
        <v>0</v>
      </c>
      <c r="M143" s="305">
        <f t="shared" si="89"/>
        <v>0</v>
      </c>
      <c r="N143" s="576">
        <f t="shared" si="64"/>
        <v>0</v>
      </c>
      <c r="O143" s="305">
        <f t="shared" si="90"/>
        <v>0</v>
      </c>
      <c r="P143" s="575">
        <f>INDEX(tablap01,MATCH(F143,imputacion,0),11)</f>
        <v>0</v>
      </c>
      <c r="Q143" s="306">
        <f t="shared" ca="1" si="86"/>
        <v>0</v>
      </c>
      <c r="R143" s="577">
        <f>INDEX(tablap01,MATCH(F143,imputacion,0),13)</f>
        <v>0</v>
      </c>
      <c r="S143" s="306" t="str">
        <f t="shared" ca="1" si="91"/>
        <v>0%</v>
      </c>
      <c r="T143" s="575">
        <f>+'Prog 01'!T141</f>
        <v>50065.359999999993</v>
      </c>
      <c r="U143" s="578">
        <f ca="1">+'Prog 01'!U141</f>
        <v>0</v>
      </c>
      <c r="V143" s="307">
        <f t="shared" ca="1" si="92"/>
        <v>0</v>
      </c>
      <c r="W143" s="579"/>
      <c r="X143" s="580"/>
      <c r="Y143" s="310"/>
      <c r="Z143" s="581"/>
      <c r="AA143" s="582"/>
      <c r="AB143" s="582"/>
      <c r="AC143" s="582"/>
      <c r="AD143" s="581"/>
    </row>
    <row r="144" spans="2:30" s="583" customFormat="1" ht="15" hidden="1" customHeight="1" outlineLevel="2" x14ac:dyDescent="0.2">
      <c r="B144" s="570"/>
      <c r="C144" s="571"/>
      <c r="D144" s="572" t="s">
        <v>155</v>
      </c>
      <c r="E144" s="573"/>
      <c r="F144" s="573" t="str">
        <f>+CONCATENATE($B$81,"",$C$141,"",D144)</f>
        <v>22.11.003</v>
      </c>
      <c r="G144" s="574" t="s">
        <v>116</v>
      </c>
      <c r="H144" s="575">
        <f>+VLOOKUP(F144,matriz01,3,FALSE)</f>
        <v>91840.463000000003</v>
      </c>
      <c r="I144" s="575">
        <f>+VLOOKUP(F144,matriz01,4,FALSE)</f>
        <v>94834.918000000005</v>
      </c>
      <c r="J144" s="575">
        <f ca="1">+VLOOKUP(F144,matriz01,5,FALSE)</f>
        <v>2878.165</v>
      </c>
      <c r="K144" s="305">
        <f t="shared" ca="1" si="88"/>
        <v>3.0349211669060544E-2</v>
      </c>
      <c r="L144" s="575">
        <f>INDEX(tablap01,MATCH(F144,imputacion,0),7)</f>
        <v>39274.786999999997</v>
      </c>
      <c r="M144" s="305">
        <f t="shared" si="89"/>
        <v>0.41413846110986247</v>
      </c>
      <c r="N144" s="576">
        <f t="shared" si="64"/>
        <v>55560.131000000008</v>
      </c>
      <c r="O144" s="305">
        <f t="shared" si="90"/>
        <v>0.58586153889013759</v>
      </c>
      <c r="P144" s="575">
        <f>INDEX(tablap01,MATCH(F144,imputacion,0),11)</f>
        <v>2878.165</v>
      </c>
      <c r="Q144" s="306">
        <f t="shared" ca="1" si="86"/>
        <v>1</v>
      </c>
      <c r="R144" s="577">
        <f>INDEX(tablap01,MATCH(F144,imputacion,0),13)</f>
        <v>0</v>
      </c>
      <c r="S144" s="306">
        <f t="shared" ca="1" si="91"/>
        <v>0</v>
      </c>
      <c r="T144" s="575">
        <f>+'Prog 01'!T142</f>
        <v>699166.90939199994</v>
      </c>
      <c r="U144" s="578">
        <f ca="1">+'Prog 01'!U142</f>
        <v>1924.5408939999998</v>
      </c>
      <c r="V144" s="307">
        <f t="shared" ca="1" si="92"/>
        <v>2.7526201085139928E-3</v>
      </c>
      <c r="W144" s="579"/>
      <c r="X144" s="580"/>
      <c r="Y144" s="310"/>
      <c r="Z144" s="581"/>
      <c r="AA144" s="582"/>
      <c r="AB144" s="582"/>
      <c r="AC144" s="582"/>
      <c r="AD144" s="581"/>
    </row>
    <row r="145" spans="2:30" s="583" customFormat="1" ht="15" hidden="1" customHeight="1" outlineLevel="2" x14ac:dyDescent="0.2">
      <c r="B145" s="570"/>
      <c r="C145" s="571"/>
      <c r="D145" s="572" t="s">
        <v>166</v>
      </c>
      <c r="E145" s="573"/>
      <c r="F145" s="573" t="str">
        <f>+CONCATENATE($B$81,"",$C$141,"",D145)</f>
        <v>22.11.999</v>
      </c>
      <c r="G145" s="574" t="s">
        <v>105</v>
      </c>
      <c r="H145" s="575">
        <f>+VLOOKUP(F145,matriz01,3,FALSE)</f>
        <v>0</v>
      </c>
      <c r="I145" s="575">
        <f>+VLOOKUP(F145,matriz01,4,FALSE)</f>
        <v>3650</v>
      </c>
      <c r="J145" s="575">
        <f ca="1">+VLOOKUP(F145,matriz01,5,FALSE)</f>
        <v>0</v>
      </c>
      <c r="K145" s="305">
        <f t="shared" ca="1" si="88"/>
        <v>0</v>
      </c>
      <c r="L145" s="575">
        <f>INDEX(tablap01,MATCH(F145,imputacion,0),7)</f>
        <v>3650</v>
      </c>
      <c r="M145" s="305">
        <f t="shared" si="89"/>
        <v>1</v>
      </c>
      <c r="N145" s="576">
        <f t="shared" si="64"/>
        <v>0</v>
      </c>
      <c r="O145" s="305">
        <f t="shared" si="90"/>
        <v>0</v>
      </c>
      <c r="P145" s="575">
        <f>INDEX(tablap01,MATCH(F145,imputacion,0),11)</f>
        <v>0</v>
      </c>
      <c r="Q145" s="306">
        <f t="shared" ca="1" si="86"/>
        <v>0</v>
      </c>
      <c r="R145" s="577">
        <f>INDEX(tablap01,MATCH(F145,imputacion,0),13)</f>
        <v>0</v>
      </c>
      <c r="S145" s="306" t="str">
        <f t="shared" ca="1" si="91"/>
        <v>0%</v>
      </c>
      <c r="T145" s="575">
        <f>+'Prog 01'!T143</f>
        <v>2602.3347279999998</v>
      </c>
      <c r="U145" s="578">
        <f ca="1">+'Prog 01'!U143</f>
        <v>0</v>
      </c>
      <c r="V145" s="307">
        <f t="shared" ca="1" si="92"/>
        <v>0</v>
      </c>
      <c r="W145" s="579"/>
      <c r="X145" s="580"/>
      <c r="Y145" s="310"/>
      <c r="Z145" s="581"/>
      <c r="AA145" s="582"/>
      <c r="AB145" s="582"/>
      <c r="AC145" s="582"/>
      <c r="AD145" s="581"/>
    </row>
    <row r="146" spans="2:30" s="583" customFormat="1" ht="15" hidden="1" customHeight="1" outlineLevel="1" collapsed="1" x14ac:dyDescent="0.2">
      <c r="B146" s="570"/>
      <c r="C146" s="571" t="s">
        <v>177</v>
      </c>
      <c r="D146" s="572"/>
      <c r="E146" s="573"/>
      <c r="F146" s="573"/>
      <c r="G146" s="574" t="s">
        <v>74</v>
      </c>
      <c r="H146" s="575">
        <f>SUM(H147:H150)</f>
        <v>11509.5</v>
      </c>
      <c r="I146" s="575">
        <f>SUM(I147:I150)</f>
        <v>11826.892</v>
      </c>
      <c r="J146" s="575">
        <f ca="1">SUM(J147:J150)</f>
        <v>189.8</v>
      </c>
      <c r="K146" s="305">
        <f t="shared" ca="1" si="88"/>
        <v>1.604817225015668E-2</v>
      </c>
      <c r="L146" s="575">
        <f>SUM(L147:L150)</f>
        <v>621.41999999999996</v>
      </c>
      <c r="M146" s="305">
        <f t="shared" si="89"/>
        <v>5.2542967332414973E-2</v>
      </c>
      <c r="N146" s="576">
        <f t="shared" ref="N146:R146" si="94">SUM(N147:N150)</f>
        <v>11205.472</v>
      </c>
      <c r="O146" s="305">
        <f t="shared" si="90"/>
        <v>0.94745703266758496</v>
      </c>
      <c r="P146" s="575">
        <f t="shared" si="94"/>
        <v>125.25</v>
      </c>
      <c r="Q146" s="306">
        <f t="shared" ca="1" si="86"/>
        <v>0.65990516332982085</v>
      </c>
      <c r="R146" s="577">
        <f t="shared" si="94"/>
        <v>64.55</v>
      </c>
      <c r="S146" s="306">
        <f t="shared" ca="1" si="91"/>
        <v>0.34009483667017909</v>
      </c>
      <c r="T146" s="575">
        <f>SUM(T147:T150)</f>
        <v>3697.9578079999997</v>
      </c>
      <c r="U146" s="578">
        <f ca="1">SUM(U147:U150)</f>
        <v>2314.1908479999997</v>
      </c>
      <c r="V146" s="307">
        <f t="shared" ca="1" si="92"/>
        <v>0.62580239368701851</v>
      </c>
      <c r="W146" s="579"/>
      <c r="X146" s="580"/>
      <c r="Y146" s="310"/>
      <c r="Z146" s="581"/>
      <c r="AA146" s="582"/>
      <c r="AB146" s="582"/>
      <c r="AC146" s="582"/>
      <c r="AD146" s="581"/>
    </row>
    <row r="147" spans="2:30" s="583" customFormat="1" ht="15" hidden="1" customHeight="1" outlineLevel="2" x14ac:dyDescent="0.2">
      <c r="B147" s="570"/>
      <c r="C147" s="571"/>
      <c r="D147" s="572" t="s">
        <v>154</v>
      </c>
      <c r="E147" s="573"/>
      <c r="F147" s="573" t="str">
        <f>+CONCATENATE($B$81,"",$C$146,"",D147)</f>
        <v>22.12.002</v>
      </c>
      <c r="G147" s="574" t="s">
        <v>75</v>
      </c>
      <c r="H147" s="575">
        <f>+VLOOKUP(F147,matriz01,3,FALSE)</f>
        <v>11509.5</v>
      </c>
      <c r="I147" s="575">
        <f>+VLOOKUP(F147,matriz01,4,FALSE)</f>
        <v>11440.142</v>
      </c>
      <c r="J147" s="575">
        <f ca="1">+VLOOKUP(F147,matriz01,5,FALSE)</f>
        <v>189.8</v>
      </c>
      <c r="K147" s="305">
        <f t="shared" ca="1" si="88"/>
        <v>1.6590703157355915E-2</v>
      </c>
      <c r="L147" s="575">
        <f>INDEX(tablap01,MATCH(F147,imputacion,0),7)</f>
        <v>234.67</v>
      </c>
      <c r="M147" s="305">
        <f t="shared" si="89"/>
        <v>2.0512857270477934E-2</v>
      </c>
      <c r="N147" s="576">
        <f t="shared" si="64"/>
        <v>11205.472</v>
      </c>
      <c r="O147" s="305">
        <f t="shared" si="90"/>
        <v>0.97948714272952209</v>
      </c>
      <c r="P147" s="575">
        <f t="shared" ref="P147:P150" si="95">INDEX(tablap01,MATCH(F147,imputacion,0),11)</f>
        <v>125.25</v>
      </c>
      <c r="Q147" s="306">
        <f t="shared" ca="1" si="86"/>
        <v>0.65990516332982085</v>
      </c>
      <c r="R147" s="577">
        <f>INDEX(tablap01,MATCH(F147,imputacion,0),13)</f>
        <v>64.55</v>
      </c>
      <c r="S147" s="306">
        <f t="shared" ca="1" si="91"/>
        <v>0.34009483667017909</v>
      </c>
      <c r="T147" s="575">
        <f>+'Prog 01'!T145</f>
        <v>2254.5588389999998</v>
      </c>
      <c r="U147" s="578">
        <f ca="1">+'Prog 01'!U145</f>
        <v>870.79187899999999</v>
      </c>
      <c r="V147" s="307">
        <f t="shared" ca="1" si="92"/>
        <v>0.38623604047798377</v>
      </c>
      <c r="W147" s="579"/>
      <c r="X147" s="580"/>
      <c r="Y147" s="310"/>
      <c r="Z147" s="581"/>
      <c r="AA147" s="582"/>
      <c r="AB147" s="582"/>
      <c r="AC147" s="582"/>
      <c r="AD147" s="581"/>
    </row>
    <row r="148" spans="2:30" s="583" customFormat="1" ht="15" hidden="1" customHeight="1" outlineLevel="2" x14ac:dyDescent="0.2">
      <c r="B148" s="570"/>
      <c r="C148" s="571"/>
      <c r="D148" s="572" t="s">
        <v>155</v>
      </c>
      <c r="E148" s="573"/>
      <c r="F148" s="573" t="str">
        <f>+CONCATENATE($B$81,"",$C$146,"",D148)</f>
        <v>22.12.003</v>
      </c>
      <c r="G148" s="574" t="s">
        <v>643</v>
      </c>
      <c r="H148" s="575">
        <f>+VLOOKUP(F148,matriz01,3,FALSE)</f>
        <v>0</v>
      </c>
      <c r="I148" s="575">
        <f>+VLOOKUP(F148,matriz01,4,FALSE)</f>
        <v>0</v>
      </c>
      <c r="J148" s="575">
        <f ca="1">+VLOOKUP(F148,matriz01,5,FALSE)</f>
        <v>0</v>
      </c>
      <c r="K148" s="305" t="str">
        <f t="shared" ca="1" si="88"/>
        <v>0%</v>
      </c>
      <c r="L148" s="575">
        <f>INDEX(tablap01,MATCH(F148,imputacion,0),7)</f>
        <v>0</v>
      </c>
      <c r="M148" s="305">
        <f t="shared" si="89"/>
        <v>0</v>
      </c>
      <c r="N148" s="576">
        <f t="shared" si="64"/>
        <v>0</v>
      </c>
      <c r="O148" s="305">
        <f t="shared" si="90"/>
        <v>0</v>
      </c>
      <c r="P148" s="575">
        <f t="shared" si="95"/>
        <v>0</v>
      </c>
      <c r="Q148" s="306">
        <f t="shared" ca="1" si="86"/>
        <v>0</v>
      </c>
      <c r="R148" s="577">
        <f>INDEX(tablap01,MATCH(F148,imputacion,0),13)</f>
        <v>0</v>
      </c>
      <c r="S148" s="306" t="str">
        <f t="shared" ca="1" si="91"/>
        <v>0%</v>
      </c>
      <c r="T148" s="575">
        <f>+'Prog 01'!T146</f>
        <v>0</v>
      </c>
      <c r="U148" s="578">
        <f ca="1">+'Prog 01'!U146</f>
        <v>0</v>
      </c>
      <c r="V148" s="307">
        <f t="shared" ca="1" si="92"/>
        <v>0</v>
      </c>
      <c r="W148" s="579"/>
      <c r="X148" s="580"/>
      <c r="Y148" s="310"/>
      <c r="Z148" s="581"/>
      <c r="AA148" s="582"/>
      <c r="AB148" s="582"/>
      <c r="AC148" s="582"/>
      <c r="AD148" s="581"/>
    </row>
    <row r="149" spans="2:30" s="583" customFormat="1" ht="15" hidden="1" customHeight="1" outlineLevel="2" x14ac:dyDescent="0.2">
      <c r="B149" s="570"/>
      <c r="C149" s="571"/>
      <c r="D149" s="572" t="s">
        <v>169</v>
      </c>
      <c r="E149" s="573"/>
      <c r="F149" s="573" t="str">
        <f>+CONCATENATE($B$81,"",$C$146,"",D149)</f>
        <v>22.12.005</v>
      </c>
      <c r="G149" s="574" t="str">
        <f>+'Prog 01'!G147</f>
        <v>Derechos y Tasas</v>
      </c>
      <c r="H149" s="575">
        <f>+'Prog 01'!H147</f>
        <v>0</v>
      </c>
      <c r="I149" s="575">
        <f>+'Prog 01'!I147</f>
        <v>0</v>
      </c>
      <c r="J149" s="575">
        <f ca="1">+'Prog 01'!J147</f>
        <v>0</v>
      </c>
      <c r="K149" s="305" t="str">
        <f t="shared" ca="1" si="88"/>
        <v>0%</v>
      </c>
      <c r="L149" s="575">
        <f>+'Prog 01'!L147</f>
        <v>0</v>
      </c>
      <c r="M149" s="305">
        <f t="shared" si="89"/>
        <v>0</v>
      </c>
      <c r="N149" s="576">
        <f>+'Prog 01'!N147</f>
        <v>0</v>
      </c>
      <c r="O149" s="305">
        <f t="shared" si="90"/>
        <v>0</v>
      </c>
      <c r="P149" s="575">
        <f>+'Prog 01'!P147</f>
        <v>0</v>
      </c>
      <c r="Q149" s="306">
        <f t="shared" ca="1" si="86"/>
        <v>0</v>
      </c>
      <c r="R149" s="575">
        <f>+'Prog 01'!R147</f>
        <v>0</v>
      </c>
      <c r="S149" s="306" t="str">
        <f t="shared" ca="1" si="91"/>
        <v>0%</v>
      </c>
      <c r="T149" s="575">
        <f>+'Prog 01'!T147</f>
        <v>0</v>
      </c>
      <c r="U149" s="575">
        <f>+'Prog 01'!U147</f>
        <v>0</v>
      </c>
      <c r="V149" s="307">
        <f t="shared" si="92"/>
        <v>0</v>
      </c>
      <c r="W149" s="579"/>
      <c r="X149" s="580"/>
      <c r="Y149" s="310"/>
      <c r="Z149" s="581"/>
      <c r="AA149" s="582"/>
      <c r="AB149" s="582"/>
      <c r="AC149" s="582"/>
      <c r="AD149" s="581"/>
    </row>
    <row r="150" spans="2:30" s="583" customFormat="1" ht="15" hidden="1" customHeight="1" outlineLevel="2" x14ac:dyDescent="0.2">
      <c r="B150" s="570"/>
      <c r="C150" s="571"/>
      <c r="D150" s="572" t="s">
        <v>166</v>
      </c>
      <c r="E150" s="573"/>
      <c r="F150" s="573" t="str">
        <f>+CONCATENATE($B$81,"",$C$146,"",D150)</f>
        <v>22.12.999</v>
      </c>
      <c r="G150" s="574" t="s">
        <v>49</v>
      </c>
      <c r="H150" s="575">
        <f>+VLOOKUP(F150,matriz01,3,FALSE)</f>
        <v>0</v>
      </c>
      <c r="I150" s="575">
        <f>+VLOOKUP(F150,matriz01,4,FALSE)</f>
        <v>386.75</v>
      </c>
      <c r="J150" s="575">
        <f ca="1">+VLOOKUP(F150,matriz01,5,FALSE)</f>
        <v>0</v>
      </c>
      <c r="K150" s="305">
        <f t="shared" ca="1" si="88"/>
        <v>0</v>
      </c>
      <c r="L150" s="575">
        <f>INDEX(tablap01,MATCH(F150,imputacion,0),7)</f>
        <v>386.75</v>
      </c>
      <c r="M150" s="305">
        <f t="shared" si="89"/>
        <v>1</v>
      </c>
      <c r="N150" s="576">
        <f t="shared" si="64"/>
        <v>0</v>
      </c>
      <c r="O150" s="305">
        <f t="shared" si="90"/>
        <v>0</v>
      </c>
      <c r="P150" s="575">
        <f t="shared" si="95"/>
        <v>0</v>
      </c>
      <c r="Q150" s="306">
        <f t="shared" ca="1" si="86"/>
        <v>0</v>
      </c>
      <c r="R150" s="577">
        <f>INDEX(tablap01,MATCH(F150,imputacion,0),13)</f>
        <v>0</v>
      </c>
      <c r="S150" s="306" t="str">
        <f t="shared" ca="1" si="91"/>
        <v>0%</v>
      </c>
      <c r="T150" s="575">
        <f>+'Prog 01'!T148</f>
        <v>1443.3989689999999</v>
      </c>
      <c r="U150" s="578">
        <f ca="1">+'Prog 01'!U148</f>
        <v>1443.3989689999999</v>
      </c>
      <c r="V150" s="307">
        <f t="shared" ca="1" si="92"/>
        <v>1</v>
      </c>
      <c r="W150" s="579"/>
      <c r="X150" s="580"/>
      <c r="Y150" s="310"/>
      <c r="Z150" s="581"/>
      <c r="AA150" s="582"/>
      <c r="AB150" s="582"/>
      <c r="AC150" s="582"/>
      <c r="AD150" s="581"/>
    </row>
    <row r="151" spans="2:30" s="583" customFormat="1" ht="15" customHeight="1" outlineLevel="2" x14ac:dyDescent="0.2">
      <c r="B151" s="570">
        <v>23</v>
      </c>
      <c r="C151" s="571"/>
      <c r="D151" s="572"/>
      <c r="E151" s="573"/>
      <c r="F151" s="573"/>
      <c r="G151" s="574" t="s">
        <v>240</v>
      </c>
      <c r="H151" s="575">
        <f>+H154+H152</f>
        <v>10</v>
      </c>
      <c r="I151" s="575">
        <f t="shared" ref="I151:U151" si="96">+I154+I152</f>
        <v>10</v>
      </c>
      <c r="J151" s="575">
        <f t="shared" ca="1" si="96"/>
        <v>0</v>
      </c>
      <c r="K151" s="305">
        <f t="shared" ca="1" si="88"/>
        <v>0</v>
      </c>
      <c r="L151" s="575">
        <f t="shared" si="96"/>
        <v>0</v>
      </c>
      <c r="M151" s="305">
        <f t="shared" si="89"/>
        <v>0</v>
      </c>
      <c r="N151" s="576">
        <f t="shared" si="96"/>
        <v>10</v>
      </c>
      <c r="O151" s="305">
        <f t="shared" si="90"/>
        <v>1</v>
      </c>
      <c r="P151" s="575">
        <f t="shared" si="96"/>
        <v>0</v>
      </c>
      <c r="Q151" s="306">
        <f t="shared" ca="1" si="86"/>
        <v>0</v>
      </c>
      <c r="R151" s="577">
        <f t="shared" si="96"/>
        <v>0</v>
      </c>
      <c r="S151" s="306" t="str">
        <f t="shared" ca="1" si="91"/>
        <v>0%</v>
      </c>
      <c r="T151" s="575">
        <f>+T154+T152</f>
        <v>10.309999999999999</v>
      </c>
      <c r="U151" s="578">
        <f t="shared" ca="1" si="96"/>
        <v>0</v>
      </c>
      <c r="V151" s="307">
        <f t="shared" ca="1" si="92"/>
        <v>0</v>
      </c>
      <c r="W151" s="579"/>
      <c r="X151" s="580"/>
      <c r="Y151" s="310"/>
      <c r="Z151" s="581"/>
      <c r="AA151" s="582"/>
      <c r="AB151" s="582"/>
      <c r="AC151" s="582"/>
      <c r="AD151" s="581"/>
    </row>
    <row r="152" spans="2:30" s="583" customFormat="1" ht="15" hidden="1" customHeight="1" outlineLevel="2" x14ac:dyDescent="0.2">
      <c r="B152" s="570"/>
      <c r="C152" s="571" t="s">
        <v>260</v>
      </c>
      <c r="D152" s="572"/>
      <c r="E152" s="573"/>
      <c r="F152" s="573" t="s">
        <v>896</v>
      </c>
      <c r="G152" s="574" t="s">
        <v>894</v>
      </c>
      <c r="H152" s="575">
        <f>+'Prog 01'!H150</f>
        <v>0</v>
      </c>
      <c r="I152" s="575">
        <f>+'Prog 01'!I150</f>
        <v>0</v>
      </c>
      <c r="J152" s="575">
        <f ca="1">+'Prog 01'!J150</f>
        <v>0</v>
      </c>
      <c r="K152" s="305" t="str">
        <f t="shared" ca="1" si="88"/>
        <v>0%</v>
      </c>
      <c r="L152" s="575">
        <f>+'Prog 01'!L150</f>
        <v>0</v>
      </c>
      <c r="M152" s="305">
        <f t="shared" si="89"/>
        <v>0</v>
      </c>
      <c r="N152" s="576">
        <f>+'Prog 01'!N150</f>
        <v>0</v>
      </c>
      <c r="O152" s="305">
        <f t="shared" si="90"/>
        <v>0</v>
      </c>
      <c r="P152" s="575">
        <f>+'Prog 01'!P150</f>
        <v>0</v>
      </c>
      <c r="Q152" s="306">
        <f t="shared" ca="1" si="86"/>
        <v>0</v>
      </c>
      <c r="R152" s="577">
        <f>+'Prog 01'!R150</f>
        <v>0</v>
      </c>
      <c r="S152" s="306" t="str">
        <f t="shared" ca="1" si="91"/>
        <v>0%</v>
      </c>
      <c r="T152" s="575">
        <f>+'Prog 01'!T150</f>
        <v>0</v>
      </c>
      <c r="U152" s="578">
        <f>+'Prog 01'!U150</f>
        <v>0</v>
      </c>
      <c r="V152" s="307">
        <f t="shared" si="92"/>
        <v>0</v>
      </c>
      <c r="W152" s="579"/>
      <c r="X152" s="580"/>
      <c r="Y152" s="310"/>
      <c r="Z152" s="581"/>
      <c r="AA152" s="582"/>
      <c r="AB152" s="582"/>
      <c r="AC152" s="582"/>
      <c r="AD152" s="581"/>
    </row>
    <row r="153" spans="2:30" s="583" customFormat="1" ht="15" hidden="1" customHeight="1" outlineLevel="2" x14ac:dyDescent="0.2">
      <c r="B153" s="570"/>
      <c r="C153" s="571"/>
      <c r="D153" s="572" t="s">
        <v>170</v>
      </c>
      <c r="E153" s="573"/>
      <c r="F153" s="573" t="s">
        <v>897</v>
      </c>
      <c r="G153" s="574" t="s">
        <v>895</v>
      </c>
      <c r="H153" s="575">
        <f>+'Prog 01'!H151</f>
        <v>0</v>
      </c>
      <c r="I153" s="575">
        <f>+'Prog 01'!I151</f>
        <v>0</v>
      </c>
      <c r="J153" s="575">
        <f ca="1">+'Prog 01'!J151</f>
        <v>0</v>
      </c>
      <c r="K153" s="305" t="str">
        <f t="shared" ca="1" si="88"/>
        <v>0%</v>
      </c>
      <c r="L153" s="575">
        <f>+'Prog 01'!L151</f>
        <v>0</v>
      </c>
      <c r="M153" s="305">
        <f t="shared" si="89"/>
        <v>0</v>
      </c>
      <c r="N153" s="576">
        <f>+'Prog 01'!N151</f>
        <v>0</v>
      </c>
      <c r="O153" s="305">
        <f t="shared" si="90"/>
        <v>0</v>
      </c>
      <c r="P153" s="575">
        <f>+'Prog 01'!P151</f>
        <v>0</v>
      </c>
      <c r="Q153" s="306">
        <f t="shared" ca="1" si="86"/>
        <v>0</v>
      </c>
      <c r="R153" s="577">
        <f>+'Prog 01'!R151</f>
        <v>0</v>
      </c>
      <c r="S153" s="306" t="str">
        <f t="shared" ca="1" si="91"/>
        <v>0%</v>
      </c>
      <c r="T153" s="575">
        <f>+'Prog 01'!T151</f>
        <v>0</v>
      </c>
      <c r="U153" s="578">
        <f>+'Prog 01'!U151</f>
        <v>0</v>
      </c>
      <c r="V153" s="307">
        <f t="shared" si="92"/>
        <v>0</v>
      </c>
      <c r="W153" s="579"/>
      <c r="X153" s="580"/>
      <c r="Y153" s="310"/>
      <c r="Z153" s="581"/>
      <c r="AA153" s="582"/>
      <c r="AB153" s="582"/>
      <c r="AC153" s="582"/>
      <c r="AD153" s="581"/>
    </row>
    <row r="154" spans="2:30" s="583" customFormat="1" ht="15" hidden="1" customHeight="1" outlineLevel="2" x14ac:dyDescent="0.2">
      <c r="B154" s="570"/>
      <c r="C154" s="571" t="s">
        <v>152</v>
      </c>
      <c r="D154" s="572"/>
      <c r="E154" s="573"/>
      <c r="F154" s="573" t="s">
        <v>289</v>
      </c>
      <c r="G154" s="574" t="s">
        <v>616</v>
      </c>
      <c r="H154" s="575">
        <f>+VLOOKUP(F154,matriz01,3,FALSE)</f>
        <v>10</v>
      </c>
      <c r="I154" s="575">
        <f>+VLOOKUP(F154,matriz01,4,FALSE)</f>
        <v>10</v>
      </c>
      <c r="J154" s="575">
        <f ca="1">+VLOOKUP(F154,matriz01,5,FALSE)</f>
        <v>0</v>
      </c>
      <c r="K154" s="305">
        <f t="shared" ca="1" si="88"/>
        <v>0</v>
      </c>
      <c r="L154" s="575">
        <f>INDEX(tablap01,MATCH(F154,imputacion,0),7)</f>
        <v>0</v>
      </c>
      <c r="M154" s="305">
        <f t="shared" si="89"/>
        <v>0</v>
      </c>
      <c r="N154" s="576">
        <f t="shared" si="64"/>
        <v>10</v>
      </c>
      <c r="O154" s="305">
        <f t="shared" si="90"/>
        <v>1</v>
      </c>
      <c r="P154" s="575">
        <f>+'Prog 01'!P152</f>
        <v>0</v>
      </c>
      <c r="Q154" s="306">
        <f t="shared" ca="1" si="86"/>
        <v>0</v>
      </c>
      <c r="R154" s="577">
        <f>+'Prog 01'!R152</f>
        <v>0</v>
      </c>
      <c r="S154" s="306" t="str">
        <f t="shared" ca="1" si="91"/>
        <v>0%</v>
      </c>
      <c r="T154" s="575">
        <f>+'Prog 01'!T152</f>
        <v>10.309999999999999</v>
      </c>
      <c r="U154" s="578">
        <f ca="1">+'Prog 01'!U152</f>
        <v>0</v>
      </c>
      <c r="V154" s="307">
        <f t="shared" ca="1" si="92"/>
        <v>0</v>
      </c>
      <c r="W154" s="579"/>
      <c r="X154" s="580"/>
      <c r="Y154" s="310"/>
      <c r="Z154" s="581"/>
      <c r="AA154" s="582"/>
      <c r="AB154" s="582"/>
      <c r="AC154" s="582"/>
      <c r="AD154" s="581"/>
    </row>
    <row r="155" spans="2:30" s="583" customFormat="1" ht="15" hidden="1" customHeight="1" outlineLevel="2" x14ac:dyDescent="0.2">
      <c r="B155" s="570"/>
      <c r="C155" s="571"/>
      <c r="D155" s="572" t="s">
        <v>158</v>
      </c>
      <c r="E155" s="573"/>
      <c r="F155" s="573" t="s">
        <v>807</v>
      </c>
      <c r="G155" s="574" t="s">
        <v>804</v>
      </c>
      <c r="H155" s="575">
        <f>+'Prog 01'!H153</f>
        <v>0</v>
      </c>
      <c r="I155" s="575">
        <f>+'Prog 01'!I153</f>
        <v>0</v>
      </c>
      <c r="J155" s="575">
        <f ca="1">+'Prog 01'!J153</f>
        <v>0</v>
      </c>
      <c r="K155" s="305" t="str">
        <f t="shared" ca="1" si="88"/>
        <v>0%</v>
      </c>
      <c r="L155" s="575">
        <f>+'Prog 01'!L153</f>
        <v>0</v>
      </c>
      <c r="M155" s="305">
        <f t="shared" si="89"/>
        <v>0</v>
      </c>
      <c r="N155" s="576">
        <f>+'Prog 01'!N153</f>
        <v>0</v>
      </c>
      <c r="O155" s="305">
        <f t="shared" si="90"/>
        <v>0</v>
      </c>
      <c r="P155" s="575">
        <f>+'Prog 01'!P153</f>
        <v>0</v>
      </c>
      <c r="Q155" s="306">
        <f t="shared" ca="1" si="86"/>
        <v>0</v>
      </c>
      <c r="R155" s="577">
        <f>+'Prog 01'!R153</f>
        <v>0</v>
      </c>
      <c r="S155" s="306" t="str">
        <f t="shared" ca="1" si="91"/>
        <v>0%</v>
      </c>
      <c r="T155" s="575">
        <f>+'Prog 01'!T153</f>
        <v>1.0309999999999999</v>
      </c>
      <c r="U155" s="578">
        <v>0</v>
      </c>
      <c r="V155" s="307">
        <f t="shared" si="92"/>
        <v>0</v>
      </c>
      <c r="W155" s="579"/>
      <c r="X155" s="580"/>
      <c r="Y155" s="310"/>
      <c r="Z155" s="581"/>
      <c r="AA155" s="582"/>
      <c r="AB155" s="582"/>
      <c r="AC155" s="582"/>
      <c r="AD155" s="581"/>
    </row>
    <row r="156" spans="2:30" s="583" customFormat="1" ht="15" hidden="1" customHeight="1" outlineLevel="2" x14ac:dyDescent="0.2">
      <c r="B156" s="570"/>
      <c r="C156" s="571"/>
      <c r="D156" s="572" t="s">
        <v>155</v>
      </c>
      <c r="E156" s="573"/>
      <c r="F156" s="573" t="s">
        <v>242</v>
      </c>
      <c r="G156" s="574" t="s">
        <v>241</v>
      </c>
      <c r="H156" s="575">
        <f>+VLOOKUP(F156,matriz01,3,FALSE)</f>
        <v>10</v>
      </c>
      <c r="I156" s="575">
        <f>+VLOOKUP(F156,matriz01,4,FALSE)</f>
        <v>10</v>
      </c>
      <c r="J156" s="575">
        <f ca="1">+VLOOKUP(F156,matriz01,5,FALSE)</f>
        <v>0</v>
      </c>
      <c r="K156" s="305">
        <f t="shared" ca="1" si="88"/>
        <v>0</v>
      </c>
      <c r="L156" s="575">
        <f>INDEX(tablap01,MATCH(F156,imputacion,0),7)</f>
        <v>0</v>
      </c>
      <c r="M156" s="305">
        <f t="shared" si="89"/>
        <v>0</v>
      </c>
      <c r="N156" s="576">
        <f t="shared" si="64"/>
        <v>10</v>
      </c>
      <c r="O156" s="305">
        <f t="shared" si="90"/>
        <v>1</v>
      </c>
      <c r="P156" s="575">
        <f>+'Prog 01'!P154</f>
        <v>0</v>
      </c>
      <c r="Q156" s="306">
        <f t="shared" ca="1" si="86"/>
        <v>0</v>
      </c>
      <c r="R156" s="577">
        <f>+'Prog 01'!R154</f>
        <v>0</v>
      </c>
      <c r="S156" s="306" t="str">
        <f t="shared" ca="1" si="91"/>
        <v>0%</v>
      </c>
      <c r="T156" s="575">
        <f>+'Prog 01'!T154</f>
        <v>8.2479999999999993</v>
      </c>
      <c r="U156" s="578">
        <f ca="1">+'Prog 01'!U154</f>
        <v>0</v>
      </c>
      <c r="V156" s="307">
        <f t="shared" ca="1" si="92"/>
        <v>0</v>
      </c>
      <c r="W156" s="579"/>
      <c r="X156" s="580"/>
      <c r="Y156" s="310"/>
      <c r="Z156" s="581"/>
      <c r="AA156" s="582"/>
      <c r="AB156" s="582"/>
      <c r="AC156" s="582"/>
      <c r="AD156" s="581"/>
    </row>
    <row r="157" spans="2:30" s="583" customFormat="1" ht="15" hidden="1" customHeight="1" outlineLevel="2" x14ac:dyDescent="0.2">
      <c r="B157" s="570"/>
      <c r="C157" s="571"/>
      <c r="D157" s="572" t="s">
        <v>168</v>
      </c>
      <c r="E157" s="573"/>
      <c r="F157" s="573" t="str">
        <f>+'Prog 01'!F155</f>
        <v>23.03.004</v>
      </c>
      <c r="G157" s="574" t="str">
        <f>+'Prog 01'!G155</f>
        <v>Otras Indemnizaciones</v>
      </c>
      <c r="H157" s="575">
        <v>0</v>
      </c>
      <c r="I157" s="575">
        <v>0</v>
      </c>
      <c r="J157" s="575">
        <v>0</v>
      </c>
      <c r="K157" s="305" t="str">
        <f t="shared" si="88"/>
        <v>0%</v>
      </c>
      <c r="L157" s="575">
        <v>0</v>
      </c>
      <c r="M157" s="305">
        <f t="shared" si="89"/>
        <v>0</v>
      </c>
      <c r="N157" s="576">
        <v>0</v>
      </c>
      <c r="O157" s="305">
        <f t="shared" si="90"/>
        <v>0</v>
      </c>
      <c r="P157" s="575">
        <f>+'Prog 01'!P155</f>
        <v>0</v>
      </c>
      <c r="Q157" s="306">
        <f t="shared" si="86"/>
        <v>0</v>
      </c>
      <c r="R157" s="577">
        <f>+'Prog 01'!R155</f>
        <v>0</v>
      </c>
      <c r="S157" s="306" t="str">
        <f t="shared" si="91"/>
        <v>0%</v>
      </c>
      <c r="T157" s="575">
        <f>+'Prog 01'!T155</f>
        <v>1.0309999999999999</v>
      </c>
      <c r="U157" s="578">
        <f ca="1">+'Prog 01'!U155</f>
        <v>0</v>
      </c>
      <c r="V157" s="307">
        <f t="shared" ca="1" si="92"/>
        <v>0</v>
      </c>
      <c r="W157" s="579"/>
      <c r="X157" s="580"/>
      <c r="Y157" s="310"/>
      <c r="Z157" s="581"/>
      <c r="AA157" s="582"/>
      <c r="AB157" s="582"/>
      <c r="AC157" s="582"/>
      <c r="AD157" s="581"/>
    </row>
    <row r="158" spans="2:30" s="583" customFormat="1" ht="15" customHeight="1" x14ac:dyDescent="0.2">
      <c r="B158" s="570">
        <v>24</v>
      </c>
      <c r="C158" s="571" t="s">
        <v>1</v>
      </c>
      <c r="D158" s="572"/>
      <c r="E158" s="573"/>
      <c r="F158" s="573"/>
      <c r="G158" s="574" t="s">
        <v>138</v>
      </c>
      <c r="H158" s="575">
        <f>+H161+H182+H190+H159+H193</f>
        <v>84992585</v>
      </c>
      <c r="I158" s="575">
        <f>+I161+I182+I190+I159+I193</f>
        <v>84992585</v>
      </c>
      <c r="J158" s="575">
        <f ca="1">+J161+J182+J190+J159+J193</f>
        <v>131825.215</v>
      </c>
      <c r="K158" s="305">
        <f t="shared" ca="1" si="88"/>
        <v>1.5510201860550541E-3</v>
      </c>
      <c r="L158" s="575">
        <f>+L161+L182+L190+L159+L193</f>
        <v>639229.55599999998</v>
      </c>
      <c r="M158" s="305">
        <f t="shared" si="89"/>
        <v>7.5210038146268877E-3</v>
      </c>
      <c r="N158" s="576">
        <f>+N161+N182+N190+N159+N193</f>
        <v>84353355.444000006</v>
      </c>
      <c r="O158" s="305">
        <f t="shared" si="90"/>
        <v>0.99247899618537316</v>
      </c>
      <c r="P158" s="575">
        <f>+P161+P182+P190+P159+P193</f>
        <v>128427.73500000002</v>
      </c>
      <c r="Q158" s="306">
        <f t="shared" ca="1" si="86"/>
        <v>0.97422738889521265</v>
      </c>
      <c r="R158" s="577">
        <f>+R161+R182+R190+R159+R193</f>
        <v>3397.4799999999996</v>
      </c>
      <c r="S158" s="306">
        <f t="shared" ca="1" si="91"/>
        <v>2.5772611104787499E-2</v>
      </c>
      <c r="T158" s="575">
        <f>+T159+T161+T182+T190+T193</f>
        <v>88819150.925999999</v>
      </c>
      <c r="U158" s="575">
        <f ca="1">+U159+U161+U182+U190+U193</f>
        <v>259773.72206299996</v>
      </c>
      <c r="V158" s="307">
        <f t="shared" ca="1" si="92"/>
        <v>2.9247489911205229E-3</v>
      </c>
      <c r="W158" s="579"/>
      <c r="X158" s="580"/>
      <c r="Y158" s="310"/>
      <c r="Z158" s="581"/>
      <c r="AA158" s="582"/>
      <c r="AB158" s="582"/>
      <c r="AC158" s="582"/>
      <c r="AD158" s="581"/>
    </row>
    <row r="159" spans="2:30" s="583" customFormat="1" ht="15" hidden="1" customHeight="1" outlineLevel="1" x14ac:dyDescent="0.2">
      <c r="B159" s="570" t="s">
        <v>1</v>
      </c>
      <c r="C159" s="590" t="s">
        <v>260</v>
      </c>
      <c r="D159" s="572"/>
      <c r="E159" s="573"/>
      <c r="F159" s="573"/>
      <c r="G159" s="574" t="s">
        <v>261</v>
      </c>
      <c r="H159" s="575">
        <f>SUM(H160:H160)</f>
        <v>2502834</v>
      </c>
      <c r="I159" s="575">
        <f>SUM(I160:I160)</f>
        <v>2502834</v>
      </c>
      <c r="J159" s="575">
        <f>SUM(J160:J160)</f>
        <v>5117.4660000000003</v>
      </c>
      <c r="K159" s="305">
        <f t="shared" si="88"/>
        <v>2.0446685637161713E-3</v>
      </c>
      <c r="L159" s="575">
        <f>SUM(L160:L160)</f>
        <v>256462.94700000001</v>
      </c>
      <c r="M159" s="305">
        <f t="shared" si="89"/>
        <v>0.1024690199190198</v>
      </c>
      <c r="N159" s="576">
        <f>SUM(N160:N160)</f>
        <v>2246371.0529999998</v>
      </c>
      <c r="O159" s="305">
        <f t="shared" si="90"/>
        <v>0.89753098008098009</v>
      </c>
      <c r="P159" s="575">
        <f>SUM(P160:P160)</f>
        <v>4800.2659999999996</v>
      </c>
      <c r="Q159" s="306">
        <f t="shared" si="86"/>
        <v>0.93801619786042534</v>
      </c>
      <c r="R159" s="577">
        <f>SUM(R160:R160)</f>
        <v>317.2</v>
      </c>
      <c r="S159" s="306">
        <f t="shared" si="91"/>
        <v>6.1983802139574544E-2</v>
      </c>
      <c r="T159" s="575">
        <f>+SUM(T160:T160)</f>
        <v>2764320.2930000001</v>
      </c>
      <c r="U159" s="578">
        <f>+SUM(U160:U160)</f>
        <v>16268.090232999999</v>
      </c>
      <c r="V159" s="307">
        <f t="shared" si="92"/>
        <v>5.8850236255889605E-3</v>
      </c>
      <c r="W159" s="579"/>
      <c r="X159" s="580"/>
      <c r="Y159" s="310"/>
      <c r="Z159" s="581"/>
      <c r="AA159" s="582"/>
      <c r="AB159" s="582"/>
      <c r="AC159" s="582"/>
      <c r="AD159" s="581"/>
    </row>
    <row r="160" spans="2:30" s="583" customFormat="1" ht="15" hidden="1" customHeight="1" outlineLevel="1" x14ac:dyDescent="0.2">
      <c r="B160" s="570"/>
      <c r="C160" s="590"/>
      <c r="D160" s="572"/>
      <c r="E160" s="573"/>
      <c r="F160" s="573" t="s">
        <v>818</v>
      </c>
      <c r="G160" s="574" t="s">
        <v>258</v>
      </c>
      <c r="H160" s="575">
        <f>+'Prog 02'!H12</f>
        <v>2502834</v>
      </c>
      <c r="I160" s="575">
        <f>+'Prog 02'!I12</f>
        <v>2502834</v>
      </c>
      <c r="J160" s="575">
        <f>+'Prog 02'!J12</f>
        <v>5117.4660000000003</v>
      </c>
      <c r="K160" s="305">
        <f t="shared" si="88"/>
        <v>2.0446685637161713E-3</v>
      </c>
      <c r="L160" s="575">
        <f>+'Prog 02'!L12</f>
        <v>256462.94700000001</v>
      </c>
      <c r="M160" s="305">
        <f t="shared" si="89"/>
        <v>0.1024690199190198</v>
      </c>
      <c r="N160" s="576">
        <f>+'Prog 02'!N12</f>
        <v>2246371.0529999998</v>
      </c>
      <c r="O160" s="305">
        <f t="shared" si="90"/>
        <v>0.89753098008098009</v>
      </c>
      <c r="P160" s="575">
        <f>+'Prog 02'!P12</f>
        <v>4800.2659999999996</v>
      </c>
      <c r="Q160" s="306">
        <f t="shared" si="86"/>
        <v>0.93801619786042534</v>
      </c>
      <c r="R160" s="577">
        <f>+'Prog 02'!R12</f>
        <v>317.2</v>
      </c>
      <c r="S160" s="306">
        <f t="shared" si="91"/>
        <v>6.1983802139574544E-2</v>
      </c>
      <c r="T160" s="575">
        <f>+'Prog 02'!T12</f>
        <v>2764320.2930000001</v>
      </c>
      <c r="U160" s="578">
        <f>+'Prog 02'!U12</f>
        <v>16268.090232999999</v>
      </c>
      <c r="V160" s="307">
        <f t="shared" si="92"/>
        <v>5.8850236255889605E-3</v>
      </c>
      <c r="W160" s="579"/>
      <c r="X160" s="580"/>
      <c r="Y160" s="310"/>
      <c r="Z160" s="581"/>
      <c r="AA160" s="582"/>
      <c r="AB160" s="582"/>
      <c r="AC160" s="582"/>
      <c r="AD160" s="581"/>
    </row>
    <row r="161" spans="2:54" s="583" customFormat="1" ht="15" hidden="1" customHeight="1" outlineLevel="1" x14ac:dyDescent="0.2">
      <c r="B161" s="570" t="s">
        <v>1</v>
      </c>
      <c r="C161" s="571" t="s">
        <v>153</v>
      </c>
      <c r="D161" s="572"/>
      <c r="E161" s="573"/>
      <c r="F161" s="573"/>
      <c r="G161" s="574" t="s">
        <v>3</v>
      </c>
      <c r="H161" s="575">
        <f>SUM(H162:H181)</f>
        <v>0</v>
      </c>
      <c r="I161" s="575">
        <f>SUM(I162:I181)</f>
        <v>0</v>
      </c>
      <c r="J161" s="575">
        <f>SUM(J162:J181)</f>
        <v>0</v>
      </c>
      <c r="K161" s="305" t="str">
        <f t="shared" si="88"/>
        <v>0%</v>
      </c>
      <c r="L161" s="575">
        <f>SUM(L162:L181)</f>
        <v>0</v>
      </c>
      <c r="M161" s="305">
        <f t="shared" si="89"/>
        <v>0</v>
      </c>
      <c r="N161" s="576">
        <f>SUM(N162:N181)</f>
        <v>0</v>
      </c>
      <c r="O161" s="305">
        <f t="shared" si="90"/>
        <v>0</v>
      </c>
      <c r="P161" s="575">
        <f>SUM(P162:P181)</f>
        <v>0</v>
      </c>
      <c r="Q161" s="306">
        <f t="shared" si="86"/>
        <v>0</v>
      </c>
      <c r="R161" s="577">
        <f>SUM(R162:R181)</f>
        <v>0</v>
      </c>
      <c r="S161" s="306" t="str">
        <f t="shared" si="91"/>
        <v>0%</v>
      </c>
      <c r="T161" s="575">
        <f>+SUM(T162:T181)</f>
        <v>0</v>
      </c>
      <c r="U161" s="578">
        <f>+SUM(U162:U181)</f>
        <v>0</v>
      </c>
      <c r="V161" s="307">
        <f t="shared" si="92"/>
        <v>0</v>
      </c>
      <c r="W161" s="579"/>
      <c r="X161" s="580"/>
      <c r="Y161" s="310"/>
      <c r="Z161" s="581"/>
      <c r="AA161" s="582"/>
      <c r="AB161" s="582"/>
      <c r="AC161" s="582"/>
      <c r="AD161" s="581"/>
      <c r="BB161" s="579"/>
    </row>
    <row r="162" spans="2:54" s="583" customFormat="1" ht="15" hidden="1" customHeight="1" outlineLevel="1" x14ac:dyDescent="0.2">
      <c r="B162" s="570"/>
      <c r="C162" s="571"/>
      <c r="D162" s="572"/>
      <c r="E162" s="573"/>
      <c r="F162" s="573" t="s">
        <v>250</v>
      </c>
      <c r="G162" s="574" t="s">
        <v>251</v>
      </c>
      <c r="H162" s="575">
        <v>0</v>
      </c>
      <c r="I162" s="575">
        <v>0</v>
      </c>
      <c r="J162" s="591">
        <v>0</v>
      </c>
      <c r="K162" s="305" t="str">
        <f t="shared" si="88"/>
        <v>0%</v>
      </c>
      <c r="L162" s="575">
        <v>0</v>
      </c>
      <c r="M162" s="305">
        <f t="shared" si="89"/>
        <v>0</v>
      </c>
      <c r="N162" s="576">
        <f>+'Prog 05'!N11</f>
        <v>0</v>
      </c>
      <c r="O162" s="305">
        <f t="shared" si="90"/>
        <v>0</v>
      </c>
      <c r="P162" s="575">
        <f>+'Prog 05'!S11</f>
        <v>0</v>
      </c>
      <c r="Q162" s="306">
        <f t="shared" si="86"/>
        <v>0</v>
      </c>
      <c r="R162" s="577">
        <f>+'Prog 05'!T11</f>
        <v>0</v>
      </c>
      <c r="S162" s="306" t="str">
        <f t="shared" si="91"/>
        <v>0%</v>
      </c>
      <c r="T162" s="575">
        <f>+'Prog 05'!S11</f>
        <v>0</v>
      </c>
      <c r="U162" s="578">
        <f>+'Prog 05'!T11</f>
        <v>0</v>
      </c>
      <c r="V162" s="307">
        <f t="shared" si="92"/>
        <v>0</v>
      </c>
      <c r="W162" s="579"/>
      <c r="X162" s="580"/>
      <c r="Y162" s="310"/>
      <c r="Z162" s="581"/>
      <c r="AA162" s="582"/>
      <c r="AB162" s="582"/>
      <c r="AC162" s="582"/>
      <c r="AD162" s="581"/>
      <c r="BB162" s="579"/>
    </row>
    <row r="163" spans="2:54" s="583" customFormat="1" ht="15" hidden="1" customHeight="1" outlineLevel="1" x14ac:dyDescent="0.2">
      <c r="B163" s="570"/>
      <c r="C163" s="571"/>
      <c r="D163" s="572"/>
      <c r="E163" s="573"/>
      <c r="F163" s="573" t="s">
        <v>248</v>
      </c>
      <c r="G163" s="603" t="s">
        <v>265</v>
      </c>
      <c r="H163" s="575">
        <f>+'Prog 05'!H12</f>
        <v>0</v>
      </c>
      <c r="I163" s="575">
        <f>+'Prog 05'!I12</f>
        <v>0</v>
      </c>
      <c r="J163" s="575">
        <f>+'Prog 05'!J12</f>
        <v>0</v>
      </c>
      <c r="K163" s="305" t="str">
        <f t="shared" si="88"/>
        <v>0%</v>
      </c>
      <c r="L163" s="575">
        <f>+'Prog 05'!L12</f>
        <v>0</v>
      </c>
      <c r="M163" s="305">
        <f t="shared" si="89"/>
        <v>0</v>
      </c>
      <c r="N163" s="576">
        <f>+'Prog 05'!N12</f>
        <v>0</v>
      </c>
      <c r="O163" s="305">
        <f t="shared" si="90"/>
        <v>0</v>
      </c>
      <c r="P163" s="575">
        <f>+'Prog 05'!S12</f>
        <v>0</v>
      </c>
      <c r="Q163" s="306">
        <f t="shared" si="86"/>
        <v>0</v>
      </c>
      <c r="R163" s="577">
        <f>+'Prog 05'!T12</f>
        <v>0</v>
      </c>
      <c r="S163" s="306" t="str">
        <f t="shared" si="91"/>
        <v>0%</v>
      </c>
      <c r="T163" s="575">
        <f>+'Prog 05'!S12</f>
        <v>0</v>
      </c>
      <c r="U163" s="578">
        <f>+'Prog 05'!T12</f>
        <v>0</v>
      </c>
      <c r="V163" s="307">
        <f t="shared" si="92"/>
        <v>0</v>
      </c>
      <c r="W163" s="579"/>
      <c r="X163" s="580"/>
      <c r="Y163" s="310"/>
      <c r="Z163" s="581"/>
      <c r="AA163" s="582"/>
      <c r="AB163" s="582"/>
      <c r="AC163" s="582"/>
      <c r="AD163" s="581"/>
      <c r="BB163" s="579"/>
    </row>
    <row r="164" spans="2:54" s="583" customFormat="1" ht="15" hidden="1" customHeight="1" outlineLevel="1" x14ac:dyDescent="0.2">
      <c r="B164" s="570"/>
      <c r="C164" s="571"/>
      <c r="D164" s="572"/>
      <c r="E164" s="573"/>
      <c r="F164" s="573" t="s">
        <v>589</v>
      </c>
      <c r="G164" s="603" t="s">
        <v>450</v>
      </c>
      <c r="H164" s="575">
        <f>+'Prog 05'!H13</f>
        <v>0</v>
      </c>
      <c r="I164" s="575">
        <f>+'Prog 05'!I13</f>
        <v>0</v>
      </c>
      <c r="J164" s="575">
        <f>+'Prog 05'!J13</f>
        <v>0</v>
      </c>
      <c r="K164" s="305" t="str">
        <f t="shared" si="88"/>
        <v>0%</v>
      </c>
      <c r="L164" s="575">
        <f>+'Prog 05'!L13</f>
        <v>0</v>
      </c>
      <c r="M164" s="305">
        <f t="shared" si="89"/>
        <v>0</v>
      </c>
      <c r="N164" s="576">
        <f>+'Prog 05'!N13</f>
        <v>0</v>
      </c>
      <c r="O164" s="305">
        <f t="shared" si="90"/>
        <v>0</v>
      </c>
      <c r="P164" s="575">
        <f>+'Prog 05'!S13</f>
        <v>0</v>
      </c>
      <c r="Q164" s="306">
        <f t="shared" si="86"/>
        <v>0</v>
      </c>
      <c r="R164" s="577">
        <f>+'Prog 05'!T13</f>
        <v>0</v>
      </c>
      <c r="S164" s="306" t="str">
        <f t="shared" si="91"/>
        <v>0%</v>
      </c>
      <c r="T164" s="575">
        <f>+'Prog 05'!S13</f>
        <v>0</v>
      </c>
      <c r="U164" s="578">
        <f>+'Prog 05'!T13</f>
        <v>0</v>
      </c>
      <c r="V164" s="307">
        <f t="shared" si="92"/>
        <v>0</v>
      </c>
      <c r="W164" s="579"/>
      <c r="X164" s="580"/>
      <c r="Y164" s="310"/>
      <c r="Z164" s="581"/>
      <c r="AA164" s="582"/>
      <c r="AB164" s="582"/>
      <c r="AC164" s="582"/>
      <c r="AD164" s="581"/>
      <c r="BB164" s="579"/>
    </row>
    <row r="165" spans="2:54" s="583" customFormat="1" ht="15" hidden="1" customHeight="1" outlineLevel="1" x14ac:dyDescent="0.2">
      <c r="B165" s="570"/>
      <c r="C165" s="571"/>
      <c r="D165" s="572"/>
      <c r="E165" s="573"/>
      <c r="F165" s="573" t="s">
        <v>209</v>
      </c>
      <c r="G165" s="603" t="s">
        <v>578</v>
      </c>
      <c r="H165" s="575">
        <f>+'Prog 05'!H14</f>
        <v>0</v>
      </c>
      <c r="I165" s="575">
        <f>+'Prog 05'!I14</f>
        <v>0</v>
      </c>
      <c r="J165" s="575">
        <f>+'Prog 05'!J14</f>
        <v>0</v>
      </c>
      <c r="K165" s="305" t="str">
        <f t="shared" si="88"/>
        <v>0%</v>
      </c>
      <c r="L165" s="575">
        <f>+'Prog 05'!L14</f>
        <v>0</v>
      </c>
      <c r="M165" s="305">
        <f t="shared" si="89"/>
        <v>0</v>
      </c>
      <c r="N165" s="576">
        <f>+'Prog 05'!N14</f>
        <v>0</v>
      </c>
      <c r="O165" s="305">
        <f t="shared" si="90"/>
        <v>0</v>
      </c>
      <c r="P165" s="575">
        <f>+'Prog 05'!P14</f>
        <v>0</v>
      </c>
      <c r="Q165" s="306">
        <f t="shared" si="86"/>
        <v>0</v>
      </c>
      <c r="R165" s="577">
        <f>+'Prog 05'!Q14</f>
        <v>0</v>
      </c>
      <c r="S165" s="306" t="str">
        <f t="shared" si="91"/>
        <v>0%</v>
      </c>
      <c r="T165" s="575">
        <f>+'Prog 05'!S14</f>
        <v>0</v>
      </c>
      <c r="U165" s="578">
        <f>+'Prog 05'!T14</f>
        <v>0</v>
      </c>
      <c r="V165" s="307">
        <f t="shared" si="92"/>
        <v>0</v>
      </c>
      <c r="W165" s="579"/>
      <c r="X165" s="580"/>
      <c r="Y165" s="310"/>
      <c r="Z165" s="581"/>
      <c r="AA165" s="582"/>
      <c r="AB165" s="582"/>
      <c r="AC165" s="582"/>
      <c r="AD165" s="581"/>
      <c r="BB165" s="579"/>
    </row>
    <row r="166" spans="2:54" s="583" customFormat="1" ht="15" hidden="1" customHeight="1" outlineLevel="1" x14ac:dyDescent="0.2">
      <c r="B166" s="570"/>
      <c r="C166" s="571"/>
      <c r="D166" s="572"/>
      <c r="E166" s="573"/>
      <c r="F166" s="573" t="s">
        <v>657</v>
      </c>
      <c r="G166" s="603" t="s">
        <v>532</v>
      </c>
      <c r="H166" s="575">
        <v>0</v>
      </c>
      <c r="I166" s="575">
        <f>+'Prog 05'!I15</f>
        <v>0</v>
      </c>
      <c r="J166" s="575">
        <f>+'Prog 05'!J15</f>
        <v>0</v>
      </c>
      <c r="K166" s="305" t="str">
        <f t="shared" si="88"/>
        <v>0%</v>
      </c>
      <c r="L166" s="575">
        <f>+'Prog 05'!L15</f>
        <v>0</v>
      </c>
      <c r="M166" s="305">
        <f t="shared" si="89"/>
        <v>0</v>
      </c>
      <c r="N166" s="576">
        <f>+'Prog 05'!N15</f>
        <v>0</v>
      </c>
      <c r="O166" s="305">
        <f t="shared" si="90"/>
        <v>0</v>
      </c>
      <c r="P166" s="575">
        <f>+'Prog 05'!P15</f>
        <v>0</v>
      </c>
      <c r="Q166" s="306">
        <f t="shared" si="86"/>
        <v>0</v>
      </c>
      <c r="R166" s="577">
        <f>+'Prog 05'!Q15</f>
        <v>0</v>
      </c>
      <c r="S166" s="306" t="str">
        <f t="shared" si="91"/>
        <v>0%</v>
      </c>
      <c r="T166" s="575">
        <f>+'Prog 05'!S15</f>
        <v>0</v>
      </c>
      <c r="U166" s="578">
        <f>+'Prog 05'!T15</f>
        <v>0</v>
      </c>
      <c r="V166" s="307">
        <f t="shared" si="92"/>
        <v>0</v>
      </c>
      <c r="W166" s="579"/>
      <c r="X166" s="580"/>
      <c r="Y166" s="310"/>
      <c r="Z166" s="581"/>
      <c r="AA166" s="582"/>
      <c r="AB166" s="582"/>
      <c r="AC166" s="582"/>
      <c r="AD166" s="581"/>
      <c r="BB166" s="579"/>
    </row>
    <row r="167" spans="2:54" s="583" customFormat="1" ht="15" hidden="1" customHeight="1" outlineLevel="1" x14ac:dyDescent="0.2">
      <c r="B167" s="570"/>
      <c r="C167" s="571"/>
      <c r="D167" s="572"/>
      <c r="E167" s="573"/>
      <c r="F167" s="573" t="s">
        <v>210</v>
      </c>
      <c r="G167" s="603" t="s">
        <v>579</v>
      </c>
      <c r="H167" s="575">
        <f>+'Prog 05'!H16</f>
        <v>0</v>
      </c>
      <c r="I167" s="575">
        <f>+'Prog 05'!I16</f>
        <v>0</v>
      </c>
      <c r="J167" s="575">
        <f>+'Prog 05'!J16</f>
        <v>0</v>
      </c>
      <c r="K167" s="305" t="str">
        <f t="shared" si="88"/>
        <v>0%</v>
      </c>
      <c r="L167" s="575">
        <f>+'Prog 05'!L16</f>
        <v>0</v>
      </c>
      <c r="M167" s="305">
        <f t="shared" si="89"/>
        <v>0</v>
      </c>
      <c r="N167" s="576">
        <f>+'Prog 05'!N16</f>
        <v>0</v>
      </c>
      <c r="O167" s="305">
        <f t="shared" si="90"/>
        <v>0</v>
      </c>
      <c r="P167" s="575">
        <f>+'Prog 05'!S16</f>
        <v>0</v>
      </c>
      <c r="Q167" s="306">
        <f t="shared" si="86"/>
        <v>0</v>
      </c>
      <c r="R167" s="577">
        <f>+'Prog 05'!T16</f>
        <v>0</v>
      </c>
      <c r="S167" s="306" t="str">
        <f t="shared" si="91"/>
        <v>0%</v>
      </c>
      <c r="T167" s="575">
        <f>+'Prog 05'!S16</f>
        <v>0</v>
      </c>
      <c r="U167" s="578">
        <f>+'Prog 05'!T16</f>
        <v>0</v>
      </c>
      <c r="V167" s="307">
        <f t="shared" si="92"/>
        <v>0</v>
      </c>
      <c r="W167" s="579"/>
      <c r="X167" s="580"/>
      <c r="Y167" s="310"/>
      <c r="Z167" s="581"/>
      <c r="AA167" s="582"/>
      <c r="AB167" s="582"/>
      <c r="AC167" s="582"/>
      <c r="AD167" s="581"/>
      <c r="BB167" s="579"/>
    </row>
    <row r="168" spans="2:54" s="583" customFormat="1" ht="15" hidden="1" customHeight="1" outlineLevel="1" x14ac:dyDescent="0.2">
      <c r="B168" s="570"/>
      <c r="C168" s="571"/>
      <c r="D168" s="572"/>
      <c r="E168" s="573"/>
      <c r="F168" s="573" t="s">
        <v>211</v>
      </c>
      <c r="G168" s="603" t="s">
        <v>580</v>
      </c>
      <c r="H168" s="575">
        <f>+'Prog 05'!H17</f>
        <v>0</v>
      </c>
      <c r="I168" s="575">
        <f>+'Prog 05'!I17</f>
        <v>0</v>
      </c>
      <c r="J168" s="575">
        <f>+'Prog 05'!J17</f>
        <v>0</v>
      </c>
      <c r="K168" s="305" t="str">
        <f t="shared" si="88"/>
        <v>0%</v>
      </c>
      <c r="L168" s="575">
        <f>+'Prog 05'!L17</f>
        <v>0</v>
      </c>
      <c r="M168" s="305">
        <f t="shared" si="89"/>
        <v>0</v>
      </c>
      <c r="N168" s="576">
        <f>+'Prog 05'!N17</f>
        <v>0</v>
      </c>
      <c r="O168" s="305">
        <f t="shared" si="90"/>
        <v>0</v>
      </c>
      <c r="P168" s="575">
        <f>+'Prog 05'!S17</f>
        <v>0</v>
      </c>
      <c r="Q168" s="306">
        <f t="shared" si="86"/>
        <v>0</v>
      </c>
      <c r="R168" s="577">
        <f>+'Prog 05'!T17</f>
        <v>0</v>
      </c>
      <c r="S168" s="306" t="str">
        <f t="shared" si="91"/>
        <v>0%</v>
      </c>
      <c r="T168" s="575">
        <f>+'Prog 05'!S17</f>
        <v>0</v>
      </c>
      <c r="U168" s="578">
        <f>+'Prog 05'!T17</f>
        <v>0</v>
      </c>
      <c r="V168" s="307">
        <f t="shared" si="92"/>
        <v>0</v>
      </c>
      <c r="W168" s="579"/>
      <c r="X168" s="580"/>
      <c r="Y168" s="310"/>
      <c r="Z168" s="581"/>
      <c r="AA168" s="582"/>
      <c r="AB168" s="582"/>
      <c r="AC168" s="582"/>
      <c r="AD168" s="581"/>
      <c r="BB168" s="579"/>
    </row>
    <row r="169" spans="2:54" s="583" customFormat="1" ht="15" hidden="1" customHeight="1" outlineLevel="1" x14ac:dyDescent="0.2">
      <c r="B169" s="570"/>
      <c r="C169" s="571"/>
      <c r="D169" s="572"/>
      <c r="E169" s="573"/>
      <c r="F169" s="573" t="s">
        <v>212</v>
      </c>
      <c r="G169" s="603" t="s">
        <v>581</v>
      </c>
      <c r="H169" s="575">
        <f>+'Prog 05'!H18</f>
        <v>0</v>
      </c>
      <c r="I169" s="575">
        <f>+'Prog 05'!I18</f>
        <v>0</v>
      </c>
      <c r="J169" s="575">
        <f>+'Prog 05'!J18</f>
        <v>0</v>
      </c>
      <c r="K169" s="305" t="str">
        <f t="shared" si="88"/>
        <v>0%</v>
      </c>
      <c r="L169" s="575">
        <f>+'Prog 05'!L18</f>
        <v>0</v>
      </c>
      <c r="M169" s="305">
        <f t="shared" si="89"/>
        <v>0</v>
      </c>
      <c r="N169" s="576">
        <f>+'Prog 05'!N18</f>
        <v>0</v>
      </c>
      <c r="O169" s="305">
        <f t="shared" si="90"/>
        <v>0</v>
      </c>
      <c r="P169" s="575">
        <f>+'Prog 05'!P18</f>
        <v>0</v>
      </c>
      <c r="Q169" s="306">
        <f t="shared" si="86"/>
        <v>0</v>
      </c>
      <c r="R169" s="577">
        <f>+'Prog 05'!Q18</f>
        <v>0</v>
      </c>
      <c r="S169" s="306" t="str">
        <f t="shared" si="91"/>
        <v>0%</v>
      </c>
      <c r="T169" s="575">
        <f>+'Prog 05'!S18</f>
        <v>0</v>
      </c>
      <c r="U169" s="578">
        <f>+'Prog 05'!T18</f>
        <v>0</v>
      </c>
      <c r="V169" s="307">
        <f t="shared" si="92"/>
        <v>0</v>
      </c>
      <c r="W169" s="579"/>
      <c r="X169" s="580"/>
      <c r="Y169" s="310"/>
      <c r="Z169" s="581"/>
      <c r="AA169" s="582"/>
      <c r="AB169" s="582"/>
      <c r="AC169" s="582"/>
      <c r="AD169" s="581"/>
      <c r="BB169" s="579"/>
    </row>
    <row r="170" spans="2:54" s="583" customFormat="1" ht="15" hidden="1" customHeight="1" outlineLevel="1" x14ac:dyDescent="0.2">
      <c r="B170" s="570"/>
      <c r="C170" s="571"/>
      <c r="D170" s="572"/>
      <c r="E170" s="573"/>
      <c r="F170" s="573" t="s">
        <v>213</v>
      </c>
      <c r="G170" s="603" t="s">
        <v>582</v>
      </c>
      <c r="H170" s="575">
        <f>+'Prog 05'!H19</f>
        <v>0</v>
      </c>
      <c r="I170" s="575">
        <f>+'Prog 05'!I19</f>
        <v>0</v>
      </c>
      <c r="J170" s="575">
        <f>+'Prog 05'!J19</f>
        <v>0</v>
      </c>
      <c r="K170" s="305" t="str">
        <f t="shared" si="88"/>
        <v>0%</v>
      </c>
      <c r="L170" s="575">
        <f>+'Prog 05'!L19</f>
        <v>0</v>
      </c>
      <c r="M170" s="305">
        <f t="shared" si="89"/>
        <v>0</v>
      </c>
      <c r="N170" s="576">
        <f>+'Prog 05'!N19</f>
        <v>0</v>
      </c>
      <c r="O170" s="305">
        <f t="shared" si="90"/>
        <v>0</v>
      </c>
      <c r="P170" s="575">
        <f>+'Prog 05'!P19</f>
        <v>0</v>
      </c>
      <c r="Q170" s="306">
        <f t="shared" si="86"/>
        <v>0</v>
      </c>
      <c r="R170" s="577">
        <f>+'Prog 05'!Q19</f>
        <v>0</v>
      </c>
      <c r="S170" s="306" t="str">
        <f t="shared" si="91"/>
        <v>0%</v>
      </c>
      <c r="T170" s="575">
        <f>+'Prog 05'!S19</f>
        <v>0</v>
      </c>
      <c r="U170" s="578">
        <f>+'Prog 05'!T19</f>
        <v>0</v>
      </c>
      <c r="V170" s="307">
        <f t="shared" si="92"/>
        <v>0</v>
      </c>
      <c r="W170" s="579"/>
      <c r="X170" s="580"/>
      <c r="Y170" s="310"/>
      <c r="Z170" s="581"/>
      <c r="AA170" s="582"/>
      <c r="AB170" s="582"/>
      <c r="AC170" s="582"/>
      <c r="AD170" s="581"/>
      <c r="BB170" s="579"/>
    </row>
    <row r="171" spans="2:54" s="583" customFormat="1" ht="15" hidden="1" customHeight="1" outlineLevel="1" x14ac:dyDescent="0.2">
      <c r="B171" s="570"/>
      <c r="C171" s="571"/>
      <c r="D171" s="572"/>
      <c r="E171" s="573"/>
      <c r="F171" s="573" t="s">
        <v>214</v>
      </c>
      <c r="G171" s="603" t="s">
        <v>525</v>
      </c>
      <c r="H171" s="595">
        <f>+'Prog 05'!H20</f>
        <v>0</v>
      </c>
      <c r="I171" s="595">
        <f>+'Prog 05'!I20</f>
        <v>0</v>
      </c>
      <c r="J171" s="595">
        <f>+'Prog 05'!J20</f>
        <v>0</v>
      </c>
      <c r="K171" s="305" t="str">
        <f t="shared" si="88"/>
        <v>0%</v>
      </c>
      <c r="L171" s="575">
        <f>+'Prog 05'!L20</f>
        <v>0</v>
      </c>
      <c r="M171" s="305">
        <f t="shared" si="89"/>
        <v>0</v>
      </c>
      <c r="N171" s="576">
        <f>+'Prog 05'!N20</f>
        <v>0</v>
      </c>
      <c r="O171" s="305">
        <f t="shared" si="90"/>
        <v>0</v>
      </c>
      <c r="P171" s="575">
        <f>+'Prog 05'!P20</f>
        <v>0</v>
      </c>
      <c r="Q171" s="306">
        <f t="shared" si="86"/>
        <v>0</v>
      </c>
      <c r="R171" s="577">
        <f>+'Prog 05'!Q20</f>
        <v>0</v>
      </c>
      <c r="S171" s="306" t="str">
        <f t="shared" si="91"/>
        <v>0%</v>
      </c>
      <c r="T171" s="575">
        <f>+'Prog 05'!S20</f>
        <v>0</v>
      </c>
      <c r="U171" s="578">
        <f>+'Prog 05'!T20</f>
        <v>0</v>
      </c>
      <c r="V171" s="307">
        <f t="shared" si="92"/>
        <v>0</v>
      </c>
      <c r="W171" s="579"/>
      <c r="X171" s="580"/>
      <c r="Y171" s="310"/>
      <c r="Z171" s="581"/>
      <c r="AA171" s="582"/>
      <c r="AB171" s="582"/>
      <c r="AC171" s="582"/>
      <c r="AD171" s="581"/>
      <c r="BB171" s="579"/>
    </row>
    <row r="172" spans="2:54" s="583" customFormat="1" ht="15" hidden="1" customHeight="1" outlineLevel="1" x14ac:dyDescent="0.2">
      <c r="B172" s="570"/>
      <c r="C172" s="571"/>
      <c r="D172" s="572"/>
      <c r="E172" s="573"/>
      <c r="F172" s="573" t="s">
        <v>215</v>
      </c>
      <c r="G172" s="603" t="s">
        <v>604</v>
      </c>
      <c r="H172" s="595">
        <f>+'Prog 05'!H22</f>
        <v>0</v>
      </c>
      <c r="I172" s="595">
        <v>0</v>
      </c>
      <c r="J172" s="595">
        <v>0</v>
      </c>
      <c r="K172" s="305" t="str">
        <f t="shared" si="88"/>
        <v>0%</v>
      </c>
      <c r="L172" s="575">
        <v>0</v>
      </c>
      <c r="M172" s="305">
        <f t="shared" si="89"/>
        <v>0</v>
      </c>
      <c r="N172" s="576">
        <f>+'Prog 05'!N21</f>
        <v>0</v>
      </c>
      <c r="O172" s="305">
        <f t="shared" si="90"/>
        <v>0</v>
      </c>
      <c r="P172" s="575">
        <f>+'Prog 05'!P21</f>
        <v>0</v>
      </c>
      <c r="Q172" s="306">
        <f t="shared" si="86"/>
        <v>0</v>
      </c>
      <c r="R172" s="577">
        <f>+'Prog 05'!Q21</f>
        <v>0</v>
      </c>
      <c r="S172" s="306" t="str">
        <f t="shared" si="91"/>
        <v>0%</v>
      </c>
      <c r="T172" s="575">
        <f>+'Prog 05'!S21</f>
        <v>0</v>
      </c>
      <c r="U172" s="578">
        <f>+'Prog 05'!T21</f>
        <v>0</v>
      </c>
      <c r="V172" s="307">
        <f t="shared" si="92"/>
        <v>0</v>
      </c>
      <c r="W172" s="579"/>
      <c r="X172" s="580"/>
      <c r="Y172" s="310"/>
      <c r="Z172" s="581"/>
      <c r="AA172" s="582"/>
      <c r="AB172" s="582"/>
      <c r="AC172" s="582"/>
      <c r="AD172" s="581"/>
      <c r="BB172" s="579"/>
    </row>
    <row r="173" spans="2:54" s="583" customFormat="1" ht="15" hidden="1" customHeight="1" outlineLevel="1" x14ac:dyDescent="0.2">
      <c r="B173" s="570"/>
      <c r="C173" s="571"/>
      <c r="D173" s="572"/>
      <c r="E173" s="573"/>
      <c r="F173" s="573" t="s">
        <v>216</v>
      </c>
      <c r="G173" s="603" t="s">
        <v>583</v>
      </c>
      <c r="H173" s="595">
        <f>+'Prog 05'!H22</f>
        <v>0</v>
      </c>
      <c r="I173" s="595">
        <f>+'Prog 05'!I22</f>
        <v>0</v>
      </c>
      <c r="J173" s="595">
        <f>+'Prog 05'!J22</f>
        <v>0</v>
      </c>
      <c r="K173" s="305" t="str">
        <f t="shared" si="88"/>
        <v>0%</v>
      </c>
      <c r="L173" s="575">
        <f>+'Prog 05'!L22</f>
        <v>0</v>
      </c>
      <c r="M173" s="305">
        <f t="shared" si="89"/>
        <v>0</v>
      </c>
      <c r="N173" s="576">
        <f>+'Prog 05'!N22</f>
        <v>0</v>
      </c>
      <c r="O173" s="305">
        <f t="shared" si="90"/>
        <v>0</v>
      </c>
      <c r="P173" s="575">
        <f>+'Prog 05'!P22</f>
        <v>0</v>
      </c>
      <c r="Q173" s="306">
        <f t="shared" si="86"/>
        <v>0</v>
      </c>
      <c r="R173" s="577">
        <f>+'Prog 05'!Q22</f>
        <v>0</v>
      </c>
      <c r="S173" s="306" t="str">
        <f t="shared" si="91"/>
        <v>0%</v>
      </c>
      <c r="T173" s="575">
        <f>+'Prog 05'!S22</f>
        <v>0</v>
      </c>
      <c r="U173" s="578">
        <f>+'Prog 05'!T22</f>
        <v>0</v>
      </c>
      <c r="V173" s="307">
        <f t="shared" si="92"/>
        <v>0</v>
      </c>
      <c r="W173" s="579"/>
      <c r="X173" s="580"/>
      <c r="Y173" s="310"/>
      <c r="Z173" s="581"/>
      <c r="AA173" s="582"/>
      <c r="AB173" s="582"/>
      <c r="AC173" s="582"/>
      <c r="AD173" s="581"/>
      <c r="BB173" s="579"/>
    </row>
    <row r="174" spans="2:54" s="583" customFormat="1" ht="15" hidden="1" customHeight="1" outlineLevel="1" x14ac:dyDescent="0.2">
      <c r="B174" s="570"/>
      <c r="C174" s="571"/>
      <c r="D174" s="572"/>
      <c r="E174" s="573"/>
      <c r="F174" s="573" t="s">
        <v>217</v>
      </c>
      <c r="G174" s="603" t="s">
        <v>584</v>
      </c>
      <c r="H174" s="595">
        <f>+'Prog 05'!H23</f>
        <v>0</v>
      </c>
      <c r="I174" s="595">
        <f>+'Prog 05'!I23</f>
        <v>0</v>
      </c>
      <c r="J174" s="595">
        <f>+'Prog 05'!J23</f>
        <v>0</v>
      </c>
      <c r="K174" s="305" t="str">
        <f t="shared" si="88"/>
        <v>0%</v>
      </c>
      <c r="L174" s="575">
        <f>+'Prog 05'!L23</f>
        <v>0</v>
      </c>
      <c r="M174" s="305">
        <f t="shared" si="89"/>
        <v>0</v>
      </c>
      <c r="N174" s="576">
        <f>+'Prog 05'!N23</f>
        <v>0</v>
      </c>
      <c r="O174" s="305">
        <f t="shared" si="90"/>
        <v>0</v>
      </c>
      <c r="P174" s="575">
        <f>+'Prog 05'!P23</f>
        <v>0</v>
      </c>
      <c r="Q174" s="306">
        <f t="shared" si="86"/>
        <v>0</v>
      </c>
      <c r="R174" s="577">
        <f>+'Prog 05'!Q23</f>
        <v>0</v>
      </c>
      <c r="S174" s="306" t="str">
        <f t="shared" si="91"/>
        <v>0%</v>
      </c>
      <c r="T174" s="575">
        <f>+'Prog 05'!S23</f>
        <v>0</v>
      </c>
      <c r="U174" s="578">
        <f>+'Prog 05'!T23</f>
        <v>0</v>
      </c>
      <c r="V174" s="307">
        <f t="shared" si="92"/>
        <v>0</v>
      </c>
      <c r="W174" s="579"/>
      <c r="X174" s="580"/>
      <c r="Y174" s="310"/>
      <c r="Z174" s="581"/>
      <c r="AA174" s="582"/>
      <c r="AB174" s="582"/>
      <c r="AC174" s="582"/>
      <c r="AD174" s="581"/>
      <c r="BB174" s="579"/>
    </row>
    <row r="175" spans="2:54" s="583" customFormat="1" ht="15" hidden="1" customHeight="1" outlineLevel="1" x14ac:dyDescent="0.2">
      <c r="B175" s="570"/>
      <c r="C175" s="571"/>
      <c r="D175" s="572"/>
      <c r="E175" s="573"/>
      <c r="F175" s="573" t="s">
        <v>218</v>
      </c>
      <c r="G175" s="603" t="s">
        <v>603</v>
      </c>
      <c r="H175" s="595">
        <f>+'Prog 05'!H25</f>
        <v>0</v>
      </c>
      <c r="I175" s="595">
        <f>+'Prog 05'!I24</f>
        <v>0</v>
      </c>
      <c r="J175" s="595">
        <f>+'Prog 05'!J24</f>
        <v>0</v>
      </c>
      <c r="K175" s="305" t="str">
        <f t="shared" si="88"/>
        <v>0%</v>
      </c>
      <c r="L175" s="575">
        <f>+'Prog 05'!L24</f>
        <v>0</v>
      </c>
      <c r="M175" s="305">
        <f t="shared" si="89"/>
        <v>0</v>
      </c>
      <c r="N175" s="576">
        <f>+'Prog 05'!N24</f>
        <v>0</v>
      </c>
      <c r="O175" s="305">
        <f t="shared" si="90"/>
        <v>0</v>
      </c>
      <c r="P175" s="575">
        <f>+'Prog 05'!P24</f>
        <v>0</v>
      </c>
      <c r="Q175" s="306">
        <f t="shared" si="86"/>
        <v>0</v>
      </c>
      <c r="R175" s="577">
        <f>+'Prog 05'!Q24</f>
        <v>0</v>
      </c>
      <c r="S175" s="306" t="str">
        <f t="shared" si="91"/>
        <v>0%</v>
      </c>
      <c r="T175" s="575">
        <f>+'Prog 05'!S24</f>
        <v>0</v>
      </c>
      <c r="U175" s="578">
        <f>+'Prog 05'!T24</f>
        <v>0</v>
      </c>
      <c r="V175" s="307">
        <f t="shared" si="92"/>
        <v>0</v>
      </c>
      <c r="W175" s="579"/>
      <c r="X175" s="580"/>
      <c r="Y175" s="310"/>
      <c r="Z175" s="581"/>
      <c r="AA175" s="582"/>
      <c r="AB175" s="582"/>
      <c r="AC175" s="582"/>
      <c r="AD175" s="581"/>
      <c r="BB175" s="579"/>
    </row>
    <row r="176" spans="2:54" s="583" customFormat="1" ht="15" hidden="1" customHeight="1" outlineLevel="1" x14ac:dyDescent="0.2">
      <c r="B176" s="570"/>
      <c r="C176" s="571"/>
      <c r="D176" s="572"/>
      <c r="E176" s="573"/>
      <c r="F176" s="573" t="s">
        <v>219</v>
      </c>
      <c r="G176" s="603" t="s">
        <v>585</v>
      </c>
      <c r="H176" s="595">
        <f>+'Prog 05'!H25</f>
        <v>0</v>
      </c>
      <c r="I176" s="595">
        <f>+'Prog 05'!I25</f>
        <v>0</v>
      </c>
      <c r="J176" s="595">
        <f>+'Prog 05'!J25</f>
        <v>0</v>
      </c>
      <c r="K176" s="305" t="str">
        <f t="shared" si="88"/>
        <v>0%</v>
      </c>
      <c r="L176" s="575">
        <f>+'Prog 05'!L25</f>
        <v>0</v>
      </c>
      <c r="M176" s="305">
        <f t="shared" si="89"/>
        <v>0</v>
      </c>
      <c r="N176" s="576">
        <f>+'Prog 05'!N25</f>
        <v>0</v>
      </c>
      <c r="O176" s="305">
        <f t="shared" si="90"/>
        <v>0</v>
      </c>
      <c r="P176" s="575">
        <f>+'Prog 05'!P25</f>
        <v>0</v>
      </c>
      <c r="Q176" s="306">
        <f t="shared" si="86"/>
        <v>0</v>
      </c>
      <c r="R176" s="577">
        <f>+'Prog 05'!Q25</f>
        <v>0</v>
      </c>
      <c r="S176" s="306" t="str">
        <f t="shared" si="91"/>
        <v>0%</v>
      </c>
      <c r="T176" s="575">
        <f>+'Prog 05'!S25</f>
        <v>0</v>
      </c>
      <c r="U176" s="578">
        <f>+'Prog 05'!T25</f>
        <v>0</v>
      </c>
      <c r="V176" s="307">
        <f t="shared" si="92"/>
        <v>0</v>
      </c>
      <c r="W176" s="579"/>
      <c r="X176" s="580"/>
      <c r="Y176" s="310"/>
      <c r="Z176" s="581"/>
      <c r="AA176" s="582"/>
      <c r="AB176" s="582"/>
      <c r="AC176" s="582"/>
      <c r="AD176" s="581"/>
      <c r="BB176" s="579"/>
    </row>
    <row r="177" spans="2:54" s="583" customFormat="1" ht="15" hidden="1" customHeight="1" outlineLevel="1" x14ac:dyDescent="0.2">
      <c r="B177" s="570"/>
      <c r="C177" s="571"/>
      <c r="D177" s="572"/>
      <c r="E177" s="573"/>
      <c r="F177" s="573" t="s">
        <v>220</v>
      </c>
      <c r="G177" s="603" t="s">
        <v>586</v>
      </c>
      <c r="H177" s="595">
        <f>+'Prog 05'!H26</f>
        <v>0</v>
      </c>
      <c r="I177" s="595">
        <f>+'Prog 05'!I26</f>
        <v>0</v>
      </c>
      <c r="J177" s="595">
        <f>+'Prog 05'!J26</f>
        <v>0</v>
      </c>
      <c r="K177" s="305" t="str">
        <f t="shared" si="88"/>
        <v>0%</v>
      </c>
      <c r="L177" s="575">
        <f>+'Prog 05'!L26</f>
        <v>0</v>
      </c>
      <c r="M177" s="305">
        <f t="shared" si="89"/>
        <v>0</v>
      </c>
      <c r="N177" s="576">
        <f>+'Prog 05'!N26</f>
        <v>0</v>
      </c>
      <c r="O177" s="305">
        <f t="shared" si="90"/>
        <v>0</v>
      </c>
      <c r="P177" s="575">
        <f>+'Prog 05'!P26</f>
        <v>0</v>
      </c>
      <c r="Q177" s="306">
        <f t="shared" si="86"/>
        <v>0</v>
      </c>
      <c r="R177" s="577">
        <f>+'Prog 05'!Q26</f>
        <v>0</v>
      </c>
      <c r="S177" s="306" t="str">
        <f t="shared" si="91"/>
        <v>0%</v>
      </c>
      <c r="T177" s="575">
        <f>+'Prog 05'!S26</f>
        <v>0</v>
      </c>
      <c r="U177" s="578">
        <f>+'Prog 05'!T26</f>
        <v>0</v>
      </c>
      <c r="V177" s="307">
        <f t="shared" si="92"/>
        <v>0</v>
      </c>
      <c r="W177" s="579"/>
      <c r="X177" s="580"/>
      <c r="Y177" s="310"/>
      <c r="Z177" s="581"/>
      <c r="AA177" s="582"/>
      <c r="AB177" s="582"/>
      <c r="AC177" s="582"/>
      <c r="AD177" s="581"/>
      <c r="BB177" s="579"/>
    </row>
    <row r="178" spans="2:54" s="583" customFormat="1" ht="15" hidden="1" customHeight="1" outlineLevel="1" x14ac:dyDescent="0.2">
      <c r="B178" s="570"/>
      <c r="C178" s="571"/>
      <c r="D178" s="572"/>
      <c r="E178" s="573"/>
      <c r="F178" s="573" t="s">
        <v>221</v>
      </c>
      <c r="G178" s="603" t="s">
        <v>587</v>
      </c>
      <c r="H178" s="595">
        <f>+'Prog 05'!H27</f>
        <v>0</v>
      </c>
      <c r="I178" s="595">
        <f>+'Prog 05'!I27</f>
        <v>0</v>
      </c>
      <c r="J178" s="595">
        <f>+'Prog 05'!J27</f>
        <v>0</v>
      </c>
      <c r="K178" s="305" t="str">
        <f t="shared" si="88"/>
        <v>0%</v>
      </c>
      <c r="L178" s="575">
        <f>+'Prog 05'!L27</f>
        <v>0</v>
      </c>
      <c r="M178" s="305">
        <f t="shared" si="89"/>
        <v>0</v>
      </c>
      <c r="N178" s="576">
        <f>+'Prog 05'!N27</f>
        <v>0</v>
      </c>
      <c r="O178" s="305">
        <f t="shared" si="90"/>
        <v>0</v>
      </c>
      <c r="P178" s="575">
        <f>+'Prog 05'!P27</f>
        <v>0</v>
      </c>
      <c r="Q178" s="306">
        <f t="shared" si="86"/>
        <v>0</v>
      </c>
      <c r="R178" s="577">
        <f>+'Prog 05'!Q27</f>
        <v>0</v>
      </c>
      <c r="S178" s="306" t="str">
        <f t="shared" si="91"/>
        <v>0%</v>
      </c>
      <c r="T178" s="575">
        <f>+'Prog 05'!S27</f>
        <v>0</v>
      </c>
      <c r="U178" s="578">
        <f>+'Prog 05'!T27</f>
        <v>0</v>
      </c>
      <c r="V178" s="307">
        <f t="shared" si="92"/>
        <v>0</v>
      </c>
      <c r="W178" s="579"/>
      <c r="X178" s="580"/>
      <c r="Y178" s="310"/>
      <c r="Z178" s="581"/>
      <c r="AA178" s="582"/>
      <c r="AB178" s="582"/>
      <c r="AC178" s="582"/>
      <c r="AD178" s="581"/>
      <c r="BB178" s="579"/>
    </row>
    <row r="179" spans="2:54" s="583" customFormat="1" ht="15" hidden="1" customHeight="1" outlineLevel="1" x14ac:dyDescent="0.2">
      <c r="B179" s="570"/>
      <c r="C179" s="571"/>
      <c r="D179" s="572"/>
      <c r="E179" s="573"/>
      <c r="F179" s="573" t="s">
        <v>222</v>
      </c>
      <c r="G179" s="603" t="s">
        <v>588</v>
      </c>
      <c r="H179" s="595">
        <f>+'Prog 05'!H28</f>
        <v>0</v>
      </c>
      <c r="I179" s="595">
        <f>+'Prog 05'!I28</f>
        <v>0</v>
      </c>
      <c r="J179" s="595">
        <f>+'Prog 05'!J28</f>
        <v>0</v>
      </c>
      <c r="K179" s="305" t="str">
        <f t="shared" si="88"/>
        <v>0%</v>
      </c>
      <c r="L179" s="575">
        <f>+'Prog 05'!L28</f>
        <v>0</v>
      </c>
      <c r="M179" s="305">
        <f t="shared" si="89"/>
        <v>0</v>
      </c>
      <c r="N179" s="576">
        <f>+'Prog 05'!N28</f>
        <v>0</v>
      </c>
      <c r="O179" s="305">
        <f t="shared" si="90"/>
        <v>0</v>
      </c>
      <c r="P179" s="575">
        <f>+'Prog 05'!P28</f>
        <v>0</v>
      </c>
      <c r="Q179" s="306">
        <f t="shared" si="86"/>
        <v>0</v>
      </c>
      <c r="R179" s="577">
        <f>+'Prog 05'!Q28</f>
        <v>0</v>
      </c>
      <c r="S179" s="306" t="str">
        <f t="shared" si="91"/>
        <v>0%</v>
      </c>
      <c r="T179" s="575">
        <f>+'Prog 05'!S28</f>
        <v>0</v>
      </c>
      <c r="U179" s="578">
        <f>+'Prog 05'!T28</f>
        <v>0</v>
      </c>
      <c r="V179" s="307">
        <f t="shared" si="92"/>
        <v>0</v>
      </c>
      <c r="W179" s="579"/>
      <c r="X179" s="580"/>
      <c r="Y179" s="310"/>
      <c r="Z179" s="581"/>
      <c r="AA179" s="582"/>
      <c r="AB179" s="582"/>
      <c r="AC179" s="582"/>
      <c r="AD179" s="581"/>
      <c r="BB179" s="579"/>
    </row>
    <row r="180" spans="2:54" s="583" customFormat="1" ht="15" hidden="1" customHeight="1" outlineLevel="1" x14ac:dyDescent="0.2">
      <c r="B180" s="570"/>
      <c r="C180" s="571"/>
      <c r="D180" s="572"/>
      <c r="E180" s="573"/>
      <c r="F180" s="573" t="s">
        <v>611</v>
      </c>
      <c r="G180" s="603" t="s">
        <v>526</v>
      </c>
      <c r="H180" s="595">
        <f>+'Prog 05'!H30</f>
        <v>0</v>
      </c>
      <c r="I180" s="595">
        <f>+'Prog 05'!I29</f>
        <v>0</v>
      </c>
      <c r="J180" s="595">
        <f>+'Prog 05'!J29</f>
        <v>0</v>
      </c>
      <c r="K180" s="305" t="str">
        <f t="shared" si="88"/>
        <v>0%</v>
      </c>
      <c r="L180" s="575">
        <f>+'Prog 05'!L29</f>
        <v>0</v>
      </c>
      <c r="M180" s="305">
        <f t="shared" si="89"/>
        <v>0</v>
      </c>
      <c r="N180" s="576">
        <f>+'Prog 05'!N29</f>
        <v>0</v>
      </c>
      <c r="O180" s="305">
        <f t="shared" si="90"/>
        <v>0</v>
      </c>
      <c r="P180" s="575">
        <f>+'Prog 05'!P29</f>
        <v>0</v>
      </c>
      <c r="Q180" s="306">
        <f t="shared" si="86"/>
        <v>0</v>
      </c>
      <c r="R180" s="577">
        <f>+'Prog 05'!Q29</f>
        <v>0</v>
      </c>
      <c r="S180" s="306" t="str">
        <f t="shared" si="91"/>
        <v>0%</v>
      </c>
      <c r="T180" s="575">
        <f>+'Prog 05'!S29</f>
        <v>0</v>
      </c>
      <c r="U180" s="578">
        <f>+'Prog 05'!T29</f>
        <v>0</v>
      </c>
      <c r="V180" s="307">
        <f t="shared" si="92"/>
        <v>0</v>
      </c>
      <c r="W180" s="579"/>
      <c r="X180" s="580"/>
      <c r="Y180" s="310"/>
      <c r="Z180" s="581"/>
      <c r="AA180" s="582"/>
      <c r="AB180" s="582"/>
      <c r="AC180" s="582"/>
      <c r="AD180" s="581"/>
      <c r="BB180" s="579"/>
    </row>
    <row r="181" spans="2:54" s="583" customFormat="1" ht="15" hidden="1" customHeight="1" outlineLevel="1" x14ac:dyDescent="0.2">
      <c r="B181" s="570"/>
      <c r="C181" s="571"/>
      <c r="D181" s="572"/>
      <c r="E181" s="573"/>
      <c r="F181" s="573" t="s">
        <v>590</v>
      </c>
      <c r="G181" s="603" t="s">
        <v>449</v>
      </c>
      <c r="H181" s="595">
        <f>+'Prog 05'!H30</f>
        <v>0</v>
      </c>
      <c r="I181" s="595">
        <f>+'Prog 05'!I30</f>
        <v>0</v>
      </c>
      <c r="J181" s="595">
        <f>+'Prog 05'!J30</f>
        <v>0</v>
      </c>
      <c r="K181" s="305" t="str">
        <f t="shared" si="88"/>
        <v>0%</v>
      </c>
      <c r="L181" s="575">
        <f>+'Prog 05'!L30</f>
        <v>0</v>
      </c>
      <c r="M181" s="305">
        <f t="shared" si="89"/>
        <v>0</v>
      </c>
      <c r="N181" s="576">
        <f>+'Prog 05'!N30</f>
        <v>0</v>
      </c>
      <c r="O181" s="305">
        <f t="shared" si="90"/>
        <v>0</v>
      </c>
      <c r="P181" s="575">
        <f>+'Prog 05'!P30</f>
        <v>0</v>
      </c>
      <c r="Q181" s="306">
        <f t="shared" si="86"/>
        <v>0</v>
      </c>
      <c r="R181" s="577">
        <f>+'Prog 05'!Q30</f>
        <v>0</v>
      </c>
      <c r="S181" s="306" t="str">
        <f t="shared" si="91"/>
        <v>0%</v>
      </c>
      <c r="T181" s="575">
        <f>+'Prog 05'!S30</f>
        <v>0</v>
      </c>
      <c r="U181" s="578">
        <f>+'Prog 05'!T30</f>
        <v>0</v>
      </c>
      <c r="V181" s="307">
        <f t="shared" si="92"/>
        <v>0</v>
      </c>
      <c r="W181" s="579"/>
      <c r="X181" s="580"/>
      <c r="Y181" s="310"/>
      <c r="Z181" s="581"/>
      <c r="AA181" s="582"/>
      <c r="AB181" s="582"/>
      <c r="AC181" s="582"/>
      <c r="AD181" s="581"/>
      <c r="BB181" s="579"/>
    </row>
    <row r="182" spans="2:54" s="583" customFormat="1" ht="15" hidden="1" customHeight="1" outlineLevel="1" x14ac:dyDescent="0.2">
      <c r="B182" s="570" t="s">
        <v>1</v>
      </c>
      <c r="C182" s="571" t="s">
        <v>156</v>
      </c>
      <c r="D182" s="572"/>
      <c r="E182" s="605"/>
      <c r="F182" s="605"/>
      <c r="G182" s="574" t="s">
        <v>2</v>
      </c>
      <c r="H182" s="595">
        <f>SUM(H183:H189)</f>
        <v>82461271</v>
      </c>
      <c r="I182" s="595">
        <f>SUM(I183:I189)</f>
        <v>82461271</v>
      </c>
      <c r="J182" s="595">
        <f ca="1">SUM(J183:J189)</f>
        <v>122103.749</v>
      </c>
      <c r="K182" s="305">
        <f t="shared" ca="1" si="88"/>
        <v>1.4807405648646866E-3</v>
      </c>
      <c r="L182" s="595">
        <f>SUM(L183:L189)</f>
        <v>355142.609</v>
      </c>
      <c r="M182" s="305">
        <f t="shared" si="89"/>
        <v>4.3067806825339864E-3</v>
      </c>
      <c r="N182" s="596">
        <f>SUM(N183:N189)</f>
        <v>82106128.391000003</v>
      </c>
      <c r="O182" s="305">
        <f t="shared" si="90"/>
        <v>0.99569321931746602</v>
      </c>
      <c r="P182" s="595">
        <f>SUM(P183:P189)</f>
        <v>119374.524</v>
      </c>
      <c r="Q182" s="306">
        <f t="shared" ca="1" si="86"/>
        <v>0.97764831119149342</v>
      </c>
      <c r="R182" s="597">
        <f>SUM(R183:R189)</f>
        <v>2729.2249999999999</v>
      </c>
      <c r="S182" s="306">
        <f t="shared" ca="1" si="91"/>
        <v>2.2351688808506607E-2</v>
      </c>
      <c r="T182" s="575">
        <f>SUM(T183:T189)</f>
        <v>85451051.258000001</v>
      </c>
      <c r="U182" s="578">
        <f ca="1">SUM(U183:U189)</f>
        <v>151616.11547799996</v>
      </c>
      <c r="V182" s="307">
        <f t="shared" ca="1" si="92"/>
        <v>1.7743036890234341E-3</v>
      </c>
      <c r="W182" s="579"/>
      <c r="X182" s="580"/>
      <c r="Y182" s="310"/>
      <c r="Z182" s="581"/>
      <c r="AA182" s="582"/>
      <c r="AB182" s="582"/>
      <c r="AC182" s="582"/>
      <c r="AD182" s="581"/>
    </row>
    <row r="183" spans="2:54" s="583" customFormat="1" ht="15" hidden="1" customHeight="1" outlineLevel="2" x14ac:dyDescent="0.2">
      <c r="B183" s="570"/>
      <c r="C183" s="571"/>
      <c r="D183" s="606" t="s">
        <v>183</v>
      </c>
      <c r="E183" s="606"/>
      <c r="F183" s="573" t="str">
        <f>+CONCATENATE($B$158,"",$C$182,"",D183,"",E183)</f>
        <v>24.03.024</v>
      </c>
      <c r="G183" s="574" t="s">
        <v>224</v>
      </c>
      <c r="H183" s="595">
        <f>+VLOOKUP(F183,matriz01,3,FALSE)</f>
        <v>10</v>
      </c>
      <c r="I183" s="595">
        <f>+VLOOKUP(F183,matriz01,4,FALSE)</f>
        <v>10</v>
      </c>
      <c r="J183" s="595">
        <f ca="1">+'Prog 01'!J158</f>
        <v>0</v>
      </c>
      <c r="K183" s="305">
        <f t="shared" ca="1" si="88"/>
        <v>0</v>
      </c>
      <c r="L183" s="595">
        <f>+'Prog 01'!L158</f>
        <v>0</v>
      </c>
      <c r="M183" s="305">
        <f t="shared" si="89"/>
        <v>0</v>
      </c>
      <c r="N183" s="596">
        <f>+'Prog 01'!N158</f>
        <v>10</v>
      </c>
      <c r="O183" s="305">
        <f t="shared" si="90"/>
        <v>1</v>
      </c>
      <c r="P183" s="595">
        <f>+'Prog 01'!P158</f>
        <v>0</v>
      </c>
      <c r="Q183" s="306">
        <f t="shared" ca="1" si="86"/>
        <v>0</v>
      </c>
      <c r="R183" s="597">
        <f>+'Prog 01'!R158</f>
        <v>0</v>
      </c>
      <c r="S183" s="306" t="str">
        <f t="shared" ca="1" si="91"/>
        <v>0%</v>
      </c>
      <c r="T183" s="575">
        <f>+'Prog 01'!T158</f>
        <v>10.309999999999999</v>
      </c>
      <c r="U183" s="578">
        <f ca="1">+'Prog 01'!U158</f>
        <v>0</v>
      </c>
      <c r="V183" s="307">
        <f t="shared" ca="1" si="92"/>
        <v>0</v>
      </c>
      <c r="W183" s="579"/>
      <c r="X183" s="580"/>
      <c r="Y183" s="310"/>
      <c r="Z183" s="581"/>
      <c r="AA183" s="582"/>
      <c r="AB183" s="582"/>
      <c r="AC183" s="582"/>
      <c r="AD183" s="581"/>
    </row>
    <row r="184" spans="2:54" s="583" customFormat="1" ht="15" hidden="1" customHeight="1" outlineLevel="2" x14ac:dyDescent="0.2">
      <c r="B184" s="570"/>
      <c r="C184" s="571"/>
      <c r="D184" s="606" t="s">
        <v>206</v>
      </c>
      <c r="E184" s="606"/>
      <c r="F184" s="573" t="str">
        <f>+CONCATENATE($B$158,"",$C$182,"",D184,"",E184)</f>
        <v>24.03.026</v>
      </c>
      <c r="G184" s="574" t="s">
        <v>131</v>
      </c>
      <c r="H184" s="595">
        <f>+VLOOKUP(F184,matriz02,3,FALSE)</f>
        <v>1589015</v>
      </c>
      <c r="I184" s="595">
        <f>+VLOOKUP(F184,matriz02,4,FALSE)</f>
        <v>1589015</v>
      </c>
      <c r="J184" s="595">
        <f ca="1">+'Prog 02'!J19</f>
        <v>0</v>
      </c>
      <c r="K184" s="305">
        <f t="shared" ca="1" si="88"/>
        <v>0</v>
      </c>
      <c r="L184" s="575">
        <f>+'Prog 02'!L19</f>
        <v>22045</v>
      </c>
      <c r="M184" s="305">
        <f t="shared" si="89"/>
        <v>1.3873374386019011E-2</v>
      </c>
      <c r="N184" s="576">
        <f>+'Prog 02'!N19</f>
        <v>1566970</v>
      </c>
      <c r="O184" s="305">
        <f t="shared" si="90"/>
        <v>0.98612662561398101</v>
      </c>
      <c r="P184" s="575">
        <f>+'Prog 02'!P19</f>
        <v>0</v>
      </c>
      <c r="Q184" s="306">
        <f t="shared" ca="1" si="86"/>
        <v>0</v>
      </c>
      <c r="R184" s="577">
        <f>+'Prog 02'!R19</f>
        <v>0</v>
      </c>
      <c r="S184" s="306" t="str">
        <f t="shared" ca="1" si="91"/>
        <v>0%</v>
      </c>
      <c r="T184" s="575">
        <f>+'Prog 02'!T19</f>
        <v>1621444.4209999999</v>
      </c>
      <c r="U184" s="578">
        <f>+'Prog 02'!U19</f>
        <v>19134.327968999998</v>
      </c>
      <c r="V184" s="307">
        <f t="shared" si="92"/>
        <v>1.1800791763925653E-2</v>
      </c>
      <c r="W184" s="579"/>
      <c r="X184" s="580"/>
      <c r="Y184" s="310"/>
      <c r="Z184" s="581"/>
      <c r="AA184" s="582"/>
      <c r="AB184" s="582"/>
      <c r="AC184" s="582"/>
      <c r="AD184" s="581"/>
    </row>
    <row r="185" spans="2:54" s="583" customFormat="1" ht="15" hidden="1" customHeight="1" outlineLevel="2" x14ac:dyDescent="0.2">
      <c r="B185" s="570"/>
      <c r="C185" s="571"/>
      <c r="D185" s="607" t="s">
        <v>757</v>
      </c>
      <c r="E185" s="606"/>
      <c r="F185" s="573" t="s">
        <v>759</v>
      </c>
      <c r="G185" s="574" t="str">
        <f>+'Prog 01'!G159</f>
        <v>UFRO - Red de expertos macro zona sur</v>
      </c>
      <c r="H185" s="575">
        <f>+'Prog 01'!H159</f>
        <v>0</v>
      </c>
      <c r="I185" s="575">
        <f>+'Prog 01'!I159</f>
        <v>0</v>
      </c>
      <c r="J185" s="575">
        <f ca="1">+'Prog 01'!J159</f>
        <v>0</v>
      </c>
      <c r="K185" s="305" t="str">
        <f t="shared" ca="1" si="88"/>
        <v>0%</v>
      </c>
      <c r="L185" s="575">
        <f>+'Prog 01'!L159</f>
        <v>0</v>
      </c>
      <c r="M185" s="305">
        <f t="shared" si="89"/>
        <v>0</v>
      </c>
      <c r="N185" s="576">
        <f>+'Prog 01'!N159</f>
        <v>0</v>
      </c>
      <c r="O185" s="305">
        <f t="shared" si="90"/>
        <v>0</v>
      </c>
      <c r="P185" s="575">
        <f>+'Prog 01'!P159</f>
        <v>0</v>
      </c>
      <c r="Q185" s="306">
        <f t="shared" ca="1" si="86"/>
        <v>0</v>
      </c>
      <c r="R185" s="577">
        <f>+'Prog 01'!R159</f>
        <v>0</v>
      </c>
      <c r="S185" s="306" t="str">
        <f t="shared" ca="1" si="91"/>
        <v>0%</v>
      </c>
      <c r="T185" s="575">
        <f>+'Prog 01'!T159</f>
        <v>0</v>
      </c>
      <c r="U185" s="578">
        <f ca="1">+'Prog 01'!U159</f>
        <v>0</v>
      </c>
      <c r="V185" s="307">
        <f t="shared" ca="1" si="92"/>
        <v>0</v>
      </c>
      <c r="W185" s="579"/>
      <c r="X185" s="580"/>
      <c r="Y185" s="310"/>
      <c r="Z185" s="581"/>
      <c r="AA185" s="582"/>
      <c r="AB185" s="582"/>
      <c r="AC185" s="582"/>
      <c r="AD185" s="581"/>
    </row>
    <row r="186" spans="2:54" s="583" customFormat="1" ht="15" hidden="1" customHeight="1" outlineLevel="2" x14ac:dyDescent="0.2">
      <c r="B186" s="570"/>
      <c r="C186" s="571"/>
      <c r="D186" s="606" t="s">
        <v>207</v>
      </c>
      <c r="E186" s="606"/>
      <c r="F186" s="573" t="str">
        <f>+CONCATENATE($B$158,"",$C$182,"",D186,"",E186)</f>
        <v>24.03.403</v>
      </c>
      <c r="G186" s="574" t="s">
        <v>262</v>
      </c>
      <c r="H186" s="575">
        <f>+'Prog 03'!H13</f>
        <v>77237532</v>
      </c>
      <c r="I186" s="575">
        <f>+'Prog 03'!I13</f>
        <v>77237532</v>
      </c>
      <c r="J186" s="575">
        <f ca="1">+'Prog 03'!J13</f>
        <v>0</v>
      </c>
      <c r="K186" s="305">
        <f t="shared" ca="1" si="88"/>
        <v>0</v>
      </c>
      <c r="L186" s="575">
        <f>+'Prog 03'!L13</f>
        <v>0</v>
      </c>
      <c r="M186" s="305">
        <f t="shared" si="89"/>
        <v>0</v>
      </c>
      <c r="N186" s="576">
        <f>+'Prog 03'!N13</f>
        <v>77237532</v>
      </c>
      <c r="O186" s="305">
        <f t="shared" si="90"/>
        <v>1</v>
      </c>
      <c r="P186" s="575">
        <f>+'Prog 03'!P13</f>
        <v>0</v>
      </c>
      <c r="Q186" s="306">
        <f t="shared" ca="1" si="86"/>
        <v>0</v>
      </c>
      <c r="R186" s="577">
        <f>+'Prog 03'!R13</f>
        <v>0</v>
      </c>
      <c r="S186" s="306" t="str">
        <f t="shared" ca="1" si="91"/>
        <v>0%</v>
      </c>
      <c r="T186" s="575">
        <f>+'Prog 03'!T13</f>
        <v>79143070.554999992</v>
      </c>
      <c r="U186" s="578">
        <f>+'Prog 03'!U13</f>
        <v>0</v>
      </c>
      <c r="V186" s="307">
        <f t="shared" si="92"/>
        <v>0</v>
      </c>
      <c r="W186" s="579"/>
      <c r="X186" s="580"/>
      <c r="Y186" s="310"/>
      <c r="Z186" s="581"/>
      <c r="AA186" s="582"/>
      <c r="AB186" s="582"/>
      <c r="AC186" s="582"/>
      <c r="AD186" s="581"/>
    </row>
    <row r="187" spans="2:54" s="583" customFormat="1" ht="15" hidden="1" customHeight="1" outlineLevel="2" x14ac:dyDescent="0.2">
      <c r="B187" s="570" t="s">
        <v>1</v>
      </c>
      <c r="C187" s="571"/>
      <c r="D187" s="607" t="s">
        <v>230</v>
      </c>
      <c r="E187" s="606"/>
      <c r="F187" s="573" t="str">
        <f>+CONCATENATE($B$158,"",$C$182,"",D187,"",E187)</f>
        <v>24.03.406</v>
      </c>
      <c r="G187" s="574" t="s">
        <v>229</v>
      </c>
      <c r="H187" s="575">
        <f>+'Prog 03'!H14</f>
        <v>3634714</v>
      </c>
      <c r="I187" s="575">
        <f>+'Prog 03'!I14</f>
        <v>3634714</v>
      </c>
      <c r="J187" s="575">
        <f ca="1">+'Prog 03'!J14</f>
        <v>122103.749</v>
      </c>
      <c r="K187" s="305">
        <f t="shared" ca="1" si="88"/>
        <v>3.3593770789118481E-2</v>
      </c>
      <c r="L187" s="575">
        <f>+'Prog 03'!L14</f>
        <v>333097.609</v>
      </c>
      <c r="M187" s="305">
        <f t="shared" si="89"/>
        <v>9.1643416510900175E-2</v>
      </c>
      <c r="N187" s="576">
        <f>+'Prog 03'!N14</f>
        <v>3301616.3909999998</v>
      </c>
      <c r="O187" s="305">
        <f t="shared" si="90"/>
        <v>0.90835658348909976</v>
      </c>
      <c r="P187" s="575">
        <f>+'Prog 03'!P14</f>
        <v>119374.524</v>
      </c>
      <c r="Q187" s="306">
        <f t="shared" ca="1" si="86"/>
        <v>0.97764831119149342</v>
      </c>
      <c r="R187" s="577">
        <f>+'Prog 03'!R14</f>
        <v>2729.2249999999999</v>
      </c>
      <c r="S187" s="306">
        <f t="shared" ca="1" si="91"/>
        <v>2.2351688808506607E-2</v>
      </c>
      <c r="T187" s="575">
        <f>+'Prog 03'!T14</f>
        <v>3922659.1029999992</v>
      </c>
      <c r="U187" s="578">
        <f>+'Prog 03'!U14</f>
        <v>39878.559344999994</v>
      </c>
      <c r="V187" s="307">
        <f t="shared" si="92"/>
        <v>1.0166205703294835E-2</v>
      </c>
      <c r="W187" s="579"/>
      <c r="X187" s="580"/>
      <c r="Y187" s="310"/>
      <c r="Z187" s="581"/>
      <c r="AA187" s="582"/>
      <c r="AB187" s="582"/>
      <c r="AC187" s="582"/>
      <c r="AD187" s="581"/>
    </row>
    <row r="188" spans="2:54" s="583" customFormat="1" ht="15" hidden="1" customHeight="1" outlineLevel="2" x14ac:dyDescent="0.2">
      <c r="B188" s="570"/>
      <c r="C188" s="571"/>
      <c r="D188" s="607" t="s">
        <v>899</v>
      </c>
      <c r="E188" s="606"/>
      <c r="F188" s="573" t="str">
        <f>+CONCATENATE($B$158,"",$C$182,"",D188,"",E188)</f>
        <v>24.03.416</v>
      </c>
      <c r="G188" s="574" t="str">
        <f>+'Prog 01'!G160</f>
        <v>U. de Ch. - Diplomado en Gestión de Áreas Metropol</v>
      </c>
      <c r="H188" s="575">
        <f>+'Prog 01'!H160</f>
        <v>0</v>
      </c>
      <c r="I188" s="575">
        <f>+'Prog 01'!I160</f>
        <v>0</v>
      </c>
      <c r="J188" s="575">
        <f ca="1">+'Prog 01'!J160</f>
        <v>0</v>
      </c>
      <c r="K188" s="305" t="str">
        <f t="shared" ca="1" si="88"/>
        <v>0%</v>
      </c>
      <c r="L188" s="575">
        <f>+'Prog 01'!L160</f>
        <v>0</v>
      </c>
      <c r="M188" s="305">
        <f t="shared" si="89"/>
        <v>0</v>
      </c>
      <c r="N188" s="576">
        <f>+'Prog 01'!N160</f>
        <v>0</v>
      </c>
      <c r="O188" s="305">
        <f t="shared" si="90"/>
        <v>0</v>
      </c>
      <c r="P188" s="575">
        <f>+'Prog 01'!P160</f>
        <v>0</v>
      </c>
      <c r="Q188" s="306">
        <f t="shared" ca="1" si="86"/>
        <v>0</v>
      </c>
      <c r="R188" s="577">
        <f>+'Prog 01'!R160</f>
        <v>0</v>
      </c>
      <c r="S188" s="306" t="str">
        <f t="shared" ca="1" si="91"/>
        <v>0%</v>
      </c>
      <c r="T188" s="575">
        <f>+'Prog 01'!T160</f>
        <v>0</v>
      </c>
      <c r="U188" s="578">
        <f>+'Prog 01'!U160</f>
        <v>0</v>
      </c>
      <c r="V188" s="307">
        <f t="shared" si="92"/>
        <v>0</v>
      </c>
      <c r="W188" s="579"/>
      <c r="X188" s="580"/>
      <c r="Y188" s="310"/>
      <c r="Z188" s="581"/>
      <c r="AA188" s="582"/>
      <c r="AB188" s="582"/>
      <c r="AC188" s="582"/>
      <c r="AD188" s="581"/>
    </row>
    <row r="189" spans="2:54" s="583" customFormat="1" ht="15" hidden="1" customHeight="1" outlineLevel="2" x14ac:dyDescent="0.2">
      <c r="B189" s="570" t="s">
        <v>1</v>
      </c>
      <c r="C189" s="571"/>
      <c r="D189" s="607" t="s">
        <v>271</v>
      </c>
      <c r="E189" s="606"/>
      <c r="F189" s="573" t="str">
        <f>+CONCATENATE($B$158,"",$C$182,"",D189,"",E189)</f>
        <v>24.03.602</v>
      </c>
      <c r="G189" s="574" t="s">
        <v>257</v>
      </c>
      <c r="H189" s="575">
        <f>+'Prog 02'!H25</f>
        <v>0</v>
      </c>
      <c r="I189" s="575">
        <f>+'Prog 02'!I25</f>
        <v>0</v>
      </c>
      <c r="J189" s="575">
        <f ca="1">+'Prog 02'!J25</f>
        <v>0</v>
      </c>
      <c r="K189" s="305" t="str">
        <f t="shared" ca="1" si="88"/>
        <v>0%</v>
      </c>
      <c r="L189" s="575">
        <f>+'Prog 02'!L25</f>
        <v>0</v>
      </c>
      <c r="M189" s="305">
        <f t="shared" si="89"/>
        <v>0</v>
      </c>
      <c r="N189" s="576">
        <f>+'Prog 02'!N25</f>
        <v>0</v>
      </c>
      <c r="O189" s="305">
        <f t="shared" si="90"/>
        <v>0</v>
      </c>
      <c r="P189" s="575">
        <f>+'Prog 02'!P25</f>
        <v>0</v>
      </c>
      <c r="Q189" s="306">
        <f t="shared" ca="1" si="86"/>
        <v>0</v>
      </c>
      <c r="R189" s="577">
        <f>+'Prog 02'!R25</f>
        <v>0</v>
      </c>
      <c r="S189" s="306" t="str">
        <f t="shared" ca="1" si="91"/>
        <v>0%</v>
      </c>
      <c r="T189" s="575">
        <f>+'Prog 02'!T25</f>
        <v>763866.86899999995</v>
      </c>
      <c r="U189" s="578">
        <f>+'Prog 02'!U25</f>
        <v>92603.228163999986</v>
      </c>
      <c r="V189" s="307">
        <f t="shared" si="92"/>
        <v>0.1212295387090548</v>
      </c>
      <c r="W189" s="579"/>
      <c r="X189" s="580"/>
      <c r="Y189" s="310"/>
      <c r="Z189" s="581"/>
      <c r="AA189" s="582"/>
      <c r="AB189" s="582"/>
      <c r="AC189" s="582"/>
      <c r="AD189" s="581"/>
    </row>
    <row r="190" spans="2:54" s="583" customFormat="1" ht="15" hidden="1" customHeight="1" outlineLevel="1" collapsed="1" x14ac:dyDescent="0.2">
      <c r="B190" s="570" t="s">
        <v>1</v>
      </c>
      <c r="C190" s="590" t="s">
        <v>172</v>
      </c>
      <c r="D190" s="572"/>
      <c r="E190" s="605"/>
      <c r="F190" s="605"/>
      <c r="G190" s="574" t="s">
        <v>252</v>
      </c>
      <c r="H190" s="575">
        <f>SUM(H191:H192)</f>
        <v>0</v>
      </c>
      <c r="I190" s="575">
        <f>SUM(I191:I192)</f>
        <v>0</v>
      </c>
      <c r="J190" s="575">
        <f ca="1">SUM(J191:J192)</f>
        <v>0</v>
      </c>
      <c r="K190" s="305" t="str">
        <f t="shared" ca="1" si="88"/>
        <v>0%</v>
      </c>
      <c r="L190" s="575">
        <f>SUM(L191:L192)</f>
        <v>0</v>
      </c>
      <c r="M190" s="305">
        <f t="shared" si="89"/>
        <v>0</v>
      </c>
      <c r="N190" s="576">
        <f>SUM(N191:N192)</f>
        <v>0</v>
      </c>
      <c r="O190" s="305">
        <f t="shared" si="90"/>
        <v>0</v>
      </c>
      <c r="P190" s="575">
        <f>SUM(P191:P192)</f>
        <v>0</v>
      </c>
      <c r="Q190" s="306">
        <f t="shared" ca="1" si="86"/>
        <v>0</v>
      </c>
      <c r="R190" s="577">
        <f>SUM(R191:R192)</f>
        <v>0</v>
      </c>
      <c r="S190" s="306" t="str">
        <f t="shared" ca="1" si="91"/>
        <v>0%</v>
      </c>
      <c r="T190" s="575">
        <f>SUM(T191:T192)</f>
        <v>0</v>
      </c>
      <c r="U190" s="578">
        <f ca="1">SUM(U191:U192)</f>
        <v>0</v>
      </c>
      <c r="V190" s="307">
        <f t="shared" ca="1" si="92"/>
        <v>0</v>
      </c>
      <c r="W190" s="579"/>
      <c r="X190" s="580"/>
      <c r="Y190" s="310"/>
      <c r="Z190" s="581"/>
      <c r="AA190" s="582"/>
      <c r="AB190" s="582"/>
      <c r="AC190" s="582"/>
      <c r="AD190" s="581"/>
    </row>
    <row r="191" spans="2:54" s="583" customFormat="1" ht="15" hidden="1" customHeight="1" outlineLevel="1" x14ac:dyDescent="0.2">
      <c r="B191" s="570"/>
      <c r="C191" s="590"/>
      <c r="D191" s="572"/>
      <c r="E191" s="605"/>
      <c r="F191" s="573" t="s">
        <v>272</v>
      </c>
      <c r="G191" s="574" t="s">
        <v>273</v>
      </c>
      <c r="H191" s="575">
        <f>'Prog 01'!H162</f>
        <v>0</v>
      </c>
      <c r="I191" s="575">
        <f>'Prog 01'!I162</f>
        <v>0</v>
      </c>
      <c r="J191" s="575">
        <f ca="1">'Prog 01'!J162</f>
        <v>0</v>
      </c>
      <c r="K191" s="305" t="str">
        <f t="shared" ca="1" si="88"/>
        <v>0%</v>
      </c>
      <c r="L191" s="575">
        <f>'Prog 01'!L162</f>
        <v>0</v>
      </c>
      <c r="M191" s="305">
        <f t="shared" si="89"/>
        <v>0</v>
      </c>
      <c r="N191" s="576">
        <f>'Prog 01'!N162</f>
        <v>0</v>
      </c>
      <c r="O191" s="305">
        <f t="shared" si="90"/>
        <v>0</v>
      </c>
      <c r="P191" s="575">
        <f>'Prog 01'!P162</f>
        <v>0</v>
      </c>
      <c r="Q191" s="306">
        <f t="shared" ca="1" si="86"/>
        <v>0</v>
      </c>
      <c r="R191" s="577">
        <f>'Prog 01'!R162</f>
        <v>0</v>
      </c>
      <c r="S191" s="306" t="str">
        <f t="shared" ca="1" si="91"/>
        <v>0%</v>
      </c>
      <c r="T191" s="575">
        <f>+'Prog 01'!T162</f>
        <v>0</v>
      </c>
      <c r="U191" s="578">
        <f ca="1">+'Prog 01'!U162</f>
        <v>0</v>
      </c>
      <c r="V191" s="307">
        <f t="shared" ca="1" si="92"/>
        <v>0</v>
      </c>
      <c r="W191" s="579"/>
      <c r="X191" s="580"/>
      <c r="Y191" s="310"/>
      <c r="Z191" s="581"/>
      <c r="AA191" s="582"/>
      <c r="AB191" s="582"/>
      <c r="AC191" s="582"/>
      <c r="AD191" s="581"/>
    </row>
    <row r="192" spans="2:54" s="583" customFormat="1" ht="15" hidden="1" customHeight="1" outlineLevel="1" x14ac:dyDescent="0.2">
      <c r="B192" s="570"/>
      <c r="C192" s="590"/>
      <c r="D192" s="572"/>
      <c r="E192" s="605"/>
      <c r="F192" s="573" t="s">
        <v>844</v>
      </c>
      <c r="G192" s="574" t="str">
        <f>+'Prog 01'!G163</f>
        <v>Banco Interamericano de Desarrollo (BID) Llanquihue</v>
      </c>
      <c r="H192" s="575">
        <f>+'Prog 01'!H163</f>
        <v>0</v>
      </c>
      <c r="I192" s="575">
        <f>+'Prog 01'!I163</f>
        <v>0</v>
      </c>
      <c r="J192" s="575">
        <f ca="1">+'Prog 01'!J163</f>
        <v>0</v>
      </c>
      <c r="K192" s="305" t="str">
        <f t="shared" ca="1" si="88"/>
        <v>0%</v>
      </c>
      <c r="L192" s="575">
        <f>+'Prog 01'!L163</f>
        <v>0</v>
      </c>
      <c r="M192" s="305">
        <f t="shared" si="89"/>
        <v>0</v>
      </c>
      <c r="N192" s="576">
        <f>+'Prog 01'!N163</f>
        <v>0</v>
      </c>
      <c r="O192" s="305">
        <f t="shared" si="90"/>
        <v>0</v>
      </c>
      <c r="P192" s="575">
        <f>+'Prog 01'!P163</f>
        <v>0</v>
      </c>
      <c r="Q192" s="306">
        <f t="shared" ca="1" si="86"/>
        <v>0</v>
      </c>
      <c r="R192" s="577">
        <f>+'Prog 01'!R163</f>
        <v>0</v>
      </c>
      <c r="S192" s="306" t="str">
        <f t="shared" ca="1" si="91"/>
        <v>0%</v>
      </c>
      <c r="T192" s="575">
        <f>+'Prog 01'!T163</f>
        <v>0</v>
      </c>
      <c r="U192" s="578">
        <f>+'Prog 01'!U163</f>
        <v>0</v>
      </c>
      <c r="V192" s="307">
        <f t="shared" si="92"/>
        <v>0</v>
      </c>
      <c r="W192" s="579"/>
      <c r="X192" s="580"/>
      <c r="Y192" s="310"/>
      <c r="Z192" s="581"/>
      <c r="AA192" s="582"/>
      <c r="AB192" s="582"/>
      <c r="AC192" s="582"/>
      <c r="AD192" s="581"/>
    </row>
    <row r="193" spans="2:30" s="583" customFormat="1" ht="15" hidden="1" customHeight="1" outlineLevel="1" x14ac:dyDescent="0.2">
      <c r="B193" s="570"/>
      <c r="C193" s="590" t="s">
        <v>174</v>
      </c>
      <c r="D193" s="572"/>
      <c r="E193" s="605"/>
      <c r="F193" s="573"/>
      <c r="G193" s="574" t="s">
        <v>805</v>
      </c>
      <c r="H193" s="575">
        <f>+H194+H195+H196</f>
        <v>28480</v>
      </c>
      <c r="I193" s="575">
        <f t="shared" ref="I193:R193" si="97">+I194+I195+I196</f>
        <v>28480</v>
      </c>
      <c r="J193" s="575">
        <f t="shared" ca="1" si="97"/>
        <v>4604</v>
      </c>
      <c r="K193" s="305">
        <f t="shared" ca="1" si="88"/>
        <v>0.16165730337078651</v>
      </c>
      <c r="L193" s="575">
        <f t="shared" si="97"/>
        <v>27624</v>
      </c>
      <c r="M193" s="305">
        <f t="shared" si="89"/>
        <v>0.96994382022471914</v>
      </c>
      <c r="N193" s="576">
        <f t="shared" si="97"/>
        <v>856</v>
      </c>
      <c r="O193" s="305">
        <f t="shared" si="90"/>
        <v>3.0056179775280897E-2</v>
      </c>
      <c r="P193" s="575">
        <f t="shared" si="97"/>
        <v>4252.9449999999997</v>
      </c>
      <c r="Q193" s="306">
        <f t="shared" ca="1" si="86"/>
        <v>0.92374999999999996</v>
      </c>
      <c r="R193" s="577">
        <f t="shared" si="97"/>
        <v>351.05500000000001</v>
      </c>
      <c r="S193" s="306">
        <f t="shared" ca="1" si="91"/>
        <v>7.6249999999999998E-2</v>
      </c>
      <c r="T193" s="575">
        <f>+T194+T195+T196</f>
        <v>603779.375</v>
      </c>
      <c r="U193" s="578">
        <f ca="1">+U194+U195+U196</f>
        <v>91889.516352000006</v>
      </c>
      <c r="V193" s="307">
        <f t="shared" ca="1" si="92"/>
        <v>0.15219055197438636</v>
      </c>
      <c r="W193" s="579"/>
      <c r="X193" s="580"/>
      <c r="Y193" s="310"/>
      <c r="Z193" s="581"/>
      <c r="AA193" s="582"/>
      <c r="AB193" s="582"/>
      <c r="AC193" s="582"/>
      <c r="AD193" s="581"/>
    </row>
    <row r="194" spans="2:30" s="583" customFormat="1" ht="15" hidden="1" customHeight="1" outlineLevel="1" x14ac:dyDescent="0.2">
      <c r="B194" s="570"/>
      <c r="C194" s="590"/>
      <c r="D194" s="572">
        <v>34</v>
      </c>
      <c r="E194" s="605"/>
      <c r="F194" s="573" t="s">
        <v>820</v>
      </c>
      <c r="G194" s="574" t="str">
        <f>+'Prog 02'!G33</f>
        <v>Programa de Apoyo al Mejoramiento de la Gestión y de Servicios Municipales</v>
      </c>
      <c r="H194" s="575">
        <f>+'Prog 02'!H33</f>
        <v>0</v>
      </c>
      <c r="I194" s="575">
        <f>+'Prog 02'!I33</f>
        <v>0</v>
      </c>
      <c r="J194" s="575">
        <f>+'Prog 02'!J33</f>
        <v>0</v>
      </c>
      <c r="K194" s="305" t="str">
        <f t="shared" si="88"/>
        <v>0%</v>
      </c>
      <c r="L194" s="575">
        <f>+'Prog 02'!L33</f>
        <v>0</v>
      </c>
      <c r="M194" s="305">
        <f t="shared" si="89"/>
        <v>0</v>
      </c>
      <c r="N194" s="576">
        <f>+'Prog 02'!N33</f>
        <v>0</v>
      </c>
      <c r="O194" s="305">
        <f t="shared" si="90"/>
        <v>0</v>
      </c>
      <c r="P194" s="575">
        <f>+'Prog 02'!P33</f>
        <v>0</v>
      </c>
      <c r="Q194" s="306">
        <f t="shared" si="86"/>
        <v>0</v>
      </c>
      <c r="R194" s="577">
        <f>+'Prog 02'!R33</f>
        <v>0</v>
      </c>
      <c r="S194" s="306" t="str">
        <f t="shared" si="91"/>
        <v>0%</v>
      </c>
      <c r="T194" s="575">
        <f>+'Prog 02'!T32</f>
        <v>32229.059999999998</v>
      </c>
      <c r="U194" s="578">
        <f>+'Prog 02'!U32</f>
        <v>2783.7</v>
      </c>
      <c r="V194" s="307">
        <f t="shared" si="92"/>
        <v>8.6372360844529747E-2</v>
      </c>
      <c r="W194" s="579"/>
      <c r="X194" s="580"/>
      <c r="Y194" s="310"/>
      <c r="Z194" s="581"/>
      <c r="AA194" s="582"/>
      <c r="AB194" s="582"/>
      <c r="AC194" s="582"/>
      <c r="AD194" s="581"/>
    </row>
    <row r="195" spans="2:30" s="583" customFormat="1" ht="15" hidden="1" customHeight="1" outlineLevel="1" x14ac:dyDescent="0.2">
      <c r="B195" s="570"/>
      <c r="C195" s="590"/>
      <c r="D195" s="572">
        <v>409</v>
      </c>
      <c r="E195" s="605"/>
      <c r="F195" s="573" t="s">
        <v>808</v>
      </c>
      <c r="G195" s="574" t="s">
        <v>806</v>
      </c>
      <c r="H195" s="575">
        <f>+'Prog 01'!H165</f>
        <v>28480</v>
      </c>
      <c r="I195" s="575">
        <f>+'Prog 01'!I165</f>
        <v>28480</v>
      </c>
      <c r="J195" s="575">
        <f ca="1">+'Prog 01'!J165</f>
        <v>4604</v>
      </c>
      <c r="K195" s="305">
        <f t="shared" ca="1" si="88"/>
        <v>0.16165730337078651</v>
      </c>
      <c r="L195" s="575">
        <f>+'Prog 01'!L165</f>
        <v>27624</v>
      </c>
      <c r="M195" s="305">
        <f t="shared" si="89"/>
        <v>0.96994382022471914</v>
      </c>
      <c r="N195" s="576">
        <f>+'Prog 01'!N165</f>
        <v>856</v>
      </c>
      <c r="O195" s="305">
        <f t="shared" si="90"/>
        <v>3.0056179775280897E-2</v>
      </c>
      <c r="P195" s="575">
        <f>+'Prog 01'!P165</f>
        <v>4252.9449999999997</v>
      </c>
      <c r="Q195" s="306">
        <f t="shared" ca="1" si="86"/>
        <v>0.92374999999999996</v>
      </c>
      <c r="R195" s="577">
        <f>+'Prog 01'!R165</f>
        <v>351.05500000000001</v>
      </c>
      <c r="S195" s="306">
        <f t="shared" ca="1" si="91"/>
        <v>7.6249999999999998E-2</v>
      </c>
      <c r="T195" s="575">
        <f>+'Prog 01'!T165</f>
        <v>85328.652999999991</v>
      </c>
      <c r="U195" s="578">
        <f ca="1">+'Prog 01'!U165</f>
        <v>14873.816352</v>
      </c>
      <c r="V195" s="307">
        <f t="shared" ca="1" si="92"/>
        <v>0.17431209598492081</v>
      </c>
      <c r="W195" s="579"/>
      <c r="X195" s="580"/>
      <c r="Y195" s="310"/>
      <c r="Z195" s="581"/>
      <c r="AA195" s="582"/>
      <c r="AB195" s="582"/>
      <c r="AC195" s="582"/>
      <c r="AD195" s="581"/>
    </row>
    <row r="196" spans="2:30" s="91" customFormat="1" ht="15" hidden="1" customHeight="1" outlineLevel="1" x14ac:dyDescent="0.2">
      <c r="B196" s="124"/>
      <c r="C196" s="286"/>
      <c r="D196" s="223">
        <v>407</v>
      </c>
      <c r="E196" s="79"/>
      <c r="F196" s="80" t="s">
        <v>831</v>
      </c>
      <c r="G196" s="105" t="str">
        <f>+'Prog 03'!G22</f>
        <v>Servicios de Asistencia Técnica Especializada SATE</v>
      </c>
      <c r="H196" s="63">
        <f>+'Prog 03'!H22</f>
        <v>0</v>
      </c>
      <c r="I196" s="63">
        <f>+'Prog 03'!I22</f>
        <v>0</v>
      </c>
      <c r="J196" s="63">
        <f ca="1">+'Prog 03'!J22</f>
        <v>0</v>
      </c>
      <c r="K196" s="127" t="str">
        <f t="shared" ca="1" si="88"/>
        <v>0%</v>
      </c>
      <c r="L196" s="63">
        <f>+'Prog 03'!L22</f>
        <v>0</v>
      </c>
      <c r="M196" s="127">
        <f t="shared" si="89"/>
        <v>0</v>
      </c>
      <c r="N196" s="385">
        <f>+'Prog 03'!N22</f>
        <v>0</v>
      </c>
      <c r="O196" s="127">
        <f t="shared" si="90"/>
        <v>0</v>
      </c>
      <c r="P196" s="63">
        <f>+'Prog 03'!P22</f>
        <v>0</v>
      </c>
      <c r="Q196" s="285">
        <f t="shared" ca="1" si="86"/>
        <v>0</v>
      </c>
      <c r="R196" s="282">
        <f>+'Prog 03'!R22</f>
        <v>0</v>
      </c>
      <c r="S196" s="285" t="str">
        <f t="shared" ca="1" si="91"/>
        <v>0%</v>
      </c>
      <c r="T196" s="63">
        <f>+'Prog 03'!T22</f>
        <v>486221.66199999995</v>
      </c>
      <c r="U196" s="277">
        <f>+'Prog 03'!U22</f>
        <v>74232</v>
      </c>
      <c r="V196" s="219">
        <f t="shared" si="92"/>
        <v>0.15267110826502009</v>
      </c>
      <c r="W196" s="274"/>
      <c r="X196" s="567"/>
      <c r="Y196" s="206"/>
      <c r="Z196" s="275"/>
      <c r="AA196" s="72"/>
      <c r="AB196" s="72"/>
      <c r="AC196" s="72"/>
      <c r="AD196" s="275"/>
    </row>
    <row r="197" spans="2:30" s="91" customFormat="1" ht="15" customHeight="1" outlineLevel="2" x14ac:dyDescent="0.2">
      <c r="B197" s="124">
        <v>25</v>
      </c>
      <c r="C197" s="739"/>
      <c r="D197" s="740"/>
      <c r="E197" s="84"/>
      <c r="F197" s="80"/>
      <c r="G197" s="105" t="s">
        <v>452</v>
      </c>
      <c r="H197" s="63">
        <f>+H198</f>
        <v>183937.997</v>
      </c>
      <c r="I197" s="63">
        <f t="shared" ref="I197:R197" si="98">+I198</f>
        <v>183937.997</v>
      </c>
      <c r="J197" s="63">
        <f t="shared" ca="1" si="98"/>
        <v>382983.86800000002</v>
      </c>
      <c r="K197" s="127">
        <f t="shared" ca="1" si="88"/>
        <v>2.0821356883645961</v>
      </c>
      <c r="L197" s="63">
        <f t="shared" si="98"/>
        <v>382983.86800000002</v>
      </c>
      <c r="M197" s="127">
        <f t="shared" si="89"/>
        <v>2.0821356883645961</v>
      </c>
      <c r="N197" s="385">
        <f t="shared" si="98"/>
        <v>-199045.87100000001</v>
      </c>
      <c r="O197" s="127">
        <f t="shared" si="90"/>
        <v>-1.0821356883645961</v>
      </c>
      <c r="P197" s="63">
        <f t="shared" si="98"/>
        <v>338424.255</v>
      </c>
      <c r="Q197" s="285">
        <f t="shared" ca="1" si="86"/>
        <v>0.8836514623117232</v>
      </c>
      <c r="R197" s="282">
        <f t="shared" si="98"/>
        <v>44559.612999999998</v>
      </c>
      <c r="S197" s="285">
        <f t="shared" ca="1" si="91"/>
        <v>0.11634853768827672</v>
      </c>
      <c r="T197" s="63">
        <f>+'Prog 01'!T166+'Prog 03'!T26+'Prog 05'!S31+'Prog 02'!T34</f>
        <v>183938.64387599999</v>
      </c>
      <c r="U197" s="277">
        <f ca="1">+U198</f>
        <v>58589.310242999993</v>
      </c>
      <c r="V197" s="219">
        <f t="shared" ca="1" si="92"/>
        <v>0.31852637927730548</v>
      </c>
      <c r="W197" s="274"/>
      <c r="X197" s="567"/>
      <c r="Y197" s="206"/>
      <c r="Z197" s="275"/>
      <c r="AA197" s="72"/>
      <c r="AB197" s="72"/>
      <c r="AC197" s="72"/>
      <c r="AD197" s="275"/>
    </row>
    <row r="198" spans="2:30" s="91" customFormat="1" ht="15" hidden="1" customHeight="1" outlineLevel="2" x14ac:dyDescent="0.2">
      <c r="B198" s="124"/>
      <c r="C198" s="739">
        <v>99</v>
      </c>
      <c r="D198" s="740"/>
      <c r="E198" s="84"/>
      <c r="F198" s="80"/>
      <c r="G198" s="105" t="s">
        <v>453</v>
      </c>
      <c r="H198" s="63">
        <f>'Prog 01'!H166+'Prog 02'!H34+'Prog 03'!H26+'Prog 05'!H31</f>
        <v>183937.997</v>
      </c>
      <c r="I198" s="63">
        <f>'Prog 01'!I166+'Prog 02'!I34+'Prog 03'!I26+'Prog 05'!I31</f>
        <v>183937.997</v>
      </c>
      <c r="J198" s="63">
        <f ca="1">'Prog 01'!J166+'Prog 02'!J34+'Prog 03'!J26+'Prog 05'!J31</f>
        <v>382983.86800000002</v>
      </c>
      <c r="K198" s="127">
        <f t="shared" ca="1" si="88"/>
        <v>2.0821356883645961</v>
      </c>
      <c r="L198" s="63">
        <f>'Prog 01'!L166+'Prog 02'!L34+'Prog 03'!L26+'Prog 05'!L31</f>
        <v>382983.86800000002</v>
      </c>
      <c r="M198" s="127">
        <f t="shared" si="89"/>
        <v>2.0821356883645961</v>
      </c>
      <c r="N198" s="385">
        <f>'Prog 01'!N166+'Prog 02'!N34+'Prog 03'!N26+'Prog 05'!N31</f>
        <v>-199045.87100000001</v>
      </c>
      <c r="O198" s="127">
        <f t="shared" si="90"/>
        <v>-1.0821356883645961</v>
      </c>
      <c r="P198" s="63">
        <f>'Prog 01'!P166+'Prog 02'!P34+'Prog 03'!P26+'Prog 05'!P31</f>
        <v>338424.255</v>
      </c>
      <c r="Q198" s="285">
        <f t="shared" ca="1" si="86"/>
        <v>0.8836514623117232</v>
      </c>
      <c r="R198" s="282">
        <f>'Prog 01'!R166+'Prog 02'!R34+'Prog 03'!R26+'Prog 05'!Q31</f>
        <v>44559.612999999998</v>
      </c>
      <c r="S198" s="285">
        <f t="shared" ca="1" si="91"/>
        <v>0.11634853768827672</v>
      </c>
      <c r="T198" s="63">
        <f>+'Prog 01'!T167+'Prog 02'!T35+'Prog 03'!T27+'Prog 05'!S32</f>
        <v>183938.64387599999</v>
      </c>
      <c r="U198" s="277">
        <f ca="1">+'Prog 02'!U35+'Prog 03'!U27+'Prog 05'!T32+'Prog 01'!U166</f>
        <v>58589.310242999993</v>
      </c>
      <c r="V198" s="219">
        <f t="shared" ca="1" si="92"/>
        <v>0.31852637927730548</v>
      </c>
      <c r="W198" s="274"/>
      <c r="X198" s="567"/>
      <c r="Y198" s="206"/>
      <c r="Z198" s="275"/>
      <c r="AA198" s="72"/>
      <c r="AB198" s="72"/>
      <c r="AC198" s="72"/>
      <c r="AD198" s="275"/>
    </row>
    <row r="199" spans="2:30" s="91" customFormat="1" ht="15" hidden="1" customHeight="1" outlineLevel="2" x14ac:dyDescent="0.2">
      <c r="B199" s="124"/>
      <c r="C199" s="739"/>
      <c r="D199" s="740"/>
      <c r="E199" s="84"/>
      <c r="F199" s="80" t="s">
        <v>727</v>
      </c>
      <c r="G199" s="105" t="s">
        <v>725</v>
      </c>
      <c r="H199" s="63">
        <f>+'Prog 01'!H168+'Prog 02'!H36</f>
        <v>183901</v>
      </c>
      <c r="I199" s="63">
        <f>+'Prog 01'!I168+'Prog 02'!I36</f>
        <v>183900.99900000001</v>
      </c>
      <c r="J199" s="63">
        <f ca="1">+'Prog 01'!J168+'Prog 02'!J36</f>
        <v>44559.612999999998</v>
      </c>
      <c r="K199" s="127">
        <f t="shared" ca="1" si="88"/>
        <v>0.24230218020729727</v>
      </c>
      <c r="L199" s="63">
        <f>+'Prog 01'!L168+'Prog 02'!L36</f>
        <v>44559.612999999998</v>
      </c>
      <c r="M199" s="127">
        <f t="shared" si="89"/>
        <v>0.24230218020729727</v>
      </c>
      <c r="N199" s="385">
        <f>+'Prog 01'!N168+'Prog 02'!N36</f>
        <v>139341.386</v>
      </c>
      <c r="O199" s="127">
        <f t="shared" si="90"/>
        <v>0.75769781979270268</v>
      </c>
      <c r="P199" s="63">
        <f>+'Prog 01'!P168+'Prog 02'!P36</f>
        <v>0</v>
      </c>
      <c r="Q199" s="285">
        <f t="shared" ca="1" si="86"/>
        <v>0</v>
      </c>
      <c r="R199" s="282">
        <f>+'Prog 01'!R168+'Prog 02'!R36</f>
        <v>44559.612999999998</v>
      </c>
      <c r="S199" s="285">
        <f t="shared" ca="1" si="91"/>
        <v>1</v>
      </c>
      <c r="T199" s="63">
        <f>+'Prog 01'!T168+'Prog 02'!T36</f>
        <v>183904.62499999997</v>
      </c>
      <c r="U199" s="277">
        <f ca="1">+'Prog 01'!U168</f>
        <v>58589.310242999993</v>
      </c>
      <c r="V199" s="219">
        <f t="shared" ca="1" si="92"/>
        <v>0.31858530063069379</v>
      </c>
      <c r="W199" s="274"/>
      <c r="X199" s="567"/>
      <c r="Y199" s="206"/>
      <c r="Z199" s="275"/>
      <c r="AA199" s="72"/>
      <c r="AB199" s="72"/>
      <c r="AC199" s="72"/>
      <c r="AD199" s="275"/>
    </row>
    <row r="200" spans="2:30" s="91" customFormat="1" ht="15" hidden="1" customHeight="1" outlineLevel="2" x14ac:dyDescent="0.2">
      <c r="B200" s="124"/>
      <c r="C200" s="739"/>
      <c r="D200" s="740"/>
      <c r="E200" s="84"/>
      <c r="F200" s="80" t="s">
        <v>748</v>
      </c>
      <c r="G200" s="105" t="str">
        <f>+'Prog 02'!G37</f>
        <v>Integros por Saldos No Utilizados de Transferencia</v>
      </c>
      <c r="H200" s="63">
        <f>+'Prog 01'!H169+'Prog 02'!H37+'Prog 03'!H28</f>
        <v>10.996</v>
      </c>
      <c r="I200" s="63">
        <f>+'Prog 01'!I169+'Prog 02'!I37+'Prog 03'!I28</f>
        <v>10.996</v>
      </c>
      <c r="J200" s="63">
        <f ca="1">+'Prog 01'!J169+'Prog 02'!J37+'Prog 03'!J28</f>
        <v>0</v>
      </c>
      <c r="K200" s="127">
        <f t="shared" ca="1" si="88"/>
        <v>0</v>
      </c>
      <c r="L200" s="63">
        <f>+'Prog 01'!L169+'Prog 02'!L37+'Prog 03'!L28</f>
        <v>0</v>
      </c>
      <c r="M200" s="127">
        <f t="shared" si="89"/>
        <v>0</v>
      </c>
      <c r="N200" s="385">
        <f>+'Prog 01'!N169+'Prog 02'!N37+'Prog 03'!N28</f>
        <v>10.996</v>
      </c>
      <c r="O200" s="127">
        <f t="shared" si="90"/>
        <v>1</v>
      </c>
      <c r="P200" s="63">
        <f>+'Prog 01'!P169+'Prog 02'!P37+'Prog 03'!P28</f>
        <v>0</v>
      </c>
      <c r="Q200" s="285">
        <f t="shared" ca="1" si="86"/>
        <v>0</v>
      </c>
      <c r="R200" s="282">
        <f>+'Prog 01'!R169+'Prog 02'!R37+'Prog 03'!R28</f>
        <v>0</v>
      </c>
      <c r="S200" s="285" t="str">
        <f t="shared" ca="1" si="91"/>
        <v>0%</v>
      </c>
      <c r="T200" s="63">
        <f>+'Prog 01'!T169+'Prog 02'!T37+'Prog 03'!T28</f>
        <v>2.0619999999999998</v>
      </c>
      <c r="U200" s="277">
        <v>0</v>
      </c>
      <c r="V200" s="219">
        <f t="shared" si="92"/>
        <v>0</v>
      </c>
      <c r="W200" s="274"/>
      <c r="X200" s="567"/>
      <c r="Y200" s="206"/>
      <c r="Z200" s="275"/>
      <c r="AA200" s="72"/>
      <c r="AB200" s="72"/>
      <c r="AC200" s="72"/>
      <c r="AD200" s="275"/>
    </row>
    <row r="201" spans="2:30" s="91" customFormat="1" ht="15" hidden="1" customHeight="1" outlineLevel="2" x14ac:dyDescent="0.2">
      <c r="B201" s="124"/>
      <c r="C201" s="739"/>
      <c r="D201" s="740"/>
      <c r="E201" s="84"/>
      <c r="F201" s="80" t="s">
        <v>744</v>
      </c>
      <c r="G201" s="105" t="s">
        <v>734</v>
      </c>
      <c r="H201" s="63">
        <f>+'Prog 01'!H170+'Prog 02'!H38</f>
        <v>9</v>
      </c>
      <c r="I201" s="63">
        <f>+'Prog 01'!I170+'Prog 02'!I38</f>
        <v>9</v>
      </c>
      <c r="J201" s="63">
        <f ca="1">+'Prog 01'!J170+'Prog 02'!J38</f>
        <v>0</v>
      </c>
      <c r="K201" s="127">
        <f t="shared" ca="1" si="88"/>
        <v>0</v>
      </c>
      <c r="L201" s="63">
        <f>+'Prog 01'!L170+'Prog 02'!L38</f>
        <v>0</v>
      </c>
      <c r="M201" s="127">
        <f t="shared" si="89"/>
        <v>0</v>
      </c>
      <c r="N201" s="385">
        <f>+'Prog 01'!N170+'Prog 02'!N38</f>
        <v>9</v>
      </c>
      <c r="O201" s="127">
        <f t="shared" si="90"/>
        <v>1</v>
      </c>
      <c r="P201" s="63">
        <f>+'Prog 01'!P170+'Prog 02'!P38</f>
        <v>0</v>
      </c>
      <c r="Q201" s="285">
        <f t="shared" ca="1" si="86"/>
        <v>0</v>
      </c>
      <c r="R201" s="282">
        <f>+'Prog 01'!R170+'Prog 02'!R38</f>
        <v>0</v>
      </c>
      <c r="S201" s="285" t="str">
        <f t="shared" ca="1" si="91"/>
        <v>0%</v>
      </c>
      <c r="T201" s="63">
        <f>+'Prog 01'!T170+'Prog 02'!T38</f>
        <v>2.0619999999999998</v>
      </c>
      <c r="U201" s="277">
        <v>0</v>
      </c>
      <c r="V201" s="219">
        <f t="shared" si="92"/>
        <v>0</v>
      </c>
      <c r="W201" s="274"/>
      <c r="X201" s="567"/>
      <c r="Y201" s="206"/>
      <c r="Z201" s="275"/>
      <c r="AA201" s="72"/>
      <c r="AB201" s="72"/>
      <c r="AC201" s="72"/>
      <c r="AD201" s="275"/>
    </row>
    <row r="202" spans="2:30" s="91" customFormat="1" ht="15" hidden="1" customHeight="1" outlineLevel="2" x14ac:dyDescent="0.2">
      <c r="B202" s="124"/>
      <c r="C202" s="739"/>
      <c r="D202" s="740"/>
      <c r="E202" s="84"/>
      <c r="F202" s="80" t="s">
        <v>745</v>
      </c>
      <c r="G202" s="105" t="s">
        <v>735</v>
      </c>
      <c r="H202" s="63">
        <f>+'Prog 01'!H171+'Prog 02'!H39</f>
        <v>1</v>
      </c>
      <c r="I202" s="63">
        <f>+'Prog 01'!I171+'Prog 02'!I39</f>
        <v>1</v>
      </c>
      <c r="J202" s="63">
        <f ca="1">+'Prog 01'!J171+'Prog 02'!J39</f>
        <v>0</v>
      </c>
      <c r="K202" s="127">
        <f t="shared" ca="1" si="88"/>
        <v>0</v>
      </c>
      <c r="L202" s="63">
        <f>+'Prog 01'!L171+'Prog 02'!L39</f>
        <v>0</v>
      </c>
      <c r="M202" s="127">
        <f t="shared" si="89"/>
        <v>0</v>
      </c>
      <c r="N202" s="385">
        <f>+'Prog 01'!N171+'Prog 02'!N39</f>
        <v>1</v>
      </c>
      <c r="O202" s="127">
        <f t="shared" si="90"/>
        <v>1</v>
      </c>
      <c r="P202" s="63">
        <f>+'Prog 01'!P171+'Prog 02'!P39</f>
        <v>0</v>
      </c>
      <c r="Q202" s="285">
        <f t="shared" ref="Q202:Q265" ca="1" si="99">IFERROR(+P202/J202,0)</f>
        <v>0</v>
      </c>
      <c r="R202" s="282">
        <f>+'Prog 01'!R171+'Prog 02'!R39</f>
        <v>0</v>
      </c>
      <c r="S202" s="285" t="str">
        <f t="shared" ca="1" si="91"/>
        <v>0%</v>
      </c>
      <c r="T202" s="63">
        <f>+'Prog 01'!T171+'Prog 02'!T39</f>
        <v>2.0619999999999998</v>
      </c>
      <c r="U202" s="277">
        <v>0</v>
      </c>
      <c r="V202" s="219">
        <f t="shared" si="92"/>
        <v>0</v>
      </c>
      <c r="W202" s="274"/>
      <c r="X202" s="567"/>
      <c r="Y202" s="206"/>
      <c r="Z202" s="275"/>
      <c r="AA202" s="72"/>
      <c r="AB202" s="72"/>
      <c r="AC202" s="72"/>
      <c r="AD202" s="275"/>
    </row>
    <row r="203" spans="2:30" s="91" customFormat="1" ht="15" hidden="1" customHeight="1" outlineLevel="2" x14ac:dyDescent="0.2">
      <c r="B203" s="124"/>
      <c r="C203" s="739"/>
      <c r="D203" s="740"/>
      <c r="E203" s="84"/>
      <c r="F203" s="80" t="s">
        <v>733</v>
      </c>
      <c r="G203" s="105" t="s">
        <v>49</v>
      </c>
      <c r="H203" s="63">
        <f>+'Prog 01'!H172+'Prog 02'!H40+'Prog 03'!H29+'Prog 05'!H32</f>
        <v>16.001000000000001</v>
      </c>
      <c r="I203" s="63">
        <f>+'Prog 01'!I172+'Prog 02'!I40+'Prog 03'!I29+'Prog 05'!I32</f>
        <v>16.002000000000002</v>
      </c>
      <c r="J203" s="63">
        <f ca="1">+'Prog 01'!J172+'Prog 02'!J40+'Prog 03'!J29+'Prog 05'!J32</f>
        <v>338424.255</v>
      </c>
      <c r="K203" s="127">
        <f t="shared" ref="K203:K266" ca="1" si="100">IFERROR(J203/I203,"0%")</f>
        <v>21148.87232845894</v>
      </c>
      <c r="L203" s="63">
        <f>+'Prog 01'!L172+'Prog 02'!L40+'Prog 03'!L29+'Prog 05'!L32</f>
        <v>338424.255</v>
      </c>
      <c r="M203" s="127">
        <f t="shared" ref="M203:M266" si="101">+IFERROR(L203/I203,0%)</f>
        <v>21148.87232845894</v>
      </c>
      <c r="N203" s="385">
        <f>+'Prog 01'!N172+'Prog 02'!N40+'Prog 03'!N29+'Prog 05'!N32</f>
        <v>-338408.25300000003</v>
      </c>
      <c r="O203" s="127">
        <f t="shared" ref="O203:O266" si="102">+IFERROR(N203/I203,0%)</f>
        <v>-21147.87232845894</v>
      </c>
      <c r="P203" s="63">
        <f>+'Prog 01'!P172+'Prog 02'!P40+'Prog 03'!P29+'Prog 05'!P32</f>
        <v>338424.255</v>
      </c>
      <c r="Q203" s="285">
        <f t="shared" ca="1" si="99"/>
        <v>1</v>
      </c>
      <c r="R203" s="282">
        <f>+'Prog 01'!R172+'Prog 02'!R40+'Prog 03'!R29+'Prog 05'!Q32</f>
        <v>0</v>
      </c>
      <c r="S203" s="285">
        <f t="shared" ref="S203:S266" ca="1" si="103">+IFERROR(R203/J203,"0%")</f>
        <v>0</v>
      </c>
      <c r="T203" s="63">
        <f>+'Prog 01'!T172+'Prog 02'!T40+'Prog 03'!T29</f>
        <v>27.832875999999999</v>
      </c>
      <c r="U203" s="277">
        <v>0</v>
      </c>
      <c r="V203" s="219">
        <f t="shared" ref="V203:V266" si="104">IFERROR(U203/T203,0%)</f>
        <v>0</v>
      </c>
      <c r="W203" s="274"/>
      <c r="X203" s="567"/>
      <c r="Y203" s="206"/>
      <c r="Z203" s="275"/>
      <c r="AA203" s="72"/>
      <c r="AB203" s="72"/>
      <c r="AC203" s="72"/>
      <c r="AD203" s="275"/>
    </row>
    <row r="204" spans="2:30" s="91" customFormat="1" ht="15" customHeight="1" x14ac:dyDescent="0.2">
      <c r="B204" s="124" t="s">
        <v>884</v>
      </c>
      <c r="C204" s="739" t="s">
        <v>1</v>
      </c>
      <c r="D204" s="223"/>
      <c r="E204" s="80"/>
      <c r="F204" s="80"/>
      <c r="G204" s="105" t="s">
        <v>264</v>
      </c>
      <c r="H204" s="63">
        <f>+H205+H208+H209+H206+H207</f>
        <v>193049</v>
      </c>
      <c r="I204" s="63">
        <f t="shared" ref="I204:R204" si="105">+I205+I208+I209+I206+I207</f>
        <v>193049</v>
      </c>
      <c r="J204" s="63">
        <f t="shared" ca="1" si="105"/>
        <v>0</v>
      </c>
      <c r="K204" s="127">
        <f t="shared" ca="1" si="100"/>
        <v>0</v>
      </c>
      <c r="L204" s="63">
        <f t="shared" si="105"/>
        <v>0</v>
      </c>
      <c r="M204" s="127">
        <f t="shared" si="101"/>
        <v>0</v>
      </c>
      <c r="N204" s="385">
        <f t="shared" si="105"/>
        <v>193049</v>
      </c>
      <c r="O204" s="127">
        <f t="shared" si="102"/>
        <v>1</v>
      </c>
      <c r="P204" s="63">
        <f t="shared" si="105"/>
        <v>0</v>
      </c>
      <c r="Q204" s="285">
        <f t="shared" ca="1" si="99"/>
        <v>0</v>
      </c>
      <c r="R204" s="282">
        <f t="shared" si="105"/>
        <v>0</v>
      </c>
      <c r="S204" s="285" t="str">
        <f t="shared" ca="1" si="103"/>
        <v>0%</v>
      </c>
      <c r="T204" s="63">
        <f>SUM(T205:T209)</f>
        <v>234220.51799999998</v>
      </c>
      <c r="U204" s="277">
        <f ca="1">SUM(U205:U209)</f>
        <v>25971.922030999998</v>
      </c>
      <c r="V204" s="219">
        <f t="shared" ca="1" si="104"/>
        <v>0.11088662194402626</v>
      </c>
      <c r="W204" s="274"/>
      <c r="X204" s="567"/>
      <c r="Y204" s="206"/>
      <c r="Z204" s="275"/>
      <c r="AA204" s="72"/>
      <c r="AB204" s="72"/>
      <c r="AC204" s="72"/>
      <c r="AD204" s="275"/>
    </row>
    <row r="205" spans="2:30" s="91" customFormat="1" ht="15" hidden="1" customHeight="1" x14ac:dyDescent="0.2">
      <c r="B205" s="124"/>
      <c r="C205" s="739">
        <v>3</v>
      </c>
      <c r="D205" s="223"/>
      <c r="E205" s="80"/>
      <c r="F205" s="80" t="s">
        <v>666</v>
      </c>
      <c r="G205" s="105" t="s">
        <v>667</v>
      </c>
      <c r="H205" s="63">
        <f>+'Prog 01'!H174</f>
        <v>0</v>
      </c>
      <c r="I205" s="63">
        <f>+'Prog 01'!I174</f>
        <v>0</v>
      </c>
      <c r="J205" s="63">
        <f ca="1">+'Prog 01'!J174</f>
        <v>0</v>
      </c>
      <c r="K205" s="127" t="str">
        <f t="shared" ca="1" si="100"/>
        <v>0%</v>
      </c>
      <c r="L205" s="63">
        <f>+'Prog 01'!L174</f>
        <v>0</v>
      </c>
      <c r="M205" s="127">
        <f t="shared" si="101"/>
        <v>0</v>
      </c>
      <c r="N205" s="385">
        <f>+'Prog 01'!N174</f>
        <v>0</v>
      </c>
      <c r="O205" s="127">
        <f t="shared" si="102"/>
        <v>0</v>
      </c>
      <c r="P205" s="63">
        <f>+'Prog 01'!P174</f>
        <v>0</v>
      </c>
      <c r="Q205" s="285">
        <f t="shared" ca="1" si="99"/>
        <v>0</v>
      </c>
      <c r="R205" s="282">
        <f>+'Prog 01'!R174</f>
        <v>0</v>
      </c>
      <c r="S205" s="285" t="str">
        <f t="shared" ca="1" si="103"/>
        <v>0%</v>
      </c>
      <c r="T205" s="63">
        <f>+'Prog 01'!T174</f>
        <v>26857.55</v>
      </c>
      <c r="U205" s="277">
        <f ca="1">+'Prog 01'!U174</f>
        <v>25971.922030999998</v>
      </c>
      <c r="V205" s="219">
        <f t="shared" ca="1" si="104"/>
        <v>0.96702499040307099</v>
      </c>
      <c r="W205" s="274"/>
      <c r="X205" s="567"/>
      <c r="Y205" s="206"/>
      <c r="Z205" s="275"/>
      <c r="AA205" s="72"/>
      <c r="AB205" s="72"/>
      <c r="AC205" s="72"/>
      <c r="AD205" s="275"/>
    </row>
    <row r="206" spans="2:30" s="91" customFormat="1" ht="15" hidden="1" customHeight="1" x14ac:dyDescent="0.2">
      <c r="B206" s="124"/>
      <c r="C206" s="739">
        <v>4</v>
      </c>
      <c r="D206" s="223"/>
      <c r="E206" s="80"/>
      <c r="F206" s="80" t="s">
        <v>715</v>
      </c>
      <c r="G206" s="105" t="str">
        <f>+'Prog 01'!G175</f>
        <v>Mobiliario y Otros</v>
      </c>
      <c r="H206" s="63">
        <f>+'Prog 01'!H175</f>
        <v>0</v>
      </c>
      <c r="I206" s="63">
        <f>+'Prog 01'!I175</f>
        <v>0</v>
      </c>
      <c r="J206" s="63">
        <f ca="1">+'Prog 01'!J175</f>
        <v>0</v>
      </c>
      <c r="K206" s="127" t="str">
        <f t="shared" ca="1" si="100"/>
        <v>0%</v>
      </c>
      <c r="L206" s="63">
        <f>+'Prog 01'!L175</f>
        <v>0</v>
      </c>
      <c r="M206" s="127">
        <f t="shared" si="101"/>
        <v>0</v>
      </c>
      <c r="N206" s="385">
        <f>+'Prog 01'!N175</f>
        <v>0</v>
      </c>
      <c r="O206" s="127">
        <f t="shared" si="102"/>
        <v>0</v>
      </c>
      <c r="P206" s="63">
        <f>+'Prog 01'!P175</f>
        <v>0</v>
      </c>
      <c r="Q206" s="285">
        <f t="shared" ca="1" si="99"/>
        <v>0</v>
      </c>
      <c r="R206" s="282">
        <f>+'Prog 01'!R175</f>
        <v>0</v>
      </c>
      <c r="S206" s="285" t="str">
        <f t="shared" ca="1" si="103"/>
        <v>0%</v>
      </c>
      <c r="T206" s="63">
        <f>+'Prog 01'!T175</f>
        <v>0</v>
      </c>
      <c r="U206" s="277">
        <f ca="1">+'Prog 01'!U175</f>
        <v>0</v>
      </c>
      <c r="V206" s="219">
        <f t="shared" ca="1" si="104"/>
        <v>0</v>
      </c>
      <c r="W206" s="274"/>
      <c r="X206" s="567"/>
      <c r="Y206" s="206"/>
      <c r="Z206" s="275"/>
      <c r="AA206" s="72"/>
      <c r="AB206" s="72"/>
      <c r="AC206" s="72"/>
      <c r="AD206" s="275"/>
    </row>
    <row r="207" spans="2:30" s="91" customFormat="1" ht="15" hidden="1" customHeight="1" x14ac:dyDescent="0.2">
      <c r="B207" s="124"/>
      <c r="C207" s="739">
        <v>5</v>
      </c>
      <c r="D207" s="223"/>
      <c r="E207" s="80"/>
      <c r="F207" s="80" t="s">
        <v>740</v>
      </c>
      <c r="G207" s="105" t="str">
        <f>+'Prog 01'!G176</f>
        <v>Máquinas y Equipos</v>
      </c>
      <c r="H207" s="63">
        <f>+'Prog 01'!H176</f>
        <v>0</v>
      </c>
      <c r="I207" s="63">
        <f>+'Prog 01'!I176</f>
        <v>0</v>
      </c>
      <c r="J207" s="63">
        <f ca="1">+'Prog 01'!J176</f>
        <v>0</v>
      </c>
      <c r="K207" s="127" t="str">
        <f t="shared" ca="1" si="100"/>
        <v>0%</v>
      </c>
      <c r="L207" s="63">
        <f>+'Prog 01'!L176</f>
        <v>0</v>
      </c>
      <c r="M207" s="127">
        <f t="shared" si="101"/>
        <v>0</v>
      </c>
      <c r="N207" s="385">
        <f>+'Prog 01'!N176</f>
        <v>0</v>
      </c>
      <c r="O207" s="127">
        <f t="shared" si="102"/>
        <v>0</v>
      </c>
      <c r="P207" s="63">
        <f>+'Prog 01'!P176</f>
        <v>0</v>
      </c>
      <c r="Q207" s="285">
        <f t="shared" ca="1" si="99"/>
        <v>0</v>
      </c>
      <c r="R207" s="282">
        <f>+'Prog 01'!R176</f>
        <v>0</v>
      </c>
      <c r="S207" s="285" t="str">
        <f t="shared" ca="1" si="103"/>
        <v>0%</v>
      </c>
      <c r="T207" s="63">
        <f>+'Prog 01'!T176</f>
        <v>0</v>
      </c>
      <c r="U207" s="277">
        <f ca="1">+'Prog 01'!U176</f>
        <v>0</v>
      </c>
      <c r="V207" s="219">
        <f t="shared" ca="1" si="104"/>
        <v>0</v>
      </c>
      <c r="W207" s="274"/>
      <c r="X207" s="567"/>
      <c r="Y207" s="206"/>
      <c r="Z207" s="275"/>
      <c r="AA207" s="72"/>
      <c r="AB207" s="72"/>
      <c r="AC207" s="72"/>
      <c r="AD207" s="275"/>
    </row>
    <row r="208" spans="2:30" s="91" customFormat="1" ht="15" hidden="1" customHeight="1" x14ac:dyDescent="0.2">
      <c r="B208" s="124"/>
      <c r="C208" s="739" t="s">
        <v>609</v>
      </c>
      <c r="D208" s="223"/>
      <c r="E208" s="80"/>
      <c r="F208" s="80" t="s">
        <v>194</v>
      </c>
      <c r="G208" s="105" t="s">
        <v>79</v>
      </c>
      <c r="H208" s="63">
        <f>+'Prog 01'!H178</f>
        <v>0</v>
      </c>
      <c r="I208" s="63">
        <f>+'Prog 01'!I178</f>
        <v>0</v>
      </c>
      <c r="J208" s="63">
        <f ca="1">+'Prog 01'!J178</f>
        <v>0</v>
      </c>
      <c r="K208" s="127" t="str">
        <f t="shared" ca="1" si="100"/>
        <v>0%</v>
      </c>
      <c r="L208" s="63">
        <f>+'Prog 01'!L178</f>
        <v>0</v>
      </c>
      <c r="M208" s="127">
        <f t="shared" si="101"/>
        <v>0</v>
      </c>
      <c r="N208" s="385">
        <f>+'Prog 01'!N178</f>
        <v>0</v>
      </c>
      <c r="O208" s="127">
        <f t="shared" si="102"/>
        <v>0</v>
      </c>
      <c r="P208" s="63">
        <f>+'Prog 01'!P178</f>
        <v>0</v>
      </c>
      <c r="Q208" s="285">
        <f t="shared" ca="1" si="99"/>
        <v>0</v>
      </c>
      <c r="R208" s="282">
        <f>+'Prog 01'!R178</f>
        <v>0</v>
      </c>
      <c r="S208" s="285" t="str">
        <f t="shared" ca="1" si="103"/>
        <v>0%</v>
      </c>
      <c r="T208" s="63">
        <f>+'Prog 01'!T178</f>
        <v>0</v>
      </c>
      <c r="U208" s="277">
        <f ca="1">+'Prog 01'!U178</f>
        <v>0</v>
      </c>
      <c r="V208" s="219">
        <f t="shared" ca="1" si="104"/>
        <v>0</v>
      </c>
      <c r="W208" s="274"/>
      <c r="X208" s="567"/>
      <c r="Y208" s="206"/>
      <c r="Z208" s="275"/>
      <c r="AA208" s="72"/>
      <c r="AB208" s="72"/>
      <c r="AC208" s="72"/>
      <c r="AD208" s="275"/>
    </row>
    <row r="209" spans="2:30" s="91" customFormat="1" ht="15" hidden="1" customHeight="1" outlineLevel="1" x14ac:dyDescent="0.2">
      <c r="B209" s="124" t="s">
        <v>1</v>
      </c>
      <c r="C209" s="739" t="s">
        <v>610</v>
      </c>
      <c r="D209" s="223"/>
      <c r="E209" s="80"/>
      <c r="F209" s="80" t="s">
        <v>197</v>
      </c>
      <c r="G209" s="105" t="s">
        <v>78</v>
      </c>
      <c r="H209" s="63">
        <f>+VLOOKUP(F209,matriz01,3,FALSE)</f>
        <v>193049</v>
      </c>
      <c r="I209" s="63">
        <f>'Prog 01'!I181</f>
        <v>193049</v>
      </c>
      <c r="J209" s="63">
        <f ca="1">'Prog 01'!J181</f>
        <v>0</v>
      </c>
      <c r="K209" s="127">
        <f t="shared" ca="1" si="100"/>
        <v>0</v>
      </c>
      <c r="L209" s="63">
        <f>'Prog 01'!L181</f>
        <v>0</v>
      </c>
      <c r="M209" s="127">
        <f t="shared" si="101"/>
        <v>0</v>
      </c>
      <c r="N209" s="385">
        <f>'Prog 01'!N181</f>
        <v>193049</v>
      </c>
      <c r="O209" s="127">
        <f t="shared" si="102"/>
        <v>1</v>
      </c>
      <c r="P209" s="63">
        <f>'Prog 01'!P181</f>
        <v>0</v>
      </c>
      <c r="Q209" s="285">
        <f t="shared" ca="1" si="99"/>
        <v>0</v>
      </c>
      <c r="R209" s="282">
        <f>'Prog 01'!R181</f>
        <v>0</v>
      </c>
      <c r="S209" s="285" t="str">
        <f t="shared" ca="1" si="103"/>
        <v>0%</v>
      </c>
      <c r="T209" s="63">
        <f>+'Prog 01'!T181</f>
        <v>207362.96799999999</v>
      </c>
      <c r="U209" s="277">
        <f ca="1">+'Prog 01'!U181</f>
        <v>0</v>
      </c>
      <c r="V209" s="219">
        <f t="shared" ca="1" si="104"/>
        <v>0</v>
      </c>
      <c r="W209" s="274"/>
      <c r="X209" s="567"/>
      <c r="Y209" s="206"/>
      <c r="Z209" s="275"/>
      <c r="AA209" s="72"/>
      <c r="AB209" s="72"/>
      <c r="AC209" s="72"/>
      <c r="AD209" s="275"/>
    </row>
    <row r="210" spans="2:30" s="91" customFormat="1" ht="15" customHeight="1" collapsed="1" x14ac:dyDescent="0.2">
      <c r="B210" s="124">
        <v>32</v>
      </c>
      <c r="C210" s="739" t="s">
        <v>1</v>
      </c>
      <c r="D210" s="223"/>
      <c r="E210" s="80"/>
      <c r="F210" s="80"/>
      <c r="G210" s="105" t="s">
        <v>139</v>
      </c>
      <c r="H210" s="63">
        <f>+H211</f>
        <v>8699424</v>
      </c>
      <c r="I210" s="63">
        <f t="shared" ref="I210:R210" si="106">+I211</f>
        <v>8699424</v>
      </c>
      <c r="J210" s="63">
        <f t="shared" ca="1" si="106"/>
        <v>0</v>
      </c>
      <c r="K210" s="127">
        <f t="shared" ca="1" si="100"/>
        <v>0</v>
      </c>
      <c r="L210" s="63">
        <f t="shared" si="106"/>
        <v>0</v>
      </c>
      <c r="M210" s="127">
        <f t="shared" si="101"/>
        <v>0</v>
      </c>
      <c r="N210" s="385">
        <f t="shared" si="106"/>
        <v>8699424</v>
      </c>
      <c r="O210" s="127">
        <f t="shared" si="102"/>
        <v>1</v>
      </c>
      <c r="P210" s="63">
        <f t="shared" si="106"/>
        <v>0</v>
      </c>
      <c r="Q210" s="285">
        <f t="shared" ca="1" si="99"/>
        <v>0</v>
      </c>
      <c r="R210" s="282">
        <f t="shared" si="106"/>
        <v>0</v>
      </c>
      <c r="S210" s="285" t="str">
        <f t="shared" ca="1" si="103"/>
        <v>0%</v>
      </c>
      <c r="T210" s="63">
        <f>+T211</f>
        <v>8876963.6119999997</v>
      </c>
      <c r="U210" s="277">
        <f>+U211</f>
        <v>0</v>
      </c>
      <c r="V210" s="219">
        <f t="shared" si="104"/>
        <v>0</v>
      </c>
      <c r="W210" s="274"/>
      <c r="X210" s="567"/>
      <c r="Y210" s="206"/>
      <c r="Z210" s="275"/>
      <c r="AA210" s="72"/>
      <c r="AB210" s="72"/>
      <c r="AC210" s="72"/>
      <c r="AD210" s="275"/>
    </row>
    <row r="211" spans="2:30" s="91" customFormat="1" ht="15" hidden="1" customHeight="1" outlineLevel="1" x14ac:dyDescent="0.2">
      <c r="B211" s="124" t="s">
        <v>1</v>
      </c>
      <c r="C211" s="739">
        <v>4</v>
      </c>
      <c r="D211" s="223"/>
      <c r="E211" s="80"/>
      <c r="F211" s="80" t="s">
        <v>205</v>
      </c>
      <c r="G211" s="105" t="str">
        <f>+'Prog 03'!G31</f>
        <v>Municipalidades</v>
      </c>
      <c r="H211" s="63">
        <f>+'Prog 03'!H31</f>
        <v>8699424</v>
      </c>
      <c r="I211" s="63">
        <f>+'Prog 03'!I31</f>
        <v>8699424</v>
      </c>
      <c r="J211" s="63">
        <f ca="1">+'Prog 03'!J31</f>
        <v>0</v>
      </c>
      <c r="K211" s="127">
        <f t="shared" ca="1" si="100"/>
        <v>0</v>
      </c>
      <c r="L211" s="63">
        <f>+'Prog 03'!L31</f>
        <v>0</v>
      </c>
      <c r="M211" s="127">
        <f t="shared" si="101"/>
        <v>0</v>
      </c>
      <c r="N211" s="385">
        <f>+'Prog 03'!N31</f>
        <v>8699424</v>
      </c>
      <c r="O211" s="127">
        <f t="shared" si="102"/>
        <v>1</v>
      </c>
      <c r="P211" s="63">
        <f>+'Prog 03'!P31</f>
        <v>0</v>
      </c>
      <c r="Q211" s="285">
        <f t="shared" ca="1" si="99"/>
        <v>0</v>
      </c>
      <c r="R211" s="282">
        <f>+'Prog 03'!R31</f>
        <v>0</v>
      </c>
      <c r="S211" s="285" t="str">
        <f t="shared" ca="1" si="103"/>
        <v>0%</v>
      </c>
      <c r="T211" s="63">
        <f>+'Prog 03'!T31</f>
        <v>8876963.6119999997</v>
      </c>
      <c r="U211" s="63">
        <f>+'Prog 03'!U31</f>
        <v>0</v>
      </c>
      <c r="V211" s="219">
        <f t="shared" si="104"/>
        <v>0</v>
      </c>
      <c r="W211" s="274"/>
      <c r="X211" s="567"/>
      <c r="Y211" s="206"/>
      <c r="Z211" s="275"/>
      <c r="AA211" s="72"/>
      <c r="AB211" s="72"/>
      <c r="AC211" s="72"/>
      <c r="AD211" s="275"/>
    </row>
    <row r="212" spans="2:30" s="91" customFormat="1" ht="15" customHeight="1" collapsed="1" x14ac:dyDescent="0.2">
      <c r="B212" s="124">
        <v>33</v>
      </c>
      <c r="C212" s="739" t="s">
        <v>1</v>
      </c>
      <c r="D212" s="223"/>
      <c r="E212" s="80"/>
      <c r="F212" s="80"/>
      <c r="G212" s="105" t="s">
        <v>140</v>
      </c>
      <c r="H212" s="63">
        <f>+H213+H236</f>
        <v>214637119</v>
      </c>
      <c r="I212" s="63">
        <f>+I213+I236</f>
        <v>169784870</v>
      </c>
      <c r="J212" s="63">
        <f ca="1">+J213+J236</f>
        <v>12437469.767999999</v>
      </c>
      <c r="K212" s="127">
        <f t="shared" ca="1" si="100"/>
        <v>7.3254288017536542E-2</v>
      </c>
      <c r="L212" s="63">
        <f>+L213+L236</f>
        <v>14904503.386</v>
      </c>
      <c r="M212" s="127">
        <f t="shared" si="101"/>
        <v>8.77846382071618E-2</v>
      </c>
      <c r="N212" s="385">
        <f>+N213+N236</f>
        <v>154880366.61399999</v>
      </c>
      <c r="O212" s="127">
        <f t="shared" si="102"/>
        <v>0.91221536179283813</v>
      </c>
      <c r="P212" s="63">
        <f>+P213+P236</f>
        <v>6971564.8090000004</v>
      </c>
      <c r="Q212" s="285">
        <f t="shared" ca="1" si="99"/>
        <v>0.56052918632509441</v>
      </c>
      <c r="R212" s="282">
        <f>+R213+R236</f>
        <v>5465904.9590000007</v>
      </c>
      <c r="S212" s="285">
        <f t="shared" ca="1" si="103"/>
        <v>0.43947081367490576</v>
      </c>
      <c r="T212" s="63">
        <f>+T213+T236</f>
        <v>247899921.88299996</v>
      </c>
      <c r="U212" s="277">
        <f ca="1">+U213+U236</f>
        <v>13987489.393867999</v>
      </c>
      <c r="V212" s="219">
        <f t="shared" ca="1" si="104"/>
        <v>5.6423936270821429E-2</v>
      </c>
      <c r="W212" s="274"/>
      <c r="X212" s="567"/>
      <c r="Y212" s="206"/>
      <c r="Z212" s="275"/>
      <c r="AA212" s="72"/>
      <c r="AB212" s="72"/>
      <c r="AC212" s="72"/>
      <c r="AD212" s="275"/>
    </row>
    <row r="213" spans="2:30" s="91" customFormat="1" ht="15" hidden="1" customHeight="1" outlineLevel="1" x14ac:dyDescent="0.2">
      <c r="B213" s="124"/>
      <c r="C213" s="739" t="s">
        <v>153</v>
      </c>
      <c r="D213" s="223"/>
      <c r="E213" s="80"/>
      <c r="F213" s="80"/>
      <c r="G213" s="105" t="s">
        <v>84</v>
      </c>
      <c r="H213" s="63">
        <f>SUM(H214:H235)</f>
        <v>2062000</v>
      </c>
      <c r="I213" s="63">
        <f>SUM(I214:I235)</f>
        <v>2062000</v>
      </c>
      <c r="J213" s="63">
        <f>SUM(J214:J235)</f>
        <v>0</v>
      </c>
      <c r="K213" s="127">
        <f t="shared" si="100"/>
        <v>0</v>
      </c>
      <c r="L213" s="63">
        <f>SUM(L214:L235)</f>
        <v>0</v>
      </c>
      <c r="M213" s="127">
        <f t="shared" si="101"/>
        <v>0</v>
      </c>
      <c r="N213" s="385">
        <f>SUM(N214:N235)</f>
        <v>2062000</v>
      </c>
      <c r="O213" s="127">
        <f t="shared" si="102"/>
        <v>1</v>
      </c>
      <c r="P213" s="63">
        <f>SUM(P214:P235)</f>
        <v>0</v>
      </c>
      <c r="Q213" s="285">
        <f t="shared" si="99"/>
        <v>0</v>
      </c>
      <c r="R213" s="282">
        <f>SUM(R214:R235)</f>
        <v>0</v>
      </c>
      <c r="S213" s="285" t="str">
        <f t="shared" si="103"/>
        <v>0%</v>
      </c>
      <c r="T213" s="63">
        <f>SUM(T214:T235)</f>
        <v>0</v>
      </c>
      <c r="U213" s="277">
        <f ca="1">SUM(U214:U235)</f>
        <v>0</v>
      </c>
      <c r="V213" s="219">
        <f t="shared" ca="1" si="104"/>
        <v>0</v>
      </c>
      <c r="W213" s="274"/>
      <c r="X213" s="567"/>
      <c r="Y213" s="206"/>
      <c r="Z213" s="275"/>
      <c r="AA213" s="72"/>
      <c r="AB213" s="72"/>
      <c r="AC213" s="72"/>
      <c r="AD213" s="275"/>
    </row>
    <row r="214" spans="2:30" s="91" customFormat="1" ht="15" hidden="1" customHeight="1" outlineLevel="2" x14ac:dyDescent="0.2">
      <c r="B214" s="124"/>
      <c r="C214" s="739"/>
      <c r="D214" s="84" t="s">
        <v>158</v>
      </c>
      <c r="E214" s="46"/>
      <c r="F214" s="80" t="str">
        <f t="shared" ref="F214:F235" si="107">+CONCATENATE($B$212,"",$C$213,"",D214,"",E214)</f>
        <v>33.02.001</v>
      </c>
      <c r="G214" s="105" t="s">
        <v>626</v>
      </c>
      <c r="H214" s="63">
        <f>+'Prog 05'!H35</f>
        <v>0</v>
      </c>
      <c r="I214" s="63">
        <f>+'Prog 05'!I35</f>
        <v>0</v>
      </c>
      <c r="J214" s="63">
        <f>+'Prog 05'!J35</f>
        <v>0</v>
      </c>
      <c r="K214" s="127" t="str">
        <f t="shared" si="100"/>
        <v>0%</v>
      </c>
      <c r="L214" s="63">
        <f>+'Prog 05'!L35</f>
        <v>0</v>
      </c>
      <c r="M214" s="127">
        <f t="shared" si="101"/>
        <v>0</v>
      </c>
      <c r="N214" s="385">
        <f>+'Prog 05'!N35</f>
        <v>0</v>
      </c>
      <c r="O214" s="127">
        <f t="shared" si="102"/>
        <v>0</v>
      </c>
      <c r="P214" s="63">
        <f>+'Prog 05'!P35</f>
        <v>0</v>
      </c>
      <c r="Q214" s="285">
        <f t="shared" si="99"/>
        <v>0</v>
      </c>
      <c r="R214" s="282">
        <f>+'Prog 05'!Q35</f>
        <v>0</v>
      </c>
      <c r="S214" s="285" t="str">
        <f t="shared" si="103"/>
        <v>0%</v>
      </c>
      <c r="T214" s="63">
        <f>+'Prog 05'!S35</f>
        <v>0</v>
      </c>
      <c r="U214" s="277">
        <f>+'Prog 05'!T35</f>
        <v>0</v>
      </c>
      <c r="V214" s="219">
        <f t="shared" si="104"/>
        <v>0</v>
      </c>
      <c r="W214" s="274"/>
      <c r="X214" s="567"/>
      <c r="Y214" s="206"/>
      <c r="Z214" s="275"/>
      <c r="AA214" s="72"/>
      <c r="AB214" s="72"/>
      <c r="AC214" s="72"/>
      <c r="AD214" s="275"/>
    </row>
    <row r="215" spans="2:30" s="91" customFormat="1" ht="15" hidden="1" customHeight="1" outlineLevel="2" x14ac:dyDescent="0.2">
      <c r="B215" s="124"/>
      <c r="C215" s="739"/>
      <c r="D215" s="84" t="s">
        <v>154</v>
      </c>
      <c r="E215" s="46"/>
      <c r="F215" s="80" t="str">
        <f t="shared" si="107"/>
        <v>33.02.002</v>
      </c>
      <c r="G215" s="105" t="s">
        <v>627</v>
      </c>
      <c r="H215" s="63">
        <f>+'Prog 05'!H36</f>
        <v>0</v>
      </c>
      <c r="I215" s="63">
        <f>+'Prog 05'!I36</f>
        <v>0</v>
      </c>
      <c r="J215" s="63">
        <f>+'Prog 05'!J36</f>
        <v>0</v>
      </c>
      <c r="K215" s="127" t="str">
        <f t="shared" si="100"/>
        <v>0%</v>
      </c>
      <c r="L215" s="63">
        <f>+'Prog 05'!L36</f>
        <v>0</v>
      </c>
      <c r="M215" s="127">
        <f t="shared" si="101"/>
        <v>0</v>
      </c>
      <c r="N215" s="385">
        <f>+'Prog 05'!N36</f>
        <v>0</v>
      </c>
      <c r="O215" s="127">
        <f t="shared" si="102"/>
        <v>0</v>
      </c>
      <c r="P215" s="63">
        <f>+'Prog 05'!P36</f>
        <v>0</v>
      </c>
      <c r="Q215" s="285">
        <f t="shared" si="99"/>
        <v>0</v>
      </c>
      <c r="R215" s="282">
        <f>+'Prog 05'!Q36</f>
        <v>0</v>
      </c>
      <c r="S215" s="285" t="str">
        <f t="shared" si="103"/>
        <v>0%</v>
      </c>
      <c r="T215" s="63">
        <f>+'Prog 05'!S36</f>
        <v>0</v>
      </c>
      <c r="U215" s="277">
        <f>+'Prog 05'!T36</f>
        <v>0</v>
      </c>
      <c r="V215" s="219">
        <f t="shared" si="104"/>
        <v>0</v>
      </c>
      <c r="W215" s="274"/>
      <c r="X215" s="567"/>
      <c r="Y215" s="206"/>
      <c r="Z215" s="275"/>
      <c r="AA215" s="72"/>
      <c r="AB215" s="72"/>
      <c r="AC215" s="72"/>
      <c r="AD215" s="275"/>
    </row>
    <row r="216" spans="2:30" s="91" customFormat="1" ht="15" hidden="1" customHeight="1" outlineLevel="2" x14ac:dyDescent="0.2">
      <c r="B216" s="124"/>
      <c r="C216" s="739"/>
      <c r="D216" s="84" t="s">
        <v>155</v>
      </c>
      <c r="E216" s="46"/>
      <c r="F216" s="80" t="str">
        <f t="shared" si="107"/>
        <v>33.02.003</v>
      </c>
      <c r="G216" s="105" t="s">
        <v>628</v>
      </c>
      <c r="H216" s="63">
        <f>+'Prog 05'!H37</f>
        <v>0</v>
      </c>
      <c r="I216" s="63">
        <f>+'Prog 05'!I37</f>
        <v>0</v>
      </c>
      <c r="J216" s="63">
        <f>+'Prog 05'!J37</f>
        <v>0</v>
      </c>
      <c r="K216" s="127" t="str">
        <f t="shared" si="100"/>
        <v>0%</v>
      </c>
      <c r="L216" s="63">
        <f>+'Prog 05'!L37</f>
        <v>0</v>
      </c>
      <c r="M216" s="127">
        <f t="shared" si="101"/>
        <v>0</v>
      </c>
      <c r="N216" s="385">
        <f>+'Prog 05'!N37</f>
        <v>0</v>
      </c>
      <c r="O216" s="127">
        <f t="shared" si="102"/>
        <v>0</v>
      </c>
      <c r="P216" s="63">
        <f>+'Prog 05'!P37</f>
        <v>0</v>
      </c>
      <c r="Q216" s="285">
        <f t="shared" si="99"/>
        <v>0</v>
      </c>
      <c r="R216" s="282">
        <f>+'Prog 05'!Q37</f>
        <v>0</v>
      </c>
      <c r="S216" s="285" t="str">
        <f t="shared" si="103"/>
        <v>0%</v>
      </c>
      <c r="T216" s="63">
        <f>+'Prog 05'!S37</f>
        <v>0</v>
      </c>
      <c r="U216" s="277">
        <f ca="1">+'Prog 05'!T37</f>
        <v>0</v>
      </c>
      <c r="V216" s="219">
        <f t="shared" ca="1" si="104"/>
        <v>0</v>
      </c>
      <c r="W216" s="274"/>
      <c r="X216" s="567"/>
      <c r="Y216" s="206"/>
      <c r="Z216" s="275"/>
      <c r="AA216" s="72"/>
      <c r="AB216" s="72"/>
      <c r="AC216" s="72"/>
      <c r="AD216" s="275"/>
    </row>
    <row r="217" spans="2:30" s="91" customFormat="1" ht="15" hidden="1" customHeight="1" outlineLevel="2" x14ac:dyDescent="0.2">
      <c r="B217" s="124"/>
      <c r="C217" s="739"/>
      <c r="D217" s="84" t="s">
        <v>168</v>
      </c>
      <c r="E217" s="46"/>
      <c r="F217" s="80" t="str">
        <f t="shared" si="107"/>
        <v>33.02.004</v>
      </c>
      <c r="G217" s="105" t="s">
        <v>629</v>
      </c>
      <c r="H217" s="63">
        <f>+'Prog 05'!H38</f>
        <v>0</v>
      </c>
      <c r="I217" s="63">
        <f>+'Prog 05'!I38</f>
        <v>0</v>
      </c>
      <c r="J217" s="63">
        <f>+'Prog 05'!J38</f>
        <v>0</v>
      </c>
      <c r="K217" s="127" t="str">
        <f t="shared" si="100"/>
        <v>0%</v>
      </c>
      <c r="L217" s="63">
        <f>+'Prog 05'!L38</f>
        <v>0</v>
      </c>
      <c r="M217" s="127">
        <f t="shared" si="101"/>
        <v>0</v>
      </c>
      <c r="N217" s="385">
        <f>+'Prog 05'!N38</f>
        <v>0</v>
      </c>
      <c r="O217" s="127">
        <f t="shared" si="102"/>
        <v>0</v>
      </c>
      <c r="P217" s="63">
        <f>+'Prog 05'!P38</f>
        <v>0</v>
      </c>
      <c r="Q217" s="285">
        <f t="shared" si="99"/>
        <v>0</v>
      </c>
      <c r="R217" s="282">
        <f>+'Prog 05'!Q38</f>
        <v>0</v>
      </c>
      <c r="S217" s="285" t="str">
        <f t="shared" si="103"/>
        <v>0%</v>
      </c>
      <c r="T217" s="63">
        <f>+'Prog 05'!S38</f>
        <v>0</v>
      </c>
      <c r="U217" s="277">
        <f ca="1">+'Prog 05'!T38</f>
        <v>0</v>
      </c>
      <c r="V217" s="219">
        <f t="shared" ca="1" si="104"/>
        <v>0</v>
      </c>
      <c r="W217" s="274"/>
      <c r="X217" s="567"/>
      <c r="Y217" s="206"/>
      <c r="Z217" s="275"/>
      <c r="AA217" s="72"/>
      <c r="AB217" s="72"/>
      <c r="AC217" s="72"/>
      <c r="AD217" s="275"/>
    </row>
    <row r="218" spans="2:30" s="91" customFormat="1" ht="15" hidden="1" customHeight="1" outlineLevel="2" x14ac:dyDescent="0.2">
      <c r="B218" s="124"/>
      <c r="C218" s="739"/>
      <c r="D218" s="84" t="s">
        <v>169</v>
      </c>
      <c r="E218" s="46"/>
      <c r="F218" s="80" t="str">
        <f t="shared" si="107"/>
        <v>33.02.005</v>
      </c>
      <c r="G218" s="105" t="s">
        <v>630</v>
      </c>
      <c r="H218" s="63">
        <f>+'Prog 05'!H39</f>
        <v>0</v>
      </c>
      <c r="I218" s="63">
        <f>+'Prog 05'!I39</f>
        <v>0</v>
      </c>
      <c r="J218" s="63">
        <f>+'Prog 05'!J39</f>
        <v>0</v>
      </c>
      <c r="K218" s="127" t="str">
        <f t="shared" si="100"/>
        <v>0%</v>
      </c>
      <c r="L218" s="63">
        <f>+'Prog 05'!L39</f>
        <v>0</v>
      </c>
      <c r="M218" s="127">
        <f t="shared" si="101"/>
        <v>0</v>
      </c>
      <c r="N218" s="385">
        <f>+'Prog 05'!N39</f>
        <v>0</v>
      </c>
      <c r="O218" s="127">
        <f t="shared" si="102"/>
        <v>0</v>
      </c>
      <c r="P218" s="63">
        <f>+'Prog 05'!P39</f>
        <v>0</v>
      </c>
      <c r="Q218" s="285">
        <f t="shared" si="99"/>
        <v>0</v>
      </c>
      <c r="R218" s="282">
        <f>+'Prog 05'!Q39</f>
        <v>0</v>
      </c>
      <c r="S218" s="285" t="str">
        <f t="shared" si="103"/>
        <v>0%</v>
      </c>
      <c r="T218" s="63">
        <f>+'Prog 05'!S39</f>
        <v>0</v>
      </c>
      <c r="U218" s="277">
        <f ca="1">+'Prog 05'!T39</f>
        <v>0</v>
      </c>
      <c r="V218" s="219">
        <f t="shared" ca="1" si="104"/>
        <v>0</v>
      </c>
      <c r="W218" s="274"/>
      <c r="X218" s="567"/>
      <c r="Y218" s="206"/>
      <c r="Z218" s="275"/>
      <c r="AA218" s="72"/>
      <c r="AB218" s="72"/>
      <c r="AC218" s="72"/>
      <c r="AD218" s="275"/>
    </row>
    <row r="219" spans="2:30" s="91" customFormat="1" ht="15" hidden="1" customHeight="1" outlineLevel="2" x14ac:dyDescent="0.2">
      <c r="B219" s="124"/>
      <c r="C219" s="739"/>
      <c r="D219" s="84" t="s">
        <v>170</v>
      </c>
      <c r="E219" s="46"/>
      <c r="F219" s="80" t="str">
        <f t="shared" si="107"/>
        <v>33.02.006</v>
      </c>
      <c r="G219" s="105" t="s">
        <v>631</v>
      </c>
      <c r="H219" s="63">
        <v>0</v>
      </c>
      <c r="I219" s="63">
        <f>+'Prog 05'!I40</f>
        <v>0</v>
      </c>
      <c r="J219" s="63">
        <f>+'Prog 05'!J40</f>
        <v>0</v>
      </c>
      <c r="K219" s="127" t="str">
        <f t="shared" si="100"/>
        <v>0%</v>
      </c>
      <c r="L219" s="63">
        <f>+'Prog 05'!L40</f>
        <v>0</v>
      </c>
      <c r="M219" s="127">
        <f t="shared" si="101"/>
        <v>0</v>
      </c>
      <c r="N219" s="385">
        <f>+'Prog 05'!N40</f>
        <v>0</v>
      </c>
      <c r="O219" s="127">
        <f t="shared" si="102"/>
        <v>0</v>
      </c>
      <c r="P219" s="63">
        <f>+'Prog 05'!P40</f>
        <v>0</v>
      </c>
      <c r="Q219" s="285">
        <f t="shared" si="99"/>
        <v>0</v>
      </c>
      <c r="R219" s="282">
        <f>+'Prog 05'!Q40</f>
        <v>0</v>
      </c>
      <c r="S219" s="285" t="str">
        <f t="shared" si="103"/>
        <v>0%</v>
      </c>
      <c r="T219" s="63">
        <f>+'Prog 05'!S40</f>
        <v>0</v>
      </c>
      <c r="U219" s="277">
        <f ca="1">+'Prog 05'!T40</f>
        <v>0</v>
      </c>
      <c r="V219" s="219">
        <f t="shared" ca="1" si="104"/>
        <v>0</v>
      </c>
      <c r="W219" s="274"/>
      <c r="X219" s="567"/>
      <c r="Y219" s="206"/>
      <c r="Z219" s="275"/>
      <c r="AA219" s="72"/>
      <c r="AB219" s="72"/>
      <c r="AC219" s="72"/>
      <c r="AD219" s="275"/>
    </row>
    <row r="220" spans="2:30" s="91" customFormat="1" ht="15" hidden="1" customHeight="1" outlineLevel="2" x14ac:dyDescent="0.2">
      <c r="B220" s="124"/>
      <c r="C220" s="739"/>
      <c r="D220" s="84" t="s">
        <v>159</v>
      </c>
      <c r="E220" s="46"/>
      <c r="F220" s="80" t="str">
        <f t="shared" si="107"/>
        <v>33.02.007</v>
      </c>
      <c r="G220" s="105" t="s">
        <v>632</v>
      </c>
      <c r="H220" s="63">
        <f>+'Prog 05'!H41</f>
        <v>0</v>
      </c>
      <c r="I220" s="63">
        <f>+'Prog 05'!I41</f>
        <v>0</v>
      </c>
      <c r="J220" s="63">
        <f>+'Prog 05'!J41</f>
        <v>0</v>
      </c>
      <c r="K220" s="127" t="str">
        <f t="shared" si="100"/>
        <v>0%</v>
      </c>
      <c r="L220" s="63">
        <f>+'Prog 05'!L41</f>
        <v>0</v>
      </c>
      <c r="M220" s="127">
        <f t="shared" si="101"/>
        <v>0</v>
      </c>
      <c r="N220" s="385">
        <f>+'Prog 05'!N41</f>
        <v>0</v>
      </c>
      <c r="O220" s="127">
        <f t="shared" si="102"/>
        <v>0</v>
      </c>
      <c r="P220" s="63">
        <f>+'Prog 05'!P41</f>
        <v>0</v>
      </c>
      <c r="Q220" s="285">
        <f t="shared" si="99"/>
        <v>0</v>
      </c>
      <c r="R220" s="282">
        <f>+'Prog 05'!Q41</f>
        <v>0</v>
      </c>
      <c r="S220" s="285" t="str">
        <f t="shared" si="103"/>
        <v>0%</v>
      </c>
      <c r="T220" s="63">
        <f>+'Prog 05'!S41</f>
        <v>0</v>
      </c>
      <c r="U220" s="277">
        <f ca="1">+'Prog 05'!T41</f>
        <v>0</v>
      </c>
      <c r="V220" s="219">
        <f t="shared" ca="1" si="104"/>
        <v>0</v>
      </c>
      <c r="W220" s="274"/>
      <c r="X220" s="567"/>
      <c r="Y220" s="206"/>
      <c r="Z220" s="275"/>
      <c r="AA220" s="72"/>
      <c r="AB220" s="72"/>
      <c r="AC220" s="72"/>
      <c r="AD220" s="275"/>
    </row>
    <row r="221" spans="2:30" s="91" customFormat="1" ht="15" hidden="1" customHeight="1" outlineLevel="2" x14ac:dyDescent="0.2">
      <c r="B221" s="124"/>
      <c r="C221" s="739"/>
      <c r="D221" s="84" t="s">
        <v>160</v>
      </c>
      <c r="E221" s="46"/>
      <c r="F221" s="80" t="str">
        <f t="shared" si="107"/>
        <v>33.02.008</v>
      </c>
      <c r="G221" s="105" t="s">
        <v>633</v>
      </c>
      <c r="H221" s="63">
        <f>+'Prog 05'!H42</f>
        <v>0</v>
      </c>
      <c r="I221" s="63">
        <f>+'Prog 05'!I42</f>
        <v>0</v>
      </c>
      <c r="J221" s="63">
        <f>+'Prog 05'!J42</f>
        <v>0</v>
      </c>
      <c r="K221" s="127" t="str">
        <f t="shared" si="100"/>
        <v>0%</v>
      </c>
      <c r="L221" s="63">
        <f>+'Prog 05'!L42</f>
        <v>0</v>
      </c>
      <c r="M221" s="127">
        <f t="shared" si="101"/>
        <v>0</v>
      </c>
      <c r="N221" s="385">
        <f>+'Prog 05'!N42</f>
        <v>0</v>
      </c>
      <c r="O221" s="127">
        <f t="shared" si="102"/>
        <v>0</v>
      </c>
      <c r="P221" s="63">
        <f>+'Prog 05'!P42</f>
        <v>0</v>
      </c>
      <c r="Q221" s="285">
        <f t="shared" si="99"/>
        <v>0</v>
      </c>
      <c r="R221" s="282">
        <f>+'Prog 05'!Q42</f>
        <v>0</v>
      </c>
      <c r="S221" s="285" t="str">
        <f t="shared" si="103"/>
        <v>0%</v>
      </c>
      <c r="T221" s="63">
        <f>+'Prog 05'!S42</f>
        <v>0</v>
      </c>
      <c r="U221" s="277">
        <f ca="1">+'Prog 05'!T42</f>
        <v>0</v>
      </c>
      <c r="V221" s="219">
        <f t="shared" ca="1" si="104"/>
        <v>0</v>
      </c>
      <c r="W221" s="274"/>
      <c r="X221" s="567"/>
      <c r="Y221" s="206"/>
      <c r="Z221" s="275"/>
      <c r="AA221" s="72"/>
      <c r="AB221" s="72"/>
      <c r="AC221" s="72"/>
      <c r="AD221" s="275"/>
    </row>
    <row r="222" spans="2:30" s="91" customFormat="1" ht="15" hidden="1" customHeight="1" outlineLevel="2" x14ac:dyDescent="0.2">
      <c r="B222" s="124"/>
      <c r="C222" s="739"/>
      <c r="D222" s="84" t="s">
        <v>161</v>
      </c>
      <c r="E222" s="46"/>
      <c r="F222" s="80" t="str">
        <f t="shared" si="107"/>
        <v>33.02.009</v>
      </c>
      <c r="G222" s="105" t="s">
        <v>634</v>
      </c>
      <c r="H222" s="63">
        <f>+'Prog 05'!H43</f>
        <v>0</v>
      </c>
      <c r="I222" s="63">
        <f>+'Prog 05'!I43</f>
        <v>0</v>
      </c>
      <c r="J222" s="63">
        <f>+'Prog 05'!J43</f>
        <v>0</v>
      </c>
      <c r="K222" s="127" t="str">
        <f t="shared" si="100"/>
        <v>0%</v>
      </c>
      <c r="L222" s="63">
        <f>+'Prog 05'!L43</f>
        <v>0</v>
      </c>
      <c r="M222" s="127">
        <f t="shared" si="101"/>
        <v>0</v>
      </c>
      <c r="N222" s="385">
        <f>+'Prog 05'!N43</f>
        <v>0</v>
      </c>
      <c r="O222" s="127">
        <f t="shared" si="102"/>
        <v>0</v>
      </c>
      <c r="P222" s="63">
        <f>+'Prog 05'!P43</f>
        <v>0</v>
      </c>
      <c r="Q222" s="285">
        <f t="shared" si="99"/>
        <v>0</v>
      </c>
      <c r="R222" s="282">
        <f>+'Prog 05'!Q43</f>
        <v>0</v>
      </c>
      <c r="S222" s="285" t="str">
        <f t="shared" si="103"/>
        <v>0%</v>
      </c>
      <c r="T222" s="63">
        <f>+'Prog 05'!S43</f>
        <v>0</v>
      </c>
      <c r="U222" s="277">
        <f ca="1">+'Prog 05'!T43</f>
        <v>0</v>
      </c>
      <c r="V222" s="219">
        <f t="shared" ca="1" si="104"/>
        <v>0</v>
      </c>
      <c r="W222" s="274"/>
      <c r="X222" s="567"/>
      <c r="Y222" s="206"/>
      <c r="Z222" s="275"/>
      <c r="AA222" s="72"/>
      <c r="AB222" s="72"/>
      <c r="AC222" s="72"/>
      <c r="AD222" s="275"/>
    </row>
    <row r="223" spans="2:30" s="91" customFormat="1" ht="15" hidden="1" customHeight="1" outlineLevel="2" x14ac:dyDescent="0.2">
      <c r="B223" s="124"/>
      <c r="C223" s="739"/>
      <c r="D223" s="84" t="s">
        <v>162</v>
      </c>
      <c r="E223" s="46"/>
      <c r="F223" s="80" t="str">
        <f t="shared" si="107"/>
        <v>33.02.010</v>
      </c>
      <c r="G223" s="105" t="s">
        <v>635</v>
      </c>
      <c r="H223" s="63">
        <f>+'Prog 05'!H44</f>
        <v>0</v>
      </c>
      <c r="I223" s="63">
        <f>+'Prog 05'!I44</f>
        <v>0</v>
      </c>
      <c r="J223" s="63">
        <f>+'Prog 05'!J44</f>
        <v>0</v>
      </c>
      <c r="K223" s="127" t="str">
        <f t="shared" si="100"/>
        <v>0%</v>
      </c>
      <c r="L223" s="63">
        <f>+'Prog 05'!L44</f>
        <v>0</v>
      </c>
      <c r="M223" s="127">
        <f t="shared" si="101"/>
        <v>0</v>
      </c>
      <c r="N223" s="385">
        <f>+'Prog 05'!N44</f>
        <v>0</v>
      </c>
      <c r="O223" s="127">
        <f t="shared" si="102"/>
        <v>0</v>
      </c>
      <c r="P223" s="63">
        <f>+'Prog 05'!P44</f>
        <v>0</v>
      </c>
      <c r="Q223" s="285">
        <f t="shared" si="99"/>
        <v>0</v>
      </c>
      <c r="R223" s="282">
        <f>+'Prog 05'!Q44</f>
        <v>0</v>
      </c>
      <c r="S223" s="285" t="str">
        <f t="shared" si="103"/>
        <v>0%</v>
      </c>
      <c r="T223" s="63">
        <f>+'Prog 05'!S44</f>
        <v>0</v>
      </c>
      <c r="U223" s="277">
        <f ca="1">+'Prog 05'!T44</f>
        <v>0</v>
      </c>
      <c r="V223" s="219">
        <f t="shared" ca="1" si="104"/>
        <v>0</v>
      </c>
      <c r="W223" s="274"/>
      <c r="X223" s="567"/>
      <c r="Y223" s="206"/>
      <c r="Z223" s="275"/>
      <c r="AA223" s="72"/>
      <c r="AB223" s="72"/>
      <c r="AC223" s="72"/>
      <c r="AD223" s="275"/>
    </row>
    <row r="224" spans="2:30" s="91" customFormat="1" ht="15" hidden="1" customHeight="1" outlineLevel="2" x14ac:dyDescent="0.2">
      <c r="B224" s="124"/>
      <c r="C224" s="739"/>
      <c r="D224" s="84" t="s">
        <v>163</v>
      </c>
      <c r="E224" s="46"/>
      <c r="F224" s="80" t="str">
        <f t="shared" si="107"/>
        <v>33.02.011</v>
      </c>
      <c r="G224" s="105" t="s">
        <v>636</v>
      </c>
      <c r="H224" s="63">
        <f>+'Prog 05'!H45</f>
        <v>0</v>
      </c>
      <c r="I224" s="63">
        <f>+'Prog 05'!I45</f>
        <v>0</v>
      </c>
      <c r="J224" s="63">
        <f>+'Prog 05'!J45</f>
        <v>0</v>
      </c>
      <c r="K224" s="127" t="str">
        <f t="shared" si="100"/>
        <v>0%</v>
      </c>
      <c r="L224" s="63">
        <f>+'Prog 05'!L45</f>
        <v>0</v>
      </c>
      <c r="M224" s="127">
        <f t="shared" si="101"/>
        <v>0</v>
      </c>
      <c r="N224" s="385">
        <f>+'Prog 05'!N45</f>
        <v>0</v>
      </c>
      <c r="O224" s="127">
        <f t="shared" si="102"/>
        <v>0</v>
      </c>
      <c r="P224" s="63">
        <f>+'Prog 05'!P45</f>
        <v>0</v>
      </c>
      <c r="Q224" s="285">
        <f t="shared" si="99"/>
        <v>0</v>
      </c>
      <c r="R224" s="282">
        <f>+'Prog 05'!Q45</f>
        <v>0</v>
      </c>
      <c r="S224" s="285" t="str">
        <f t="shared" si="103"/>
        <v>0%</v>
      </c>
      <c r="T224" s="63">
        <f>+'Prog 05'!S45</f>
        <v>0</v>
      </c>
      <c r="U224" s="277">
        <f ca="1">+'Prog 05'!T45</f>
        <v>0</v>
      </c>
      <c r="V224" s="219">
        <f t="shared" ca="1" si="104"/>
        <v>0</v>
      </c>
      <c r="W224" s="274"/>
      <c r="X224" s="567"/>
      <c r="Y224" s="206"/>
      <c r="Z224" s="275"/>
      <c r="AA224" s="72"/>
      <c r="AB224" s="72"/>
      <c r="AC224" s="72"/>
      <c r="AD224" s="275"/>
    </row>
    <row r="225" spans="2:30" s="91" customFormat="1" ht="15" hidden="1" customHeight="1" outlineLevel="2" x14ac:dyDescent="0.2">
      <c r="B225" s="124"/>
      <c r="C225" s="739"/>
      <c r="D225" s="84" t="s">
        <v>164</v>
      </c>
      <c r="E225" s="46"/>
      <c r="F225" s="80" t="str">
        <f t="shared" si="107"/>
        <v>33.02.012</v>
      </c>
      <c r="G225" s="105" t="s">
        <v>637</v>
      </c>
      <c r="H225" s="63">
        <f>+'Prog 05'!H46</f>
        <v>0</v>
      </c>
      <c r="I225" s="63">
        <f>+'Prog 05'!I46</f>
        <v>0</v>
      </c>
      <c r="J225" s="63">
        <f>+'Prog 05'!J46</f>
        <v>0</v>
      </c>
      <c r="K225" s="127" t="str">
        <f t="shared" si="100"/>
        <v>0%</v>
      </c>
      <c r="L225" s="63">
        <f>+'Prog 05'!L46</f>
        <v>0</v>
      </c>
      <c r="M225" s="127">
        <f t="shared" si="101"/>
        <v>0</v>
      </c>
      <c r="N225" s="385">
        <f>+'Prog 05'!N46</f>
        <v>0</v>
      </c>
      <c r="O225" s="127">
        <f t="shared" si="102"/>
        <v>0</v>
      </c>
      <c r="P225" s="63">
        <f>+'Prog 05'!P46</f>
        <v>0</v>
      </c>
      <c r="Q225" s="285">
        <f t="shared" si="99"/>
        <v>0</v>
      </c>
      <c r="R225" s="282">
        <f>+'Prog 05'!Q46</f>
        <v>0</v>
      </c>
      <c r="S225" s="285" t="str">
        <f t="shared" si="103"/>
        <v>0%</v>
      </c>
      <c r="T225" s="63">
        <f>+'Prog 05'!S46</f>
        <v>0</v>
      </c>
      <c r="U225" s="277">
        <f ca="1">+'Prog 05'!T46</f>
        <v>0</v>
      </c>
      <c r="V225" s="219">
        <f t="shared" ca="1" si="104"/>
        <v>0</v>
      </c>
      <c r="W225" s="274"/>
      <c r="X225" s="567"/>
      <c r="Y225" s="206"/>
      <c r="Z225" s="275"/>
      <c r="AA225" s="72"/>
      <c r="AB225" s="72"/>
      <c r="AC225" s="72"/>
      <c r="AD225" s="275"/>
    </row>
    <row r="226" spans="2:30" s="91" customFormat="1" ht="15" hidden="1" customHeight="1" outlineLevel="2" x14ac:dyDescent="0.2">
      <c r="B226" s="124"/>
      <c r="C226" s="739"/>
      <c r="D226" s="84" t="s">
        <v>165</v>
      </c>
      <c r="E226" s="46"/>
      <c r="F226" s="80" t="str">
        <f t="shared" si="107"/>
        <v>33.02.013</v>
      </c>
      <c r="G226" s="105" t="s">
        <v>86</v>
      </c>
      <c r="H226" s="63">
        <f>+'Prog 05'!H47</f>
        <v>0</v>
      </c>
      <c r="I226" s="63">
        <f>+'Prog 05'!I47</f>
        <v>0</v>
      </c>
      <c r="J226" s="63">
        <f>+'Prog 05'!J47</f>
        <v>0</v>
      </c>
      <c r="K226" s="127" t="str">
        <f t="shared" si="100"/>
        <v>0%</v>
      </c>
      <c r="L226" s="63">
        <f>+'Prog 05'!L47</f>
        <v>0</v>
      </c>
      <c r="M226" s="127">
        <f t="shared" si="101"/>
        <v>0</v>
      </c>
      <c r="N226" s="385">
        <f>+'Prog 05'!N47</f>
        <v>0</v>
      </c>
      <c r="O226" s="127">
        <f t="shared" si="102"/>
        <v>0</v>
      </c>
      <c r="P226" s="63">
        <f>+'Prog 05'!P47</f>
        <v>0</v>
      </c>
      <c r="Q226" s="285">
        <f t="shared" si="99"/>
        <v>0</v>
      </c>
      <c r="R226" s="282">
        <f>+'Prog 05'!Q47</f>
        <v>0</v>
      </c>
      <c r="S226" s="285" t="str">
        <f t="shared" si="103"/>
        <v>0%</v>
      </c>
      <c r="T226" s="63">
        <f>+'Prog 05'!S47</f>
        <v>0</v>
      </c>
      <c r="U226" s="277">
        <f ca="1">+'Prog 05'!T47</f>
        <v>0</v>
      </c>
      <c r="V226" s="219">
        <f t="shared" ca="1" si="104"/>
        <v>0</v>
      </c>
      <c r="W226" s="274"/>
      <c r="X226" s="567"/>
      <c r="Y226" s="206"/>
      <c r="Z226" s="275"/>
      <c r="AA226" s="72"/>
      <c r="AB226" s="72"/>
      <c r="AC226" s="72"/>
      <c r="AD226" s="275"/>
    </row>
    <row r="227" spans="2:30" s="91" customFormat="1" ht="15" hidden="1" customHeight="1" outlineLevel="2" x14ac:dyDescent="0.2">
      <c r="B227" s="124"/>
      <c r="C227" s="739"/>
      <c r="D227" s="84" t="s">
        <v>180</v>
      </c>
      <c r="E227" s="46"/>
      <c r="F227" s="80" t="str">
        <f t="shared" si="107"/>
        <v>33.02.014</v>
      </c>
      <c r="G227" s="105" t="s">
        <v>638</v>
      </c>
      <c r="H227" s="63">
        <f>+'Prog 05'!H48</f>
        <v>0</v>
      </c>
      <c r="I227" s="63">
        <f>+'Prog 05'!I48</f>
        <v>0</v>
      </c>
      <c r="J227" s="63">
        <f>+'Prog 05'!J48</f>
        <v>0</v>
      </c>
      <c r="K227" s="127" t="str">
        <f t="shared" si="100"/>
        <v>0%</v>
      </c>
      <c r="L227" s="63">
        <f>+'Prog 05'!L48</f>
        <v>0</v>
      </c>
      <c r="M227" s="127">
        <f t="shared" si="101"/>
        <v>0</v>
      </c>
      <c r="N227" s="385">
        <f>+'Prog 05'!N48</f>
        <v>0</v>
      </c>
      <c r="O227" s="127">
        <f t="shared" si="102"/>
        <v>0</v>
      </c>
      <c r="P227" s="63">
        <f>+'Prog 05'!P48</f>
        <v>0</v>
      </c>
      <c r="Q227" s="285">
        <f t="shared" si="99"/>
        <v>0</v>
      </c>
      <c r="R227" s="282">
        <f>+'Prog 05'!Q48</f>
        <v>0</v>
      </c>
      <c r="S227" s="285" t="str">
        <f t="shared" si="103"/>
        <v>0%</v>
      </c>
      <c r="T227" s="63">
        <f>+'Prog 05'!S48</f>
        <v>0</v>
      </c>
      <c r="U227" s="277">
        <f ca="1">+'Prog 05'!T48</f>
        <v>0</v>
      </c>
      <c r="V227" s="219">
        <f t="shared" ca="1" si="104"/>
        <v>0</v>
      </c>
      <c r="W227" s="274"/>
      <c r="X227" s="567"/>
      <c r="Y227" s="206"/>
      <c r="Z227" s="275"/>
      <c r="AA227" s="72"/>
      <c r="AB227" s="72"/>
      <c r="AC227" s="72"/>
      <c r="AD227" s="275"/>
    </row>
    <row r="228" spans="2:30" s="91" customFormat="1" ht="15" hidden="1" customHeight="1" outlineLevel="2" x14ac:dyDescent="0.2">
      <c r="B228" s="124"/>
      <c r="C228" s="739"/>
      <c r="D228" s="84" t="s">
        <v>181</v>
      </c>
      <c r="E228" s="46"/>
      <c r="F228" s="80" t="str">
        <f t="shared" si="107"/>
        <v>33.02.015</v>
      </c>
      <c r="G228" s="105" t="s">
        <v>639</v>
      </c>
      <c r="H228" s="63">
        <f>+'Prog 05'!H49</f>
        <v>0</v>
      </c>
      <c r="I228" s="63">
        <f>+'Prog 05'!I49</f>
        <v>0</v>
      </c>
      <c r="J228" s="63">
        <f>+'Prog 05'!J49</f>
        <v>0</v>
      </c>
      <c r="K228" s="127" t="str">
        <f t="shared" si="100"/>
        <v>0%</v>
      </c>
      <c r="L228" s="63">
        <f>+'Prog 05'!L49</f>
        <v>0</v>
      </c>
      <c r="M228" s="127">
        <f t="shared" si="101"/>
        <v>0</v>
      </c>
      <c r="N228" s="385">
        <f>+'Prog 05'!N49</f>
        <v>0</v>
      </c>
      <c r="O228" s="127">
        <f t="shared" si="102"/>
        <v>0</v>
      </c>
      <c r="P228" s="63">
        <f>+'Prog 05'!P49</f>
        <v>0</v>
      </c>
      <c r="Q228" s="285">
        <f t="shared" si="99"/>
        <v>0</v>
      </c>
      <c r="R228" s="282">
        <f>+'Prog 05'!Q49</f>
        <v>0</v>
      </c>
      <c r="S228" s="285" t="str">
        <f t="shared" si="103"/>
        <v>0%</v>
      </c>
      <c r="T228" s="63">
        <f>+'Prog 05'!S49</f>
        <v>0</v>
      </c>
      <c r="U228" s="277">
        <f ca="1">+'Prog 05'!T49</f>
        <v>0</v>
      </c>
      <c r="V228" s="219">
        <f t="shared" ca="1" si="104"/>
        <v>0</v>
      </c>
      <c r="W228" s="274"/>
      <c r="X228" s="567"/>
      <c r="Y228" s="206"/>
      <c r="Z228" s="275"/>
      <c r="AA228" s="72"/>
      <c r="AB228" s="72"/>
      <c r="AC228" s="72"/>
      <c r="AD228" s="275"/>
    </row>
    <row r="229" spans="2:30" s="91" customFormat="1" ht="15" hidden="1" customHeight="1" outlineLevel="2" x14ac:dyDescent="0.2">
      <c r="B229" s="124"/>
      <c r="C229" s="739"/>
      <c r="D229" s="740" t="s">
        <v>208</v>
      </c>
      <c r="E229" s="46"/>
      <c r="F229" s="80" t="str">
        <f t="shared" si="107"/>
        <v>33.02.016</v>
      </c>
      <c r="G229" s="105" t="s">
        <v>640</v>
      </c>
      <c r="H229" s="63">
        <v>0</v>
      </c>
      <c r="I229" s="63">
        <f>+'Prog 05'!I50</f>
        <v>0</v>
      </c>
      <c r="J229" s="63">
        <f>+'Prog 05'!J50</f>
        <v>0</v>
      </c>
      <c r="K229" s="127" t="str">
        <f t="shared" si="100"/>
        <v>0%</v>
      </c>
      <c r="L229" s="63">
        <f>+'Prog 05'!L50</f>
        <v>0</v>
      </c>
      <c r="M229" s="127">
        <f t="shared" si="101"/>
        <v>0</v>
      </c>
      <c r="N229" s="385">
        <f>+'Prog 05'!N50</f>
        <v>0</v>
      </c>
      <c r="O229" s="127">
        <f t="shared" si="102"/>
        <v>0</v>
      </c>
      <c r="P229" s="63">
        <v>0</v>
      </c>
      <c r="Q229" s="285">
        <f t="shared" si="99"/>
        <v>0</v>
      </c>
      <c r="R229" s="282">
        <f>+'Prog 05'!Q50</f>
        <v>0</v>
      </c>
      <c r="S229" s="285" t="str">
        <f t="shared" si="103"/>
        <v>0%</v>
      </c>
      <c r="T229" s="63">
        <f>+'Prog 05'!S50</f>
        <v>0</v>
      </c>
      <c r="U229" s="277">
        <f ca="1">+'Prog 05'!T50</f>
        <v>0</v>
      </c>
      <c r="V229" s="219">
        <f t="shared" ca="1" si="104"/>
        <v>0</v>
      </c>
      <c r="W229" s="274"/>
      <c r="X229" s="567"/>
      <c r="Y229" s="206"/>
      <c r="Z229" s="275"/>
      <c r="AA229" s="72"/>
      <c r="AB229" s="72"/>
      <c r="AC229" s="72"/>
      <c r="AD229" s="275"/>
    </row>
    <row r="230" spans="2:30" s="91" customFormat="1" ht="15" hidden="1" customHeight="1" outlineLevel="2" x14ac:dyDescent="0.2">
      <c r="B230" s="124"/>
      <c r="C230" s="739"/>
      <c r="D230" s="740" t="s">
        <v>182</v>
      </c>
      <c r="E230" s="46"/>
      <c r="F230" s="80" t="str">
        <f t="shared" si="107"/>
        <v>33.02.017</v>
      </c>
      <c r="G230" s="105" t="s">
        <v>641</v>
      </c>
      <c r="H230" s="63">
        <v>0</v>
      </c>
      <c r="I230" s="63">
        <v>0</v>
      </c>
      <c r="J230" s="63">
        <v>0</v>
      </c>
      <c r="K230" s="127" t="str">
        <f t="shared" si="100"/>
        <v>0%</v>
      </c>
      <c r="L230" s="63">
        <v>0</v>
      </c>
      <c r="M230" s="127">
        <f t="shared" si="101"/>
        <v>0</v>
      </c>
      <c r="N230" s="385">
        <v>0</v>
      </c>
      <c r="O230" s="127">
        <f t="shared" si="102"/>
        <v>0</v>
      </c>
      <c r="P230" s="63">
        <v>0</v>
      </c>
      <c r="Q230" s="285">
        <f t="shared" si="99"/>
        <v>0</v>
      </c>
      <c r="R230" s="282">
        <v>0</v>
      </c>
      <c r="S230" s="285" t="str">
        <f t="shared" si="103"/>
        <v>0%</v>
      </c>
      <c r="T230" s="63">
        <f>+'Prog 05'!S51</f>
        <v>0</v>
      </c>
      <c r="U230" s="277">
        <f ca="1">+'Prog 05'!T51</f>
        <v>0</v>
      </c>
      <c r="V230" s="219">
        <f t="shared" ca="1" si="104"/>
        <v>0</v>
      </c>
      <c r="W230" s="274"/>
      <c r="X230" s="567"/>
      <c r="Y230" s="206"/>
      <c r="Z230" s="275"/>
      <c r="AA230" s="72"/>
      <c r="AB230" s="72"/>
      <c r="AC230" s="72"/>
      <c r="AD230" s="275"/>
    </row>
    <row r="231" spans="2:30" s="91" customFormat="1" ht="15" hidden="1" customHeight="1" outlineLevel="2" x14ac:dyDescent="0.2">
      <c r="B231" s="124"/>
      <c r="C231" s="739"/>
      <c r="D231" s="740" t="s">
        <v>184</v>
      </c>
      <c r="E231" s="46"/>
      <c r="F231" s="80" t="str">
        <f t="shared" si="107"/>
        <v>33.02.025</v>
      </c>
      <c r="G231" s="105" t="str">
        <f>+'Prog 05'!G52</f>
        <v>Gobiernos Regionales - Programas de Inversión</v>
      </c>
      <c r="H231" s="63">
        <f>+'Prog 05'!H52</f>
        <v>0</v>
      </c>
      <c r="I231" s="63">
        <f>+'Prog 05'!I52</f>
        <v>0</v>
      </c>
      <c r="J231" s="63">
        <f>+'Prog 05'!J52</f>
        <v>0</v>
      </c>
      <c r="K231" s="127" t="str">
        <f t="shared" si="100"/>
        <v>0%</v>
      </c>
      <c r="L231" s="63">
        <f>+'Prog 05'!L52</f>
        <v>0</v>
      </c>
      <c r="M231" s="127">
        <f t="shared" si="101"/>
        <v>0</v>
      </c>
      <c r="N231" s="385">
        <f>+'Prog 05'!N52</f>
        <v>0</v>
      </c>
      <c r="O231" s="127">
        <f t="shared" si="102"/>
        <v>0</v>
      </c>
      <c r="P231" s="63">
        <f>+'Prog 05'!P52</f>
        <v>0</v>
      </c>
      <c r="Q231" s="285">
        <f t="shared" si="99"/>
        <v>0</v>
      </c>
      <c r="R231" s="282">
        <f>+'Prog 05'!Q52</f>
        <v>0</v>
      </c>
      <c r="S231" s="285" t="str">
        <f t="shared" si="103"/>
        <v>0%</v>
      </c>
      <c r="T231" s="63">
        <f>+'Prog 05'!S52</f>
        <v>0</v>
      </c>
      <c r="U231" s="277">
        <f>+'Prog 05'!T52</f>
        <v>0</v>
      </c>
      <c r="V231" s="219">
        <f t="shared" si="104"/>
        <v>0</v>
      </c>
      <c r="W231" s="274"/>
      <c r="X231" s="567"/>
      <c r="Y231" s="206"/>
      <c r="Z231" s="275"/>
      <c r="AA231" s="72"/>
      <c r="AB231" s="72"/>
      <c r="AC231" s="72"/>
      <c r="AD231" s="275"/>
    </row>
    <row r="232" spans="2:30" s="91" customFormat="1" ht="15" hidden="1" customHeight="1" outlineLevel="2" x14ac:dyDescent="0.2">
      <c r="B232" s="124"/>
      <c r="C232" s="739"/>
      <c r="D232" s="740" t="s">
        <v>1071</v>
      </c>
      <c r="E232" s="46"/>
      <c r="F232" s="80" t="str">
        <f t="shared" si="107"/>
        <v>33.02.101</v>
      </c>
      <c r="G232" s="741" t="str">
        <f>+'Prog 05'!G53</f>
        <v>Asociatividad y Planes Especiales - Fondo Áreas Me</v>
      </c>
      <c r="H232" s="77">
        <f>+'Prog 05'!H53</f>
        <v>2062000</v>
      </c>
      <c r="I232" s="77">
        <f>+'Prog 05'!I53</f>
        <v>2062000</v>
      </c>
      <c r="J232" s="77">
        <f>+'Prog 05'!J53</f>
        <v>0</v>
      </c>
      <c r="K232" s="127">
        <f t="shared" si="100"/>
        <v>0</v>
      </c>
      <c r="L232" s="77">
        <f>+'Prog 05'!L53</f>
        <v>0</v>
      </c>
      <c r="M232" s="127">
        <f t="shared" si="101"/>
        <v>0</v>
      </c>
      <c r="N232" s="77">
        <f>+'Prog 05'!N53</f>
        <v>2062000</v>
      </c>
      <c r="O232" s="127">
        <f t="shared" si="102"/>
        <v>1</v>
      </c>
      <c r="P232" s="77">
        <f>+'Prog 05'!P53</f>
        <v>0</v>
      </c>
      <c r="Q232" s="285">
        <f t="shared" si="99"/>
        <v>0</v>
      </c>
      <c r="R232" s="77">
        <f>+'Prog 05'!Q53</f>
        <v>0</v>
      </c>
      <c r="S232" s="285" t="str">
        <f t="shared" si="103"/>
        <v>0%</v>
      </c>
      <c r="T232" s="77">
        <f>+'Prog 05'!S53</f>
        <v>0</v>
      </c>
      <c r="U232" s="77">
        <f>+'Prog 05'!T53</f>
        <v>0</v>
      </c>
      <c r="V232" s="219">
        <f t="shared" si="104"/>
        <v>0</v>
      </c>
      <c r="W232" s="274"/>
      <c r="X232" s="567"/>
      <c r="Y232" s="206"/>
      <c r="Z232" s="275"/>
      <c r="AA232" s="72"/>
      <c r="AB232" s="72"/>
      <c r="AC232" s="72"/>
      <c r="AD232" s="275"/>
    </row>
    <row r="233" spans="2:30" s="91" customFormat="1" ht="15" hidden="1" customHeight="1" outlineLevel="2" x14ac:dyDescent="0.2">
      <c r="B233" s="124"/>
      <c r="C233" s="739"/>
      <c r="D233" s="84" t="s">
        <v>595</v>
      </c>
      <c r="E233" s="46"/>
      <c r="F233" s="80" t="str">
        <f t="shared" si="107"/>
        <v>33.02.107</v>
      </c>
      <c r="G233" s="105" t="s">
        <v>551</v>
      </c>
      <c r="H233" s="63">
        <v>0</v>
      </c>
      <c r="I233" s="63">
        <v>0</v>
      </c>
      <c r="J233" s="63">
        <v>0</v>
      </c>
      <c r="K233" s="127" t="str">
        <f t="shared" si="100"/>
        <v>0%</v>
      </c>
      <c r="L233" s="63">
        <v>0</v>
      </c>
      <c r="M233" s="127">
        <f t="shared" si="101"/>
        <v>0</v>
      </c>
      <c r="N233" s="385">
        <v>0</v>
      </c>
      <c r="O233" s="127">
        <f t="shared" si="102"/>
        <v>0</v>
      </c>
      <c r="P233" s="63">
        <v>0</v>
      </c>
      <c r="Q233" s="285">
        <f t="shared" si="99"/>
        <v>0</v>
      </c>
      <c r="R233" s="282">
        <v>0</v>
      </c>
      <c r="S233" s="285" t="str">
        <f t="shared" si="103"/>
        <v>0%</v>
      </c>
      <c r="T233" s="63">
        <f>+'Prog 05'!S54</f>
        <v>0</v>
      </c>
      <c r="U233" s="277">
        <f ca="1">+'Prog 05'!T54</f>
        <v>0</v>
      </c>
      <c r="V233" s="219">
        <f t="shared" ca="1" si="104"/>
        <v>0</v>
      </c>
      <c r="W233" s="274"/>
      <c r="X233" s="567"/>
      <c r="Y233" s="206"/>
      <c r="Z233" s="275"/>
      <c r="AA233" s="72"/>
      <c r="AB233" s="72"/>
      <c r="AC233" s="72"/>
      <c r="AD233" s="275"/>
    </row>
    <row r="234" spans="2:30" s="91" customFormat="1" ht="15" hidden="1" customHeight="1" outlineLevel="2" x14ac:dyDescent="0.2">
      <c r="B234" s="124"/>
      <c r="C234" s="739"/>
      <c r="D234" s="84" t="s">
        <v>596</v>
      </c>
      <c r="E234" s="46"/>
      <c r="F234" s="80" t="str">
        <f t="shared" si="107"/>
        <v>33.02.914</v>
      </c>
      <c r="G234" s="105" t="s">
        <v>449</v>
      </c>
      <c r="H234" s="63">
        <v>0</v>
      </c>
      <c r="I234" s="63">
        <v>0</v>
      </c>
      <c r="J234" s="63">
        <v>0</v>
      </c>
      <c r="K234" s="127" t="str">
        <f t="shared" si="100"/>
        <v>0%</v>
      </c>
      <c r="L234" s="63">
        <v>0</v>
      </c>
      <c r="M234" s="127">
        <f t="shared" si="101"/>
        <v>0</v>
      </c>
      <c r="N234" s="385">
        <v>0</v>
      </c>
      <c r="O234" s="127">
        <f t="shared" si="102"/>
        <v>0</v>
      </c>
      <c r="P234" s="63">
        <v>0</v>
      </c>
      <c r="Q234" s="285">
        <f t="shared" si="99"/>
        <v>0</v>
      </c>
      <c r="R234" s="282">
        <v>0</v>
      </c>
      <c r="S234" s="285" t="str">
        <f t="shared" si="103"/>
        <v>0%</v>
      </c>
      <c r="T234" s="63">
        <f>+'Prog 05'!S55</f>
        <v>0</v>
      </c>
      <c r="U234" s="277">
        <f ca="1">+'Prog 05'!T55</f>
        <v>0</v>
      </c>
      <c r="V234" s="219">
        <f t="shared" ca="1" si="104"/>
        <v>0</v>
      </c>
      <c r="W234" s="274"/>
      <c r="X234" s="567"/>
      <c r="Y234" s="206"/>
      <c r="Z234" s="275"/>
      <c r="AA234" s="72"/>
      <c r="AB234" s="72"/>
      <c r="AC234" s="72"/>
      <c r="AD234" s="275"/>
    </row>
    <row r="235" spans="2:30" s="91" customFormat="1" ht="15" hidden="1" customHeight="1" outlineLevel="2" x14ac:dyDescent="0.2">
      <c r="B235" s="124"/>
      <c r="C235" s="739"/>
      <c r="D235" s="84" t="s">
        <v>597</v>
      </c>
      <c r="E235" s="46"/>
      <c r="F235" s="80" t="str">
        <f t="shared" si="107"/>
        <v>33.02.916</v>
      </c>
      <c r="G235" s="105" t="s">
        <v>265</v>
      </c>
      <c r="H235" s="63">
        <v>0</v>
      </c>
      <c r="I235" s="63">
        <v>0</v>
      </c>
      <c r="J235" s="63">
        <v>0</v>
      </c>
      <c r="K235" s="127" t="str">
        <f t="shared" si="100"/>
        <v>0%</v>
      </c>
      <c r="L235" s="63">
        <v>0</v>
      </c>
      <c r="M235" s="127">
        <f t="shared" si="101"/>
        <v>0</v>
      </c>
      <c r="N235" s="385">
        <v>0</v>
      </c>
      <c r="O235" s="127">
        <f t="shared" si="102"/>
        <v>0</v>
      </c>
      <c r="P235" s="63">
        <v>0</v>
      </c>
      <c r="Q235" s="285">
        <f t="shared" si="99"/>
        <v>0</v>
      </c>
      <c r="R235" s="282">
        <v>0</v>
      </c>
      <c r="S235" s="285" t="str">
        <f t="shared" si="103"/>
        <v>0%</v>
      </c>
      <c r="T235" s="63">
        <f>+'Prog 05'!S56</f>
        <v>0</v>
      </c>
      <c r="U235" s="277">
        <f ca="1">+'Prog 05'!T56</f>
        <v>0</v>
      </c>
      <c r="V235" s="219">
        <f t="shared" ca="1" si="104"/>
        <v>0</v>
      </c>
      <c r="W235" s="274"/>
      <c r="X235" s="567"/>
      <c r="Y235" s="206"/>
      <c r="Z235" s="275"/>
      <c r="AA235" s="72"/>
      <c r="AB235" s="72"/>
      <c r="AC235" s="72"/>
      <c r="AD235" s="275"/>
    </row>
    <row r="236" spans="2:30" s="91" customFormat="1" ht="15" hidden="1" customHeight="1" outlineLevel="1" x14ac:dyDescent="0.2">
      <c r="B236" s="124"/>
      <c r="C236" s="286" t="s">
        <v>156</v>
      </c>
      <c r="D236" s="223"/>
      <c r="E236" s="80"/>
      <c r="F236" s="80"/>
      <c r="G236" s="105" t="s">
        <v>85</v>
      </c>
      <c r="H236" s="63">
        <f>+H237+H238+H243+H250+H251+H252+H254++H255+H253</f>
        <v>212575119</v>
      </c>
      <c r="I236" s="63">
        <f>+I237+I238+I243+I250+I251+I252+I254++I255+I253</f>
        <v>167722870</v>
      </c>
      <c r="J236" s="63">
        <f t="shared" ref="J236:R236" ca="1" si="108">+J237+J238+J243+J250+J251+J252+J254++J255+J253</f>
        <v>12437469.767999999</v>
      </c>
      <c r="K236" s="127">
        <f t="shared" ca="1" si="100"/>
        <v>7.4154882801611963E-2</v>
      </c>
      <c r="L236" s="63">
        <f t="shared" si="108"/>
        <v>14904503.386</v>
      </c>
      <c r="M236" s="127">
        <f t="shared" si="101"/>
        <v>8.8863870419102653E-2</v>
      </c>
      <c r="N236" s="63">
        <f t="shared" si="108"/>
        <v>152818366.61399999</v>
      </c>
      <c r="O236" s="127">
        <f t="shared" si="102"/>
        <v>0.91113612958089729</v>
      </c>
      <c r="P236" s="63">
        <f t="shared" si="108"/>
        <v>6971564.8090000004</v>
      </c>
      <c r="Q236" s="285">
        <f t="shared" ca="1" si="99"/>
        <v>0.56052918632509441</v>
      </c>
      <c r="R236" s="63">
        <f t="shared" si="108"/>
        <v>5465904.9590000007</v>
      </c>
      <c r="S236" s="285">
        <f t="shared" ca="1" si="103"/>
        <v>0.43947081367490576</v>
      </c>
      <c r="T236" s="63">
        <f>SUM(T250:T255)+T237+T238+T243</f>
        <v>247899921.88299996</v>
      </c>
      <c r="U236" s="277">
        <f>SUM(U250:U255)+U237+U238+U243</f>
        <v>13987489.393867999</v>
      </c>
      <c r="V236" s="219">
        <f t="shared" si="104"/>
        <v>5.6423936270821429E-2</v>
      </c>
      <c r="W236" s="274"/>
      <c r="X236" s="567"/>
      <c r="Y236" s="206"/>
      <c r="Z236" s="275"/>
      <c r="AA236" s="72"/>
      <c r="AB236" s="72"/>
      <c r="AC236" s="72"/>
      <c r="AD236" s="275"/>
    </row>
    <row r="237" spans="2:30" s="91" customFormat="1" ht="15" hidden="1" customHeight="1" outlineLevel="2" x14ac:dyDescent="0.2">
      <c r="B237" s="124"/>
      <c r="C237" s="739"/>
      <c r="D237" s="84" t="s">
        <v>158</v>
      </c>
      <c r="E237" s="80"/>
      <c r="F237" s="80" t="str">
        <f>+CONCATENATE($B$212,"",$C$236,"",D237,"",E237)</f>
        <v>33.03.001</v>
      </c>
      <c r="G237" s="105" t="s">
        <v>226</v>
      </c>
      <c r="H237" s="63">
        <f>+'Prog 05'!H59</f>
        <v>42982872</v>
      </c>
      <c r="I237" s="63">
        <f>+'Prog 05'!I59</f>
        <v>0</v>
      </c>
      <c r="J237" s="63">
        <f>+'Prog 05'!J59</f>
        <v>0</v>
      </c>
      <c r="K237" s="127" t="str">
        <f t="shared" si="100"/>
        <v>0%</v>
      </c>
      <c r="L237" s="63">
        <f>+'Prog 05'!L59</f>
        <v>0</v>
      </c>
      <c r="M237" s="127">
        <f t="shared" si="101"/>
        <v>0</v>
      </c>
      <c r="N237" s="385">
        <f>+'Prog 05'!N59</f>
        <v>0</v>
      </c>
      <c r="O237" s="127">
        <f t="shared" si="102"/>
        <v>0</v>
      </c>
      <c r="P237" s="63">
        <f>+'Prog 05'!P59</f>
        <v>0</v>
      </c>
      <c r="Q237" s="285">
        <f t="shared" si="99"/>
        <v>0</v>
      </c>
      <c r="R237" s="282">
        <f>+'Prog 05'!Q59</f>
        <v>0</v>
      </c>
      <c r="S237" s="285" t="str">
        <f t="shared" si="103"/>
        <v>0%</v>
      </c>
      <c r="T237" s="63">
        <f>+'Prog 05'!S59</f>
        <v>42551761.919999994</v>
      </c>
      <c r="U237" s="277">
        <f>+'Prog 05'!T59</f>
        <v>0</v>
      </c>
      <c r="V237" s="219">
        <f t="shared" si="104"/>
        <v>0</v>
      </c>
      <c r="W237" s="274"/>
      <c r="X237" s="567"/>
      <c r="Y237" s="206"/>
      <c r="Z237" s="275"/>
      <c r="AA237" s="72"/>
      <c r="AB237" s="72"/>
      <c r="AC237" s="72"/>
      <c r="AD237" s="275"/>
    </row>
    <row r="238" spans="2:30" s="91" customFormat="1" ht="15" hidden="1" customHeight="1" outlineLevel="2" x14ac:dyDescent="0.2">
      <c r="B238" s="124"/>
      <c r="C238" s="739"/>
      <c r="D238" s="84" t="s">
        <v>169</v>
      </c>
      <c r="E238" s="80"/>
      <c r="F238" s="80"/>
      <c r="G238" s="105" t="s">
        <v>703</v>
      </c>
      <c r="H238" s="63">
        <f>SUM(H239:H242)</f>
        <v>71387942</v>
      </c>
      <c r="I238" s="63">
        <f t="shared" ref="I238:R238" si="109">SUM(I239:I242)</f>
        <v>69971586</v>
      </c>
      <c r="J238" s="63">
        <f t="shared" ca="1" si="109"/>
        <v>12434988.385</v>
      </c>
      <c r="K238" s="127">
        <f t="shared" ca="1" si="100"/>
        <v>0.17771482820183609</v>
      </c>
      <c r="L238" s="63">
        <f t="shared" si="109"/>
        <v>12479628.558</v>
      </c>
      <c r="M238" s="127">
        <f t="shared" si="101"/>
        <v>0.17835280392243788</v>
      </c>
      <c r="N238" s="385">
        <f t="shared" si="109"/>
        <v>57491957.442000002</v>
      </c>
      <c r="O238" s="127">
        <f t="shared" si="102"/>
        <v>0.82164719607756209</v>
      </c>
      <c r="P238" s="63">
        <f t="shared" si="109"/>
        <v>6971564.8090000004</v>
      </c>
      <c r="Q238" s="285">
        <f t="shared" ca="1" si="99"/>
        <v>0.56064103907082186</v>
      </c>
      <c r="R238" s="282">
        <f t="shared" si="109"/>
        <v>5463423.5760000004</v>
      </c>
      <c r="S238" s="285">
        <f t="shared" ca="1" si="103"/>
        <v>0.43935896092917825</v>
      </c>
      <c r="T238" s="63">
        <f t="shared" ref="T238:U238" si="110">SUM(T239:T242)</f>
        <v>88733970.736999989</v>
      </c>
      <c r="U238" s="277">
        <f t="shared" si="110"/>
        <v>11479849.090921</v>
      </c>
      <c r="V238" s="219">
        <f t="shared" si="104"/>
        <v>0.12937377867317923</v>
      </c>
      <c r="W238" s="274"/>
      <c r="X238" s="567"/>
      <c r="Y238" s="206"/>
      <c r="Z238" s="275"/>
      <c r="AA238" s="72"/>
      <c r="AB238" s="72"/>
      <c r="AC238" s="72"/>
      <c r="AD238" s="275"/>
    </row>
    <row r="239" spans="2:30" s="91" customFormat="1" ht="15" hidden="1" customHeight="1" outlineLevel="2" x14ac:dyDescent="0.2">
      <c r="B239" s="124"/>
      <c r="C239" s="739"/>
      <c r="D239" s="740"/>
      <c r="E239" s="80"/>
      <c r="F239" s="742" t="s">
        <v>569</v>
      </c>
      <c r="G239" s="105" t="str">
        <f>+'Prog 03'!G35</f>
        <v>Tradicional (PMU)</v>
      </c>
      <c r="H239" s="63">
        <f>+'Prog 03'!H35</f>
        <v>30205196.25</v>
      </c>
      <c r="I239" s="63">
        <f>+'Prog 03'!I35</f>
        <v>30205196.25</v>
      </c>
      <c r="J239" s="63">
        <f ca="1">+'Prog 03'!J35</f>
        <v>87471.1</v>
      </c>
      <c r="K239" s="127">
        <f t="shared" ca="1" si="100"/>
        <v>2.8958957682653696E-3</v>
      </c>
      <c r="L239" s="63">
        <f>+'Prog 03'!L35</f>
        <v>87471.1</v>
      </c>
      <c r="M239" s="127">
        <f t="shared" si="101"/>
        <v>2.8958957682653696E-3</v>
      </c>
      <c r="N239" s="385">
        <f>+'Prog 03'!N35</f>
        <v>30117725.149999999</v>
      </c>
      <c r="O239" s="127">
        <f t="shared" si="102"/>
        <v>0.99710410423173457</v>
      </c>
      <c r="P239" s="63">
        <f>+'Prog 03'!P35</f>
        <v>87471.1</v>
      </c>
      <c r="Q239" s="285">
        <f t="shared" ca="1" si="99"/>
        <v>1</v>
      </c>
      <c r="R239" s="282">
        <f>+'Prog 03'!R35</f>
        <v>0</v>
      </c>
      <c r="S239" s="285">
        <f t="shared" ca="1" si="103"/>
        <v>0</v>
      </c>
      <c r="T239" s="63">
        <f>+'Prog 03'!T35</f>
        <v>45597777.187999994</v>
      </c>
      <c r="U239" s="277">
        <f>+'Prog 03'!U35</f>
        <v>0</v>
      </c>
      <c r="V239" s="219">
        <f t="shared" si="104"/>
        <v>0</v>
      </c>
      <c r="W239" s="274"/>
      <c r="X239" s="567"/>
      <c r="Y239" s="206"/>
      <c r="Z239" s="275"/>
      <c r="AA239" s="72"/>
      <c r="AB239" s="72"/>
      <c r="AC239" s="72"/>
      <c r="AD239" s="275"/>
    </row>
    <row r="240" spans="2:30" s="91" customFormat="1" ht="15" hidden="1" customHeight="1" outlineLevel="2" x14ac:dyDescent="0.2">
      <c r="B240" s="124"/>
      <c r="C240" s="739"/>
      <c r="D240" s="740"/>
      <c r="E240" s="80"/>
      <c r="F240" s="742" t="s">
        <v>570</v>
      </c>
      <c r="G240" s="105" t="str">
        <f>+'Prog 03'!G36</f>
        <v>Emergencia (PMU)</v>
      </c>
      <c r="H240" s="63">
        <f>+'Prog 03'!H36</f>
        <v>28924077.75</v>
      </c>
      <c r="I240" s="63">
        <f>+'Prog 03'!I36</f>
        <v>27507721.75</v>
      </c>
      <c r="J240" s="63">
        <f ca="1">+'Prog 03'!J36</f>
        <v>1420670.0959999999</v>
      </c>
      <c r="K240" s="127">
        <f t="shared" ca="1" si="100"/>
        <v>5.1646228972052177E-2</v>
      </c>
      <c r="L240" s="63">
        <f>+'Prog 03'!L36</f>
        <v>1465310.2690000001</v>
      </c>
      <c r="M240" s="127">
        <f t="shared" si="101"/>
        <v>5.326905231619191E-2</v>
      </c>
      <c r="N240" s="385">
        <f>+'Prog 03'!N36</f>
        <v>26042411.480999999</v>
      </c>
      <c r="O240" s="127">
        <f t="shared" si="102"/>
        <v>0.94673094768380806</v>
      </c>
      <c r="P240" s="63">
        <f>+'Prog 03'!P36</f>
        <v>1420670.0959999999</v>
      </c>
      <c r="Q240" s="285">
        <f t="shared" ca="1" si="99"/>
        <v>1</v>
      </c>
      <c r="R240" s="282">
        <f>+'Prog 03'!R36</f>
        <v>0</v>
      </c>
      <c r="S240" s="285">
        <f t="shared" ca="1" si="103"/>
        <v>0</v>
      </c>
      <c r="T240" s="63">
        <f>+'Prog 03'!T36</f>
        <v>24321203.395999998</v>
      </c>
      <c r="U240" s="277">
        <f>+'Prog 03'!U36</f>
        <v>111150.27791299998</v>
      </c>
      <c r="V240" s="219">
        <f t="shared" si="104"/>
        <v>4.5700977909374496E-3</v>
      </c>
      <c r="W240" s="274"/>
      <c r="X240" s="567"/>
      <c r="Y240" s="206"/>
      <c r="Z240" s="275"/>
      <c r="AA240" s="72"/>
      <c r="AB240" s="72"/>
      <c r="AC240" s="72"/>
      <c r="AD240" s="275"/>
    </row>
    <row r="241" spans="2:48" s="91" customFormat="1" ht="15" hidden="1" customHeight="1" outlineLevel="2" x14ac:dyDescent="0.2">
      <c r="B241" s="124"/>
      <c r="C241" s="739"/>
      <c r="D241" s="740"/>
      <c r="E241" s="80"/>
      <c r="F241" s="742" t="s">
        <v>571</v>
      </c>
      <c r="G241" s="105" t="str">
        <f>+'Prog 03'!G37</f>
        <v>Cuenca del Carbón (PMU)</v>
      </c>
      <c r="H241" s="63">
        <f>+'Prog 03'!H37</f>
        <v>12258668</v>
      </c>
      <c r="I241" s="63">
        <f>+'Prog 03'!I37</f>
        <v>12258668</v>
      </c>
      <c r="J241" s="63">
        <f ca="1">+'Prog 03'!J37</f>
        <v>10926847.188999999</v>
      </c>
      <c r="K241" s="127">
        <f t="shared" ca="1" si="100"/>
        <v>0.89135680883110624</v>
      </c>
      <c r="L241" s="63">
        <f>+'Prog 03'!L37</f>
        <v>10926847.188999999</v>
      </c>
      <c r="M241" s="127">
        <f t="shared" si="101"/>
        <v>0.89135680883110624</v>
      </c>
      <c r="N241" s="385">
        <f>+'Prog 03'!N37</f>
        <v>1331820.8110000007</v>
      </c>
      <c r="O241" s="127">
        <f t="shared" si="102"/>
        <v>0.10864319116889377</v>
      </c>
      <c r="P241" s="63">
        <f>+'Prog 03'!P37</f>
        <v>5463423.6129999999</v>
      </c>
      <c r="Q241" s="285">
        <f t="shared" ca="1" si="99"/>
        <v>0.50000000169307757</v>
      </c>
      <c r="R241" s="282">
        <f>+'Prog 03'!R37</f>
        <v>5463423.5760000004</v>
      </c>
      <c r="S241" s="285">
        <f t="shared" ca="1" si="103"/>
        <v>0.49999999830692249</v>
      </c>
      <c r="T241" s="63">
        <f>+'Prog 03'!T37</f>
        <v>18505690.152999997</v>
      </c>
      <c r="U241" s="277">
        <f>+'Prog 03'!U37</f>
        <v>11368698.813007999</v>
      </c>
      <c r="V241" s="219">
        <f t="shared" si="104"/>
        <v>0.61433530546630244</v>
      </c>
      <c r="W241" s="274"/>
      <c r="X241" s="567"/>
      <c r="Y241" s="206"/>
      <c r="Z241" s="275"/>
      <c r="AA241" s="72"/>
      <c r="AB241" s="72"/>
      <c r="AC241" s="72"/>
      <c r="AD241" s="275"/>
    </row>
    <row r="242" spans="2:48" s="91" customFormat="1" ht="15" hidden="1" customHeight="1" outlineLevel="2" x14ac:dyDescent="0.2">
      <c r="B242" s="124"/>
      <c r="C242" s="739"/>
      <c r="D242" s="740"/>
      <c r="E242" s="80"/>
      <c r="F242" s="742" t="s">
        <v>571</v>
      </c>
      <c r="G242" s="105" t="s">
        <v>656</v>
      </c>
      <c r="H242" s="63">
        <f>+'Prog 03'!H38</f>
        <v>0</v>
      </c>
      <c r="I242" s="63">
        <f>+'Prog 03'!I38</f>
        <v>0</v>
      </c>
      <c r="J242" s="63">
        <f>+'Prog 03'!J38</f>
        <v>0</v>
      </c>
      <c r="K242" s="127" t="str">
        <f t="shared" si="100"/>
        <v>0%</v>
      </c>
      <c r="L242" s="63">
        <f>+'Prog 03'!L38</f>
        <v>0</v>
      </c>
      <c r="M242" s="127">
        <f t="shared" si="101"/>
        <v>0</v>
      </c>
      <c r="N242" s="385">
        <f>+'Prog 03'!N38</f>
        <v>0</v>
      </c>
      <c r="O242" s="127">
        <f t="shared" si="102"/>
        <v>0</v>
      </c>
      <c r="P242" s="63">
        <f>+'Prog 03'!P38</f>
        <v>0</v>
      </c>
      <c r="Q242" s="285">
        <f t="shared" si="99"/>
        <v>0</v>
      </c>
      <c r="R242" s="282">
        <f>+'Prog 03'!R38</f>
        <v>0</v>
      </c>
      <c r="S242" s="285" t="str">
        <f t="shared" si="103"/>
        <v>0%</v>
      </c>
      <c r="T242" s="63">
        <f>+'Prog 03'!T38</f>
        <v>309300</v>
      </c>
      <c r="U242" s="277">
        <f>+'Prog 03'!U38</f>
        <v>0</v>
      </c>
      <c r="V242" s="219">
        <f t="shared" si="104"/>
        <v>0</v>
      </c>
      <c r="W242" s="274"/>
      <c r="X242" s="567"/>
      <c r="Y242" s="206"/>
      <c r="Z242" s="275"/>
      <c r="AA242" s="72"/>
      <c r="AB242" s="206"/>
      <c r="AC242" s="206"/>
      <c r="AD242" s="206"/>
      <c r="AE242" s="206"/>
      <c r="AF242" s="206"/>
      <c r="AG242" s="206"/>
      <c r="AH242" s="206"/>
      <c r="AI242" s="206"/>
      <c r="AJ242" s="206"/>
      <c r="AK242" s="206"/>
      <c r="AL242" s="206"/>
      <c r="AM242" s="206"/>
      <c r="AN242" s="206"/>
      <c r="AO242" s="206"/>
      <c r="AP242" s="206"/>
      <c r="AQ242" s="206"/>
      <c r="AR242" s="206"/>
      <c r="AS242" s="206"/>
      <c r="AT242" s="206"/>
      <c r="AU242" s="206"/>
      <c r="AV242" s="206"/>
    </row>
    <row r="243" spans="2:48" s="91" customFormat="1" ht="15" hidden="1" customHeight="1" outlineLevel="2" x14ac:dyDescent="0.2">
      <c r="B243" s="124"/>
      <c r="C243" s="739"/>
      <c r="D243" s="84">
        <v>6</v>
      </c>
      <c r="E243" s="80"/>
      <c r="F243" s="80"/>
      <c r="G243" s="105" t="s">
        <v>704</v>
      </c>
      <c r="H243" s="63">
        <f>SUM(H244:H249)</f>
        <v>45264017</v>
      </c>
      <c r="I243" s="63">
        <f t="shared" ref="I243:R243" si="111">SUM(I244:I249)</f>
        <v>44810996</v>
      </c>
      <c r="J243" s="63">
        <f t="shared" ca="1" si="111"/>
        <v>0</v>
      </c>
      <c r="K243" s="127">
        <f t="shared" ca="1" si="100"/>
        <v>0</v>
      </c>
      <c r="L243" s="63">
        <f t="shared" si="111"/>
        <v>0</v>
      </c>
      <c r="M243" s="127">
        <f t="shared" si="101"/>
        <v>0</v>
      </c>
      <c r="N243" s="385">
        <f t="shared" si="111"/>
        <v>44810996</v>
      </c>
      <c r="O243" s="127">
        <f t="shared" si="102"/>
        <v>1</v>
      </c>
      <c r="P243" s="63">
        <f t="shared" si="111"/>
        <v>0</v>
      </c>
      <c r="Q243" s="285">
        <f t="shared" ca="1" si="99"/>
        <v>0</v>
      </c>
      <c r="R243" s="282">
        <f t="shared" si="111"/>
        <v>0</v>
      </c>
      <c r="S243" s="285" t="str">
        <f t="shared" ca="1" si="103"/>
        <v>0%</v>
      </c>
      <c r="T243" s="63">
        <f t="shared" ref="T243:U243" si="112">SUM(T244:T249)</f>
        <v>57853732.982999995</v>
      </c>
      <c r="U243" s="277">
        <f t="shared" si="112"/>
        <v>27635.954999999998</v>
      </c>
      <c r="V243" s="219">
        <f t="shared" si="104"/>
        <v>4.7768663446696991E-4</v>
      </c>
      <c r="W243" s="274"/>
      <c r="X243" s="567"/>
      <c r="Y243" s="206"/>
      <c r="Z243" s="275"/>
      <c r="AA243" s="72"/>
      <c r="AB243" s="72"/>
      <c r="AC243" s="72"/>
      <c r="AD243" s="275"/>
    </row>
    <row r="244" spans="2:48" s="91" customFormat="1" ht="15" hidden="1" customHeight="1" outlineLevel="2" x14ac:dyDescent="0.2">
      <c r="B244" s="124"/>
      <c r="C244" s="739"/>
      <c r="D244" s="740"/>
      <c r="E244" s="80"/>
      <c r="F244" s="742" t="s">
        <v>572</v>
      </c>
      <c r="G244" s="105" t="str">
        <f>+'Prog 03'!G40</f>
        <v>Asistencia Técnica (PMB)</v>
      </c>
      <c r="H244" s="63">
        <f>+'Prog 03'!H40</f>
        <v>4494551</v>
      </c>
      <c r="I244" s="63">
        <f>+'Prog 03'!I40</f>
        <v>4494551</v>
      </c>
      <c r="J244" s="63">
        <f ca="1">+'Prog 03'!J40</f>
        <v>0</v>
      </c>
      <c r="K244" s="127">
        <f t="shared" ca="1" si="100"/>
        <v>0</v>
      </c>
      <c r="L244" s="63">
        <f>+'Prog 03'!L40</f>
        <v>0</v>
      </c>
      <c r="M244" s="127">
        <f t="shared" si="101"/>
        <v>0</v>
      </c>
      <c r="N244" s="385">
        <f>+'Prog 03'!N40</f>
        <v>4494551</v>
      </c>
      <c r="O244" s="127">
        <f t="shared" si="102"/>
        <v>1</v>
      </c>
      <c r="P244" s="63">
        <f>+'Prog 03'!P40</f>
        <v>0</v>
      </c>
      <c r="Q244" s="285">
        <f t="shared" ca="1" si="99"/>
        <v>0</v>
      </c>
      <c r="R244" s="282">
        <f>+'Prog 03'!R40</f>
        <v>0</v>
      </c>
      <c r="S244" s="285" t="str">
        <f t="shared" ca="1" si="103"/>
        <v>0%</v>
      </c>
      <c r="T244" s="63">
        <f>+'Prog 03'!T40</f>
        <v>6730027.7699999996</v>
      </c>
      <c r="U244" s="277">
        <f>+'Prog 03'!U40</f>
        <v>17325.954999999998</v>
      </c>
      <c r="V244" s="219">
        <f t="shared" si="104"/>
        <v>2.5744254841313973E-3</v>
      </c>
      <c r="W244" s="274"/>
      <c r="X244" s="567"/>
      <c r="Y244" s="206"/>
      <c r="Z244" s="275"/>
      <c r="AA244" s="72"/>
      <c r="AB244" s="72"/>
      <c r="AC244" s="72"/>
      <c r="AD244" s="275"/>
    </row>
    <row r="245" spans="2:48" s="91" customFormat="1" ht="15" hidden="1" customHeight="1" outlineLevel="2" x14ac:dyDescent="0.2">
      <c r="B245" s="124"/>
      <c r="C245" s="739"/>
      <c r="D245" s="740"/>
      <c r="E245" s="80"/>
      <c r="F245" s="742" t="s">
        <v>573</v>
      </c>
      <c r="G245" s="105" t="str">
        <f>+'Prog 03'!G41</f>
        <v>Terrenos (PMB)</v>
      </c>
      <c r="H245" s="63">
        <f>+'Prog 03'!H41</f>
        <v>1502088</v>
      </c>
      <c r="I245" s="63">
        <f>+'Prog 03'!I41</f>
        <v>1502088</v>
      </c>
      <c r="J245" s="63">
        <f ca="1">+'Prog 03'!J41</f>
        <v>0</v>
      </c>
      <c r="K245" s="127">
        <f t="shared" ca="1" si="100"/>
        <v>0</v>
      </c>
      <c r="L245" s="63">
        <f>+'Prog 03'!L41</f>
        <v>0</v>
      </c>
      <c r="M245" s="127">
        <f t="shared" si="101"/>
        <v>0</v>
      </c>
      <c r="N245" s="385">
        <f>+'Prog 03'!N41</f>
        <v>1502088</v>
      </c>
      <c r="O245" s="127">
        <f t="shared" si="102"/>
        <v>1</v>
      </c>
      <c r="P245" s="63">
        <f>+'Prog 03'!P41</f>
        <v>0</v>
      </c>
      <c r="Q245" s="285">
        <f t="shared" ca="1" si="99"/>
        <v>0</v>
      </c>
      <c r="R245" s="282">
        <f>+'Prog 03'!R41</f>
        <v>0</v>
      </c>
      <c r="S245" s="285" t="str">
        <f t="shared" ca="1" si="103"/>
        <v>0%</v>
      </c>
      <c r="T245" s="63">
        <f>+'Prog 03'!T41</f>
        <v>5526702.3059999999</v>
      </c>
      <c r="U245" s="277">
        <f>+'Prog 03'!U41</f>
        <v>0</v>
      </c>
      <c r="V245" s="219">
        <f t="shared" si="104"/>
        <v>0</v>
      </c>
      <c r="W245" s="274"/>
      <c r="X245" s="567"/>
      <c r="Y245" s="206"/>
      <c r="Z245" s="275"/>
      <c r="AA245" s="72"/>
      <c r="AB245" s="72"/>
      <c r="AC245" s="72"/>
      <c r="AD245" s="275"/>
    </row>
    <row r="246" spans="2:48" s="91" customFormat="1" ht="15" hidden="1" customHeight="1" outlineLevel="2" x14ac:dyDescent="0.2">
      <c r="B246" s="124"/>
      <c r="C246" s="739"/>
      <c r="D246" s="740"/>
      <c r="E246" s="80"/>
      <c r="F246" s="742" t="s">
        <v>574</v>
      </c>
      <c r="G246" s="105" t="str">
        <f>+'Prog 03'!G42</f>
        <v>Otras Transferencias (PMB)</v>
      </c>
      <c r="H246" s="63">
        <f>+'Prog 03'!H42</f>
        <v>2227382</v>
      </c>
      <c r="I246" s="63">
        <f>+'Prog 03'!I42</f>
        <v>2227382</v>
      </c>
      <c r="J246" s="63">
        <f ca="1">+'Prog 03'!J42</f>
        <v>0</v>
      </c>
      <c r="K246" s="127">
        <f t="shared" ca="1" si="100"/>
        <v>0</v>
      </c>
      <c r="L246" s="63">
        <f>+'Prog 03'!L42</f>
        <v>0</v>
      </c>
      <c r="M246" s="127">
        <f t="shared" si="101"/>
        <v>0</v>
      </c>
      <c r="N246" s="385">
        <f>+'Prog 03'!N42</f>
        <v>2227382</v>
      </c>
      <c r="O246" s="127">
        <f t="shared" si="102"/>
        <v>1</v>
      </c>
      <c r="P246" s="63">
        <f>+'Prog 03'!P42</f>
        <v>0</v>
      </c>
      <c r="Q246" s="285">
        <f t="shared" ca="1" si="99"/>
        <v>0</v>
      </c>
      <c r="R246" s="282">
        <f>+'Prog 03'!R42</f>
        <v>0</v>
      </c>
      <c r="S246" s="285" t="str">
        <f t="shared" ca="1" si="103"/>
        <v>0%</v>
      </c>
      <c r="T246" s="63">
        <f>+'Prog 03'!T42</f>
        <v>2516334.8939999999</v>
      </c>
      <c r="U246" s="277">
        <f>+'Prog 03'!U42</f>
        <v>10310</v>
      </c>
      <c r="V246" s="219">
        <f t="shared" si="104"/>
        <v>4.0972288802191524E-3</v>
      </c>
      <c r="W246" s="274"/>
      <c r="X246" s="567"/>
      <c r="Y246" s="206"/>
      <c r="Z246" s="275"/>
      <c r="AA246" s="72"/>
      <c r="AB246" s="72"/>
      <c r="AC246" s="72"/>
      <c r="AD246" s="275"/>
    </row>
    <row r="247" spans="2:48" s="91" customFormat="1" ht="15" hidden="1" customHeight="1" outlineLevel="2" x14ac:dyDescent="0.2">
      <c r="B247" s="124"/>
      <c r="C247" s="739"/>
      <c r="D247" s="740"/>
      <c r="E247" s="80"/>
      <c r="F247" s="742" t="s">
        <v>575</v>
      </c>
      <c r="G247" s="105" t="str">
        <f>+'Prog 03'!G43</f>
        <v>Estudios y diseños (PMB)</v>
      </c>
      <c r="H247" s="63">
        <f>+'Prog 03'!H43</f>
        <v>756414</v>
      </c>
      <c r="I247" s="63">
        <f>+'Prog 03'!I43</f>
        <v>756414</v>
      </c>
      <c r="J247" s="63">
        <f ca="1">+'Prog 03'!J43</f>
        <v>0</v>
      </c>
      <c r="K247" s="127">
        <f t="shared" ca="1" si="100"/>
        <v>0</v>
      </c>
      <c r="L247" s="63">
        <f>+'Prog 03'!L43</f>
        <v>0</v>
      </c>
      <c r="M247" s="127">
        <f t="shared" si="101"/>
        <v>0</v>
      </c>
      <c r="N247" s="385">
        <f>+'Prog 03'!N43</f>
        <v>756414</v>
      </c>
      <c r="O247" s="127">
        <f t="shared" si="102"/>
        <v>1</v>
      </c>
      <c r="P247" s="63">
        <f>+'Prog 03'!P43</f>
        <v>0</v>
      </c>
      <c r="Q247" s="285">
        <f t="shared" ca="1" si="99"/>
        <v>0</v>
      </c>
      <c r="R247" s="282">
        <f>+'Prog 03'!R43</f>
        <v>0</v>
      </c>
      <c r="S247" s="285" t="str">
        <f t="shared" ca="1" si="103"/>
        <v>0%</v>
      </c>
      <c r="T247" s="63">
        <f>+'Prog 03'!T43</f>
        <v>2336753.2519999999</v>
      </c>
      <c r="U247" s="277">
        <f>+'Prog 03'!U43</f>
        <v>0</v>
      </c>
      <c r="V247" s="219">
        <f t="shared" si="104"/>
        <v>0</v>
      </c>
      <c r="W247" s="274"/>
      <c r="X247" s="567"/>
      <c r="Y247" s="206"/>
      <c r="Z247" s="275"/>
      <c r="AA247" s="72"/>
      <c r="AB247" s="72"/>
      <c r="AC247" s="72"/>
      <c r="AD247" s="275"/>
    </row>
    <row r="248" spans="2:48" s="91" customFormat="1" ht="15" hidden="1" customHeight="1" outlineLevel="2" x14ac:dyDescent="0.2">
      <c r="B248" s="124"/>
      <c r="C248" s="739"/>
      <c r="D248" s="740"/>
      <c r="E248" s="80"/>
      <c r="F248" s="742" t="s">
        <v>576</v>
      </c>
      <c r="G248" s="105" t="str">
        <f>+'Prog 03'!G44</f>
        <v>IRAL Inversión Regional de Asignación Local (PMB)</v>
      </c>
      <c r="H248" s="63">
        <f>+'Prog 03'!H44</f>
        <v>14550669</v>
      </c>
      <c r="I248" s="63">
        <f>+'Prog 03'!I44</f>
        <v>14550669</v>
      </c>
      <c r="J248" s="63">
        <f ca="1">+'Prog 03'!J44</f>
        <v>0</v>
      </c>
      <c r="K248" s="127">
        <f t="shared" ca="1" si="100"/>
        <v>0</v>
      </c>
      <c r="L248" s="63">
        <f>+'Prog 03'!L44</f>
        <v>0</v>
      </c>
      <c r="M248" s="127">
        <f t="shared" si="101"/>
        <v>0</v>
      </c>
      <c r="N248" s="385">
        <f>+'Prog 03'!N44</f>
        <v>14550669</v>
      </c>
      <c r="O248" s="127">
        <f t="shared" si="102"/>
        <v>1</v>
      </c>
      <c r="P248" s="63">
        <f>+'Prog 03'!P44</f>
        <v>0</v>
      </c>
      <c r="Q248" s="285">
        <f t="shared" ca="1" si="99"/>
        <v>0</v>
      </c>
      <c r="R248" s="282">
        <f>+'Prog 03'!R44</f>
        <v>0</v>
      </c>
      <c r="S248" s="285" t="str">
        <f t="shared" ca="1" si="103"/>
        <v>0%</v>
      </c>
      <c r="T248" s="63">
        <f>+'Prog 03'!T44</f>
        <v>8297648.8359999992</v>
      </c>
      <c r="U248" s="277">
        <f>+'Prog 03'!U44</f>
        <v>0</v>
      </c>
      <c r="V248" s="219">
        <f t="shared" si="104"/>
        <v>0</v>
      </c>
      <c r="W248" s="274"/>
      <c r="X248" s="567"/>
      <c r="Y248" s="206"/>
      <c r="Z248" s="275"/>
      <c r="AA248" s="72"/>
      <c r="AB248" s="72"/>
      <c r="AC248" s="72"/>
      <c r="AD248" s="275"/>
    </row>
    <row r="249" spans="2:48" s="91" customFormat="1" ht="15" hidden="1" customHeight="1" outlineLevel="2" x14ac:dyDescent="0.2">
      <c r="B249" s="124"/>
      <c r="C249" s="739"/>
      <c r="D249" s="740"/>
      <c r="E249" s="80"/>
      <c r="F249" s="742" t="s">
        <v>577</v>
      </c>
      <c r="G249" s="105" t="str">
        <f>+'Prog 03'!G45</f>
        <v>Obras (PMB)</v>
      </c>
      <c r="H249" s="63">
        <f>+'Prog 03'!H45</f>
        <v>21732913</v>
      </c>
      <c r="I249" s="63">
        <f>+'Prog 03'!I45</f>
        <v>21279892</v>
      </c>
      <c r="J249" s="63">
        <f ca="1">+'Prog 03'!J45</f>
        <v>0</v>
      </c>
      <c r="K249" s="127">
        <f t="shared" ca="1" si="100"/>
        <v>0</v>
      </c>
      <c r="L249" s="63">
        <f>+'Prog 03'!L45</f>
        <v>0</v>
      </c>
      <c r="M249" s="127">
        <f t="shared" si="101"/>
        <v>0</v>
      </c>
      <c r="N249" s="385">
        <f>+'Prog 03'!N45</f>
        <v>21279892</v>
      </c>
      <c r="O249" s="127">
        <f t="shared" si="102"/>
        <v>1</v>
      </c>
      <c r="P249" s="63">
        <f>+'Prog 03'!P45</f>
        <v>0</v>
      </c>
      <c r="Q249" s="285">
        <f t="shared" ca="1" si="99"/>
        <v>0</v>
      </c>
      <c r="R249" s="282">
        <f>+'Prog 03'!R45</f>
        <v>0</v>
      </c>
      <c r="S249" s="285" t="str">
        <f t="shared" ca="1" si="103"/>
        <v>0%</v>
      </c>
      <c r="T249" s="63">
        <f>+'Prog 03'!T45</f>
        <v>32446265.924999997</v>
      </c>
      <c r="U249" s="277">
        <f>+'Prog 03'!U45</f>
        <v>0</v>
      </c>
      <c r="V249" s="219">
        <f t="shared" si="104"/>
        <v>0</v>
      </c>
      <c r="W249" s="274"/>
      <c r="X249" s="567"/>
      <c r="Y249" s="206"/>
      <c r="Z249" s="275"/>
      <c r="AA249" s="72"/>
      <c r="AB249" s="72"/>
      <c r="AC249" s="72"/>
      <c r="AD249" s="275"/>
    </row>
    <row r="250" spans="2:48" s="91" customFormat="1" ht="15" hidden="1" customHeight="1" outlineLevel="2" x14ac:dyDescent="0.2">
      <c r="B250" s="124"/>
      <c r="C250" s="739"/>
      <c r="D250" s="740" t="s">
        <v>705</v>
      </c>
      <c r="E250" s="80"/>
      <c r="F250" s="742" t="s">
        <v>550</v>
      </c>
      <c r="G250" s="105" t="str">
        <f>+'Prog 03'!G46</f>
        <v xml:space="preserve">Municipalidades (Fondo Recuperación de Ciudades - FRC) </v>
      </c>
      <c r="H250" s="63">
        <f>+'Prog 03'!H46</f>
        <v>9661323</v>
      </c>
      <c r="I250" s="63">
        <f>+'Prog 03'!I46</f>
        <v>9661323</v>
      </c>
      <c r="J250" s="63">
        <f ca="1">+'Prog 03'!J46</f>
        <v>0</v>
      </c>
      <c r="K250" s="127">
        <f t="shared" ca="1" si="100"/>
        <v>0</v>
      </c>
      <c r="L250" s="63">
        <f>+'Prog 03'!L46</f>
        <v>0</v>
      </c>
      <c r="M250" s="127">
        <f t="shared" si="101"/>
        <v>0</v>
      </c>
      <c r="N250" s="385">
        <f>+'Prog 03'!N46</f>
        <v>9661323</v>
      </c>
      <c r="O250" s="127">
        <f t="shared" si="102"/>
        <v>1</v>
      </c>
      <c r="P250" s="63">
        <f>+'Prog 03'!P46</f>
        <v>0</v>
      </c>
      <c r="Q250" s="285">
        <f t="shared" ca="1" si="99"/>
        <v>0</v>
      </c>
      <c r="R250" s="282">
        <f>+'Prog 03'!R46</f>
        <v>0</v>
      </c>
      <c r="S250" s="285" t="str">
        <f t="shared" ca="1" si="103"/>
        <v>0%</v>
      </c>
      <c r="T250" s="63">
        <f>+'Prog 03'!T46</f>
        <v>9858492.1079999991</v>
      </c>
      <c r="U250" s="277">
        <f>+'Prog 03'!U46</f>
        <v>2475358.5237929998</v>
      </c>
      <c r="V250" s="219">
        <f t="shared" si="104"/>
        <v>0.25108895931298542</v>
      </c>
      <c r="W250" s="274"/>
      <c r="X250" s="567"/>
      <c r="Y250" s="206"/>
      <c r="Z250" s="275"/>
      <c r="AA250" s="72"/>
      <c r="AB250" s="72"/>
      <c r="AC250" s="72"/>
      <c r="AD250" s="275"/>
    </row>
    <row r="251" spans="2:48" s="91" customFormat="1" ht="15" hidden="1" customHeight="1" outlineLevel="2" x14ac:dyDescent="0.2">
      <c r="B251" s="124"/>
      <c r="C251" s="739"/>
      <c r="D251" s="84" t="s">
        <v>178</v>
      </c>
      <c r="E251" s="80"/>
      <c r="F251" s="80" t="str">
        <f>+CONCATENATE($B$212,"",$C$236,"",D251,"",E251)</f>
        <v>33.03.110</v>
      </c>
      <c r="G251" s="105" t="s">
        <v>395</v>
      </c>
      <c r="H251" s="63">
        <f>+'Prog 03'!H47</f>
        <v>17541803</v>
      </c>
      <c r="I251" s="63">
        <f>+'Prog 03'!I47</f>
        <v>17541803</v>
      </c>
      <c r="J251" s="63">
        <f ca="1">+'Prog 03'!J47</f>
        <v>0</v>
      </c>
      <c r="K251" s="127">
        <f t="shared" ca="1" si="100"/>
        <v>0</v>
      </c>
      <c r="L251" s="63">
        <f>+'Prog 03'!L47</f>
        <v>0</v>
      </c>
      <c r="M251" s="127">
        <f t="shared" si="101"/>
        <v>0</v>
      </c>
      <c r="N251" s="385">
        <f>+'Prog 03'!N47</f>
        <v>17541803</v>
      </c>
      <c r="O251" s="127">
        <f t="shared" si="102"/>
        <v>1</v>
      </c>
      <c r="P251" s="63">
        <f>+'Prog 03'!P47</f>
        <v>0</v>
      </c>
      <c r="Q251" s="285">
        <f t="shared" ca="1" si="99"/>
        <v>0</v>
      </c>
      <c r="R251" s="282">
        <f>+'Prog 03'!R47</f>
        <v>0</v>
      </c>
      <c r="S251" s="285" t="str">
        <f t="shared" ca="1" si="103"/>
        <v>0%</v>
      </c>
      <c r="T251" s="63">
        <f>+'Prog 03'!T47</f>
        <v>17899799.289999999</v>
      </c>
      <c r="U251" s="277">
        <f>+'Prog 03'!U47</f>
        <v>0</v>
      </c>
      <c r="V251" s="219">
        <f t="shared" si="104"/>
        <v>0</v>
      </c>
      <c r="W251" s="274"/>
      <c r="X251" s="567"/>
      <c r="Y251" s="206"/>
      <c r="Z251" s="275"/>
      <c r="AA251" s="72"/>
      <c r="AB251" s="72"/>
      <c r="AC251" s="72"/>
      <c r="AD251" s="275"/>
    </row>
    <row r="252" spans="2:48" s="91" customFormat="1" ht="15" hidden="1" customHeight="1" outlineLevel="2" x14ac:dyDescent="0.2">
      <c r="B252" s="124"/>
      <c r="C252" s="739"/>
      <c r="D252" s="740" t="s">
        <v>179</v>
      </c>
      <c r="E252" s="80"/>
      <c r="F252" s="80" t="str">
        <f>+CONCATENATE($B$212,"",$C$236,"",D252,"",E252)</f>
        <v>33.03.111</v>
      </c>
      <c r="G252" s="105" t="s">
        <v>396</v>
      </c>
      <c r="H252" s="63">
        <f>+'Prog 03'!H48</f>
        <v>10212784</v>
      </c>
      <c r="I252" s="63">
        <f>+'Prog 03'!I48</f>
        <v>10212784</v>
      </c>
      <c r="J252" s="63">
        <f ca="1">+'Prog 03'!J48</f>
        <v>0</v>
      </c>
      <c r="K252" s="127">
        <f t="shared" ca="1" si="100"/>
        <v>0</v>
      </c>
      <c r="L252" s="63">
        <f>+'Prog 03'!L48</f>
        <v>0</v>
      </c>
      <c r="M252" s="127">
        <f t="shared" si="101"/>
        <v>0</v>
      </c>
      <c r="N252" s="385">
        <f>+'Prog 03'!N48</f>
        <v>10212784</v>
      </c>
      <c r="O252" s="127">
        <f t="shared" si="102"/>
        <v>1</v>
      </c>
      <c r="P252" s="63">
        <f>+'Prog 03'!P48</f>
        <v>0</v>
      </c>
      <c r="Q252" s="285">
        <f t="shared" ca="1" si="99"/>
        <v>0</v>
      </c>
      <c r="R252" s="282">
        <f>+'Prog 03'!R48</f>
        <v>0</v>
      </c>
      <c r="S252" s="285" t="str">
        <f t="shared" ca="1" si="103"/>
        <v>0%</v>
      </c>
      <c r="T252" s="63">
        <f>+'Prog 03'!T48</f>
        <v>10212783.916999999</v>
      </c>
      <c r="U252" s="277">
        <f>+'Prog 03'!U48</f>
        <v>0</v>
      </c>
      <c r="V252" s="219">
        <f t="shared" si="104"/>
        <v>0</v>
      </c>
      <c r="W252" s="274"/>
      <c r="X252" s="567"/>
      <c r="Y252" s="206"/>
      <c r="Z252" s="275"/>
      <c r="AA252" s="72"/>
      <c r="AB252" s="72"/>
      <c r="AC252" s="72"/>
      <c r="AD252" s="275"/>
    </row>
    <row r="253" spans="2:48" s="91" customFormat="1" ht="15" hidden="1" customHeight="1" outlineLevel="2" x14ac:dyDescent="0.2">
      <c r="B253" s="124"/>
      <c r="C253" s="739"/>
      <c r="D253" s="740" t="s">
        <v>722</v>
      </c>
      <c r="E253" s="80"/>
      <c r="F253" s="80" t="s">
        <v>721</v>
      </c>
      <c r="G253" s="105" t="s">
        <v>720</v>
      </c>
      <c r="H253" s="63">
        <f>+'Prog 03'!H49</f>
        <v>3290990</v>
      </c>
      <c r="I253" s="63">
        <f>+'Prog 03'!I49</f>
        <v>3290990</v>
      </c>
      <c r="J253" s="63">
        <f>+'Prog 03'!J49</f>
        <v>0</v>
      </c>
      <c r="K253" s="127">
        <f t="shared" si="100"/>
        <v>0</v>
      </c>
      <c r="L253" s="63">
        <f>+'Prog 03'!L49</f>
        <v>1241984</v>
      </c>
      <c r="M253" s="127">
        <f t="shared" si="101"/>
        <v>0.37738917468603672</v>
      </c>
      <c r="N253" s="385">
        <f>+'Prog 03'!N49</f>
        <v>2049006</v>
      </c>
      <c r="O253" s="127">
        <f t="shared" si="102"/>
        <v>0.62261082531396328</v>
      </c>
      <c r="P253" s="63">
        <f>+'Prog 03'!P49</f>
        <v>0</v>
      </c>
      <c r="Q253" s="285">
        <f t="shared" si="99"/>
        <v>0</v>
      </c>
      <c r="R253" s="282">
        <f>+'Prog 03'!R49</f>
        <v>0</v>
      </c>
      <c r="S253" s="285" t="str">
        <f t="shared" si="103"/>
        <v>0%</v>
      </c>
      <c r="T253" s="63">
        <f>+'Prog 03'!T49</f>
        <v>4119599.6919999998</v>
      </c>
      <c r="U253" s="277">
        <f>+'Prog 03'!U49</f>
        <v>0</v>
      </c>
      <c r="V253" s="219">
        <f t="shared" si="104"/>
        <v>0</v>
      </c>
      <c r="W253" s="274"/>
      <c r="X253" s="567"/>
      <c r="Y253" s="206"/>
      <c r="Z253" s="275"/>
      <c r="AA253" s="72"/>
      <c r="AB253" s="72"/>
      <c r="AC253" s="72"/>
      <c r="AD253" s="275"/>
    </row>
    <row r="254" spans="2:48" s="91" customFormat="1" ht="15" hidden="1" customHeight="1" outlineLevel="2" x14ac:dyDescent="0.2">
      <c r="B254" s="124"/>
      <c r="C254" s="739"/>
      <c r="D254" s="84" t="s">
        <v>556</v>
      </c>
      <c r="E254" s="80"/>
      <c r="F254" s="80" t="str">
        <f t="shared" ref="F254:F260" si="113">+CONCATENATE($B$212,"",$C$236,"",D254,"",E254)</f>
        <v>33.03.432</v>
      </c>
      <c r="G254" s="105" t="s">
        <v>555</v>
      </c>
      <c r="H254" s="63">
        <f>+'Prog 05'!H60</f>
        <v>10310000</v>
      </c>
      <c r="I254" s="63">
        <f>+'Prog 05'!I60</f>
        <v>10310000</v>
      </c>
      <c r="J254" s="63">
        <f>+'Prog 05'!J60</f>
        <v>0</v>
      </c>
      <c r="K254" s="127">
        <f t="shared" si="100"/>
        <v>0</v>
      </c>
      <c r="L254" s="63">
        <f>+'Prog 05'!L60</f>
        <v>0</v>
      </c>
      <c r="M254" s="127">
        <f t="shared" si="101"/>
        <v>0</v>
      </c>
      <c r="N254" s="385">
        <f>+'Prog 05'!N60</f>
        <v>10310000</v>
      </c>
      <c r="O254" s="127">
        <f t="shared" si="102"/>
        <v>1</v>
      </c>
      <c r="P254" s="63">
        <f>+'Prog 05'!P60</f>
        <v>0</v>
      </c>
      <c r="Q254" s="285">
        <f t="shared" si="99"/>
        <v>0</v>
      </c>
      <c r="R254" s="282">
        <f>+'Prog 05'!Q60</f>
        <v>0</v>
      </c>
      <c r="S254" s="285" t="str">
        <f t="shared" si="103"/>
        <v>0%</v>
      </c>
      <c r="T254" s="63">
        <f>+'Prog 05'!S60</f>
        <v>15279755.074999999</v>
      </c>
      <c r="U254" s="277">
        <v>0</v>
      </c>
      <c r="V254" s="219">
        <f t="shared" si="104"/>
        <v>0</v>
      </c>
      <c r="W254" s="274"/>
      <c r="X254" s="567"/>
      <c r="Y254" s="206"/>
      <c r="Z254" s="275"/>
      <c r="AA254" s="72"/>
      <c r="AB254" s="72"/>
      <c r="AC254" s="72"/>
      <c r="AD254" s="275"/>
    </row>
    <row r="255" spans="2:48" s="91" customFormat="1" ht="15" hidden="1" customHeight="1" outlineLevel="2" x14ac:dyDescent="0.2">
      <c r="B255" s="124"/>
      <c r="C255" s="739"/>
      <c r="D255" s="84" t="s">
        <v>271</v>
      </c>
      <c r="E255" s="80"/>
      <c r="F255" s="80" t="str">
        <f t="shared" si="113"/>
        <v>33.03.602</v>
      </c>
      <c r="G255" s="105" t="s">
        <v>280</v>
      </c>
      <c r="H255" s="63">
        <f>+SUM(H256:H260)</f>
        <v>1923388</v>
      </c>
      <c r="I255" s="63">
        <f t="shared" ref="I255:R255" si="114">+SUM(I256:I260)</f>
        <v>1923388</v>
      </c>
      <c r="J255" s="63">
        <f t="shared" ca="1" si="114"/>
        <v>2481.3829999999998</v>
      </c>
      <c r="K255" s="127">
        <f t="shared" ca="1" si="100"/>
        <v>1.2901104717300928E-3</v>
      </c>
      <c r="L255" s="63">
        <f t="shared" si="114"/>
        <v>1182890.8280000002</v>
      </c>
      <c r="M255" s="127">
        <f t="shared" si="101"/>
        <v>0.61500374755379583</v>
      </c>
      <c r="N255" s="385">
        <f t="shared" si="114"/>
        <v>740497.1719999999</v>
      </c>
      <c r="O255" s="127">
        <f t="shared" si="102"/>
        <v>0.38499625244620428</v>
      </c>
      <c r="P255" s="63">
        <f t="shared" si="114"/>
        <v>0</v>
      </c>
      <c r="Q255" s="285">
        <f t="shared" ca="1" si="99"/>
        <v>0</v>
      </c>
      <c r="R255" s="282">
        <f t="shared" si="114"/>
        <v>2481.3829999999998</v>
      </c>
      <c r="S255" s="285">
        <f t="shared" ca="1" si="103"/>
        <v>1</v>
      </c>
      <c r="T255" s="63">
        <f>+SUM(T256:T260)</f>
        <v>1390026.1609999998</v>
      </c>
      <c r="U255" s="277">
        <f>+SUM(U256:U260)</f>
        <v>4645.8241539999999</v>
      </c>
      <c r="V255" s="219">
        <f t="shared" si="104"/>
        <v>3.3422566310966004E-3</v>
      </c>
      <c r="W255" s="274"/>
      <c r="X255" s="567"/>
      <c r="Y255" s="206"/>
      <c r="Z255" s="275"/>
      <c r="AA255" s="72"/>
      <c r="AB255" s="72"/>
      <c r="AC255" s="72"/>
      <c r="AD255" s="275"/>
    </row>
    <row r="256" spans="2:48" s="91" customFormat="1" ht="15" hidden="1" customHeight="1" outlineLevel="2" x14ac:dyDescent="0.2">
      <c r="B256" s="124"/>
      <c r="C256" s="739"/>
      <c r="D256" s="84" t="s">
        <v>158</v>
      </c>
      <c r="E256" s="80"/>
      <c r="F256" s="80" t="str">
        <f t="shared" si="113"/>
        <v>33.03.001</v>
      </c>
      <c r="G256" s="105" t="s">
        <v>598</v>
      </c>
      <c r="H256" s="63">
        <f>+'Prog 02'!H44</f>
        <v>1258405</v>
      </c>
      <c r="I256" s="63">
        <f>+'Prog 02'!I44</f>
        <v>1258405</v>
      </c>
      <c r="J256" s="63">
        <f ca="1">+'Prog 02'!J44</f>
        <v>2481.3829999999998</v>
      </c>
      <c r="K256" s="127">
        <f t="shared" ca="1" si="100"/>
        <v>1.9718476960914806E-3</v>
      </c>
      <c r="L256" s="63">
        <f>+'Prog 02'!L44</f>
        <v>1140166.9680000001</v>
      </c>
      <c r="M256" s="127">
        <f t="shared" si="101"/>
        <v>0.90604135234682004</v>
      </c>
      <c r="N256" s="385">
        <f>+'Prog 02'!N44</f>
        <v>118238.03199999989</v>
      </c>
      <c r="O256" s="127">
        <f t="shared" si="102"/>
        <v>9.3958647653179933E-2</v>
      </c>
      <c r="P256" s="63">
        <f>+'Prog 02'!P44</f>
        <v>0</v>
      </c>
      <c r="Q256" s="285">
        <f t="shared" ca="1" si="99"/>
        <v>0</v>
      </c>
      <c r="R256" s="282">
        <f>+'Prog 02'!R44</f>
        <v>2481.3829999999998</v>
      </c>
      <c r="S256" s="285">
        <f t="shared" ca="1" si="103"/>
        <v>1</v>
      </c>
      <c r="T256" s="63">
        <f>+'Prog 02'!T44</f>
        <v>615447.3906729999</v>
      </c>
      <c r="U256" s="277">
        <f>+'Prog 02'!U44</f>
        <v>0</v>
      </c>
      <c r="V256" s="219">
        <f t="shared" si="104"/>
        <v>0</v>
      </c>
      <c r="W256" s="274"/>
      <c r="X256" s="567"/>
      <c r="Y256" s="206"/>
      <c r="Z256" s="275"/>
      <c r="AA256" s="72"/>
      <c r="AB256" s="72"/>
      <c r="AC256" s="72"/>
      <c r="AD256" s="275"/>
    </row>
    <row r="257" spans="2:30" s="91" customFormat="1" ht="15" hidden="1" customHeight="1" outlineLevel="2" x14ac:dyDescent="0.2">
      <c r="B257" s="124"/>
      <c r="C257" s="739"/>
      <c r="D257" s="84" t="s">
        <v>154</v>
      </c>
      <c r="E257" s="80"/>
      <c r="F257" s="80" t="str">
        <f t="shared" si="113"/>
        <v>33.03.002</v>
      </c>
      <c r="G257" s="105" t="s">
        <v>599</v>
      </c>
      <c r="H257" s="63">
        <f>+'Prog 02'!H45</f>
        <v>160453</v>
      </c>
      <c r="I257" s="63">
        <f>+'Prog 02'!I45</f>
        <v>160453</v>
      </c>
      <c r="J257" s="63">
        <f ca="1">+'Prog 02'!J45</f>
        <v>0</v>
      </c>
      <c r="K257" s="127">
        <f t="shared" ca="1" si="100"/>
        <v>0</v>
      </c>
      <c r="L257" s="63">
        <f>+'Prog 02'!L45</f>
        <v>42723.86</v>
      </c>
      <c r="M257" s="127">
        <f t="shared" si="101"/>
        <v>0.26627024736215588</v>
      </c>
      <c r="N257" s="385">
        <f>+'Prog 02'!N45</f>
        <v>117729.14</v>
      </c>
      <c r="O257" s="127">
        <f t="shared" si="102"/>
        <v>0.73372975263784412</v>
      </c>
      <c r="P257" s="63">
        <f>+'Prog 02'!P45</f>
        <v>0</v>
      </c>
      <c r="Q257" s="285">
        <f t="shared" ca="1" si="99"/>
        <v>0</v>
      </c>
      <c r="R257" s="282">
        <f>+'Prog 02'!R45</f>
        <v>0</v>
      </c>
      <c r="S257" s="285" t="str">
        <f t="shared" ca="1" si="103"/>
        <v>0%</v>
      </c>
      <c r="T257" s="63">
        <f>+'Prog 02'!T45</f>
        <v>325144.408</v>
      </c>
      <c r="U257" s="277">
        <f>+'Prog 02'!U45</f>
        <v>4645.8241539999999</v>
      </c>
      <c r="V257" s="219">
        <f t="shared" si="104"/>
        <v>1.4288494710940869E-2</v>
      </c>
      <c r="W257" s="274"/>
      <c r="X257" s="567"/>
      <c r="Y257" s="206"/>
      <c r="Z257" s="275"/>
      <c r="AA257" s="72"/>
      <c r="AB257" s="72"/>
      <c r="AC257" s="72"/>
      <c r="AD257" s="275"/>
    </row>
    <row r="258" spans="2:30" s="91" customFormat="1" ht="15" hidden="1" customHeight="1" outlineLevel="2" x14ac:dyDescent="0.2">
      <c r="B258" s="124"/>
      <c r="C258" s="739"/>
      <c r="D258" s="84" t="s">
        <v>155</v>
      </c>
      <c r="E258" s="80"/>
      <c r="F258" s="80" t="str">
        <f t="shared" si="113"/>
        <v>33.03.003</v>
      </c>
      <c r="G258" s="105" t="s">
        <v>600</v>
      </c>
      <c r="H258" s="63">
        <f>+'Prog 02'!H46</f>
        <v>380000</v>
      </c>
      <c r="I258" s="63">
        <f>+'Prog 02'!I46</f>
        <v>380000</v>
      </c>
      <c r="J258" s="63">
        <f ca="1">+'Prog 02'!J46</f>
        <v>0</v>
      </c>
      <c r="K258" s="127">
        <f t="shared" ca="1" si="100"/>
        <v>0</v>
      </c>
      <c r="L258" s="63">
        <f>+'Prog 02'!L46</f>
        <v>0</v>
      </c>
      <c r="M258" s="127">
        <f t="shared" si="101"/>
        <v>0</v>
      </c>
      <c r="N258" s="385">
        <f>+'Prog 02'!N46</f>
        <v>380000</v>
      </c>
      <c r="O258" s="127">
        <f t="shared" si="102"/>
        <v>1</v>
      </c>
      <c r="P258" s="63">
        <f>+'Prog 02'!P46</f>
        <v>0</v>
      </c>
      <c r="Q258" s="285">
        <f t="shared" ca="1" si="99"/>
        <v>0</v>
      </c>
      <c r="R258" s="282">
        <f>+'Prog 02'!R46</f>
        <v>0</v>
      </c>
      <c r="S258" s="285" t="str">
        <f t="shared" ca="1" si="103"/>
        <v>0%</v>
      </c>
      <c r="T258" s="63">
        <f>+'Prog 02'!T46</f>
        <v>281276.98801099998</v>
      </c>
      <c r="U258" s="277">
        <f>+'Prog 02'!U46</f>
        <v>0</v>
      </c>
      <c r="V258" s="219">
        <f t="shared" si="104"/>
        <v>0</v>
      </c>
      <c r="W258" s="274"/>
      <c r="X258" s="567"/>
      <c r="Y258" s="206"/>
      <c r="Z258" s="275"/>
      <c r="AA258" s="72"/>
      <c r="AB258" s="72"/>
      <c r="AC258" s="72"/>
      <c r="AD258" s="275"/>
    </row>
    <row r="259" spans="2:30" s="91" customFormat="1" ht="15" hidden="1" customHeight="1" outlineLevel="2" x14ac:dyDescent="0.2">
      <c r="B259" s="124"/>
      <c r="C259" s="739"/>
      <c r="D259" s="84" t="s">
        <v>168</v>
      </c>
      <c r="E259" s="80"/>
      <c r="F259" s="80" t="str">
        <f t="shared" si="113"/>
        <v>33.03.004</v>
      </c>
      <c r="G259" s="105" t="s">
        <v>537</v>
      </c>
      <c r="H259" s="63">
        <f>+'Prog 02'!H47</f>
        <v>54530</v>
      </c>
      <c r="I259" s="63">
        <f>+'Prog 02'!I47</f>
        <v>54530</v>
      </c>
      <c r="J259" s="63">
        <f ca="1">+'Prog 02'!J47</f>
        <v>0</v>
      </c>
      <c r="K259" s="127">
        <f t="shared" ca="1" si="100"/>
        <v>0</v>
      </c>
      <c r="L259" s="63">
        <f>+'Prog 02'!L47</f>
        <v>0</v>
      </c>
      <c r="M259" s="127">
        <f t="shared" si="101"/>
        <v>0</v>
      </c>
      <c r="N259" s="385">
        <f>+'Prog 02'!N47</f>
        <v>54530</v>
      </c>
      <c r="O259" s="127">
        <f t="shared" si="102"/>
        <v>1</v>
      </c>
      <c r="P259" s="63">
        <f>+'Prog 02'!P47</f>
        <v>0</v>
      </c>
      <c r="Q259" s="285">
        <f t="shared" ca="1" si="99"/>
        <v>0</v>
      </c>
      <c r="R259" s="282">
        <f>+'Prog 02'!R47</f>
        <v>0</v>
      </c>
      <c r="S259" s="285" t="str">
        <f t="shared" ca="1" si="103"/>
        <v>0%</v>
      </c>
      <c r="T259" s="63">
        <f>+'Prog 02'!T47</f>
        <v>93925.374316000001</v>
      </c>
      <c r="U259" s="277">
        <f>+'Prog 02'!U47</f>
        <v>0</v>
      </c>
      <c r="V259" s="219">
        <f t="shared" si="104"/>
        <v>0</v>
      </c>
      <c r="W259" s="274"/>
      <c r="X259" s="567"/>
      <c r="Y259" s="206"/>
      <c r="Z259" s="275"/>
      <c r="AA259" s="72"/>
      <c r="AB259" s="72"/>
      <c r="AC259" s="72"/>
      <c r="AD259" s="275"/>
    </row>
    <row r="260" spans="2:30" s="91" customFormat="1" ht="15" hidden="1" customHeight="1" outlineLevel="2" x14ac:dyDescent="0.2">
      <c r="B260" s="124"/>
      <c r="C260" s="739"/>
      <c r="D260" s="84" t="s">
        <v>169</v>
      </c>
      <c r="E260" s="80"/>
      <c r="F260" s="80" t="str">
        <f t="shared" si="113"/>
        <v>33.03.005</v>
      </c>
      <c r="G260" s="105" t="s">
        <v>539</v>
      </c>
      <c r="H260" s="63">
        <f>+'Prog 02'!H48</f>
        <v>70000</v>
      </c>
      <c r="I260" s="63">
        <f>+'Prog 02'!I48</f>
        <v>70000</v>
      </c>
      <c r="J260" s="63">
        <f ca="1">+'Prog 02'!J48</f>
        <v>0</v>
      </c>
      <c r="K260" s="127">
        <f t="shared" ca="1" si="100"/>
        <v>0</v>
      </c>
      <c r="L260" s="63">
        <f>+'Prog 02'!L48</f>
        <v>0</v>
      </c>
      <c r="M260" s="127">
        <f t="shared" si="101"/>
        <v>0</v>
      </c>
      <c r="N260" s="385">
        <f>+'Prog 02'!N48</f>
        <v>70000</v>
      </c>
      <c r="O260" s="127">
        <f t="shared" si="102"/>
        <v>1</v>
      </c>
      <c r="P260" s="63">
        <f>+'Prog 02'!P48</f>
        <v>0</v>
      </c>
      <c r="Q260" s="285">
        <f t="shared" ca="1" si="99"/>
        <v>0</v>
      </c>
      <c r="R260" s="282">
        <f>+'Prog 02'!R48</f>
        <v>0</v>
      </c>
      <c r="S260" s="285" t="str">
        <f t="shared" ca="1" si="103"/>
        <v>0%</v>
      </c>
      <c r="T260" s="63">
        <f>+'Prog 02'!T48</f>
        <v>74232</v>
      </c>
      <c r="U260" s="277">
        <f>+'Prog 02'!U48</f>
        <v>0</v>
      </c>
      <c r="V260" s="219">
        <f t="shared" si="104"/>
        <v>0</v>
      </c>
      <c r="W260" s="274"/>
      <c r="X260" s="567"/>
      <c r="Y260" s="206"/>
      <c r="Z260" s="275"/>
      <c r="AA260" s="72"/>
      <c r="AB260" s="72"/>
      <c r="AC260" s="72"/>
      <c r="AD260" s="275"/>
    </row>
    <row r="261" spans="2:30" s="91" customFormat="1" ht="15" customHeight="1" collapsed="1" x14ac:dyDescent="0.2">
      <c r="B261" s="124">
        <v>34</v>
      </c>
      <c r="C261" s="739"/>
      <c r="D261" s="223"/>
      <c r="E261" s="80"/>
      <c r="F261" s="80"/>
      <c r="G261" s="105" t="s">
        <v>81</v>
      </c>
      <c r="H261" s="63">
        <f>+'Prog 01'!H184+'Prog 02'!H49+'Prog 03'!H50</f>
        <v>41051361</v>
      </c>
      <c r="I261" s="63">
        <f>+'Prog 01'!I184+'Prog 02'!I49+'Prog 03'!I50+'Prog 05'!I61</f>
        <v>68449275</v>
      </c>
      <c r="J261" s="63">
        <f ca="1">+'Prog 01'!J184+'Prog 02'!J49+'Prog 03'!J50+'Prog 05'!J61</f>
        <v>102176437.57800001</v>
      </c>
      <c r="K261" s="127">
        <v>1</v>
      </c>
      <c r="L261" s="63">
        <f>+'Prog 01'!L184+'Prog 02'!L49+'Prog 03'!L50+'Prog 05'!L61</f>
        <v>102176437.57800001</v>
      </c>
      <c r="M261" s="127">
        <v>1</v>
      </c>
      <c r="N261" s="385">
        <f>+'Prog 01'!N184+'Prog 02'!N49+'Prog 03'!N50+'Prog 05'!N61</f>
        <v>-33727162.578000009</v>
      </c>
      <c r="O261" s="127">
        <v>0</v>
      </c>
      <c r="P261" s="63">
        <f>+'Prog 01'!P184+'Prog 02'!P49+'Prog 03'!P50</f>
        <v>41941962.045999996</v>
      </c>
      <c r="Q261" s="285">
        <f t="shared" ca="1" si="99"/>
        <v>0.41048565638219781</v>
      </c>
      <c r="R261" s="282">
        <f>+'Prog 01'!R184+'Prog 02'!R49+'Prog 03'!R50+'Prog 05'!Q61</f>
        <v>60234475.531999998</v>
      </c>
      <c r="S261" s="285">
        <f t="shared" ca="1" si="103"/>
        <v>0.58951434361780208</v>
      </c>
      <c r="T261" s="63">
        <f>SUM(T262:T265)</f>
        <v>16961835.905199997</v>
      </c>
      <c r="U261" s="277">
        <f ca="1">SUM(U262:U265)</f>
        <v>52213237.24397599</v>
      </c>
      <c r="V261" s="219">
        <v>1</v>
      </c>
      <c r="W261" s="274"/>
      <c r="X261" s="743"/>
      <c r="Y261" s="206"/>
      <c r="Z261" s="275"/>
      <c r="AA261" s="72"/>
      <c r="AB261" s="72"/>
      <c r="AC261" s="72"/>
      <c r="AD261" s="275"/>
    </row>
    <row r="262" spans="2:30" s="91" customFormat="1" ht="15" hidden="1" customHeight="1" outlineLevel="1" x14ac:dyDescent="0.2">
      <c r="B262" s="105"/>
      <c r="C262" s="744" t="s">
        <v>1074</v>
      </c>
      <c r="D262" s="223"/>
      <c r="E262" s="46"/>
      <c r="F262" s="46" t="s">
        <v>185</v>
      </c>
      <c r="G262" s="105" t="s">
        <v>82</v>
      </c>
      <c r="H262" s="77">
        <f>+VLOOKUP(F262,matriz01,3,FALSE)</f>
        <v>38086662</v>
      </c>
      <c r="I262" s="77">
        <f>'Prog 01'!I185</f>
        <v>38086662</v>
      </c>
      <c r="J262" s="77">
        <f ca="1">'Prog 01'!J185</f>
        <v>129799.65</v>
      </c>
      <c r="K262" s="127">
        <f t="shared" ca="1" si="100"/>
        <v>3.4080080317881361E-3</v>
      </c>
      <c r="L262" s="77">
        <f>'Prog 01'!L185</f>
        <v>129799.65</v>
      </c>
      <c r="M262" s="127">
        <f t="shared" si="101"/>
        <v>3.4080080317881361E-3</v>
      </c>
      <c r="N262" s="745">
        <f>'Prog 01'!N185</f>
        <v>37956862.350000001</v>
      </c>
      <c r="O262" s="127">
        <f t="shared" si="102"/>
        <v>0.99659199196821191</v>
      </c>
      <c r="P262" s="77">
        <f>'Prog 01'!P185</f>
        <v>129799.65</v>
      </c>
      <c r="Q262" s="285">
        <f t="shared" ca="1" si="99"/>
        <v>1</v>
      </c>
      <c r="R262" s="746">
        <f>'Prog 01'!R185</f>
        <v>0</v>
      </c>
      <c r="S262" s="285">
        <f t="shared" ca="1" si="103"/>
        <v>0</v>
      </c>
      <c r="T262" s="77">
        <f>+'Prog 01'!T185</f>
        <v>14141676.445999999</v>
      </c>
      <c r="U262" s="747">
        <f ca="1">+'Prog 01'!U185</f>
        <v>1783599.9896519999</v>
      </c>
      <c r="V262" s="219">
        <f t="shared" ca="1" si="104"/>
        <v>0.12612365984066159</v>
      </c>
      <c r="W262" s="274"/>
      <c r="X262" s="748"/>
      <c r="Y262" s="206"/>
      <c r="Z262" s="275"/>
      <c r="AA262" s="72"/>
      <c r="AD262" s="275"/>
    </row>
    <row r="263" spans="2:30" s="91" customFormat="1" ht="15" hidden="1" customHeight="1" outlineLevel="1" x14ac:dyDescent="0.2">
      <c r="B263" s="105"/>
      <c r="C263" s="744">
        <v>4</v>
      </c>
      <c r="D263" s="223"/>
      <c r="E263" s="46"/>
      <c r="F263" s="46" t="s">
        <v>186</v>
      </c>
      <c r="G263" s="105" t="s">
        <v>83</v>
      </c>
      <c r="H263" s="77">
        <f>+VLOOKUP(F263,matriz01,3,FALSE)</f>
        <v>2561236</v>
      </c>
      <c r="I263" s="77">
        <f>'Prog 01'!I186</f>
        <v>2561236</v>
      </c>
      <c r="J263" s="77">
        <f ca="1">'Prog 01'!J186</f>
        <v>804629.06200000003</v>
      </c>
      <c r="K263" s="127">
        <f t="shared" ca="1" si="100"/>
        <v>0.31415654863511211</v>
      </c>
      <c r="L263" s="77">
        <f>'Prog 01'!L186</f>
        <v>804629.06200000003</v>
      </c>
      <c r="M263" s="127">
        <f t="shared" si="101"/>
        <v>0.31415654863511211</v>
      </c>
      <c r="N263" s="745">
        <f>'Prog 01'!N186</f>
        <v>1756606.9380000001</v>
      </c>
      <c r="O263" s="127">
        <f t="shared" si="102"/>
        <v>0.68584345136488789</v>
      </c>
      <c r="P263" s="77">
        <f>'Prog 01'!P186</f>
        <v>804629.06200000003</v>
      </c>
      <c r="Q263" s="285">
        <f t="shared" ca="1" si="99"/>
        <v>1</v>
      </c>
      <c r="R263" s="746">
        <f>'Prog 01'!R186</f>
        <v>0</v>
      </c>
      <c r="S263" s="285">
        <f t="shared" ca="1" si="103"/>
        <v>0</v>
      </c>
      <c r="T263" s="77">
        <f>+'Prog 01'!T186</f>
        <v>2606581.4169999999</v>
      </c>
      <c r="U263" s="747">
        <f ca="1">+'Prog 01'!U186</f>
        <v>1934282.4439019999</v>
      </c>
      <c r="V263" s="219">
        <f t="shared" ca="1" si="104"/>
        <v>0.74207635767166213</v>
      </c>
      <c r="W263" s="274"/>
      <c r="X263" s="748"/>
      <c r="Y263" s="206"/>
      <c r="Z263" s="275"/>
      <c r="AA263" s="72"/>
      <c r="AD263" s="275"/>
    </row>
    <row r="264" spans="2:30" s="91" customFormat="1" ht="15" hidden="1" customHeight="1" outlineLevel="1" x14ac:dyDescent="0.2">
      <c r="B264" s="105"/>
      <c r="C264" s="744">
        <v>6</v>
      </c>
      <c r="D264" s="749"/>
      <c r="E264" s="46"/>
      <c r="F264" s="750">
        <v>34.06</v>
      </c>
      <c r="G264" s="105" t="s">
        <v>253</v>
      </c>
      <c r="H264" s="77">
        <f>+'Prog 01'!H187</f>
        <v>403433</v>
      </c>
      <c r="I264" s="77">
        <f>'Prog 01'!I187</f>
        <v>403433</v>
      </c>
      <c r="J264" s="77">
        <f ca="1">'Prog 01'!J187</f>
        <v>0</v>
      </c>
      <c r="K264" s="127">
        <f t="shared" ca="1" si="100"/>
        <v>0</v>
      </c>
      <c r="L264" s="77">
        <f>'Prog 01'!L187</f>
        <v>0</v>
      </c>
      <c r="M264" s="127">
        <f t="shared" si="101"/>
        <v>0</v>
      </c>
      <c r="N264" s="745">
        <f>'Prog 01'!N187</f>
        <v>403433</v>
      </c>
      <c r="O264" s="127">
        <f t="shared" si="102"/>
        <v>1</v>
      </c>
      <c r="P264" s="77">
        <f>'Prog 01'!P187</f>
        <v>0</v>
      </c>
      <c r="Q264" s="285">
        <f t="shared" ca="1" si="99"/>
        <v>0</v>
      </c>
      <c r="R264" s="746">
        <f>'Prog 01'!R187</f>
        <v>0</v>
      </c>
      <c r="S264" s="285" t="str">
        <f t="shared" ca="1" si="103"/>
        <v>0%</v>
      </c>
      <c r="T264" s="77">
        <f>+'Prog 01'!T187</f>
        <v>213546.90599999999</v>
      </c>
      <c r="U264" s="747">
        <f ca="1">+'Prog 01'!U187</f>
        <v>0</v>
      </c>
      <c r="V264" s="219">
        <f t="shared" ca="1" si="104"/>
        <v>0</v>
      </c>
      <c r="W264" s="274"/>
      <c r="X264" s="748"/>
      <c r="Y264" s="206"/>
      <c r="Z264" s="275"/>
      <c r="AA264" s="72"/>
      <c r="AD264" s="275"/>
    </row>
    <row r="265" spans="2:30" s="91" customFormat="1" ht="15" hidden="1" customHeight="1" outlineLevel="1" x14ac:dyDescent="0.2">
      <c r="B265" s="105"/>
      <c r="C265" s="744">
        <v>7</v>
      </c>
      <c r="D265" s="749"/>
      <c r="E265" s="46"/>
      <c r="F265" s="46" t="s">
        <v>187</v>
      </c>
      <c r="G265" s="105" t="s">
        <v>121</v>
      </c>
      <c r="H265" s="77">
        <f>+'Prog 01'!H188+'Prog 02'!H50+'Prog 03'!H51+'Prog 05'!H62</f>
        <v>30</v>
      </c>
      <c r="I265" s="77">
        <f>'Prog 01'!I188+'Prog 02'!I50+'Prog 03'!I51+'Prog 05'!I62</f>
        <v>27397944</v>
      </c>
      <c r="J265" s="77">
        <f ca="1">'Prog 01'!J188+'Prog 02'!J50+'Prog 03'!J51+'Prog 05'!J62</f>
        <v>101242008.86600001</v>
      </c>
      <c r="K265" s="127">
        <f t="shared" ca="1" si="100"/>
        <v>3.6952411051719798</v>
      </c>
      <c r="L265" s="77">
        <f>+'Prog 01'!L188+'Prog 02'!L50+'Prog 03'!L51+'Prog 05'!L62</f>
        <v>101242008.86600001</v>
      </c>
      <c r="M265" s="127">
        <f t="shared" si="101"/>
        <v>3.6952411051719798</v>
      </c>
      <c r="N265" s="745">
        <f>'Prog 01'!N188+'Prog 02'!N50+'Prog 03'!N51+'Prog 05'!N62</f>
        <v>-73844064.866000012</v>
      </c>
      <c r="O265" s="127">
        <f t="shared" si="102"/>
        <v>-2.6952411051719798</v>
      </c>
      <c r="P265" s="77">
        <f>'Prog 01'!P188+'Prog 02'!P50+'Prog 03'!P51+'Prog 05'!P62</f>
        <v>41007533.333999999</v>
      </c>
      <c r="Q265" s="285">
        <f t="shared" ca="1" si="99"/>
        <v>0.40504464296313969</v>
      </c>
      <c r="R265" s="746">
        <f>+'Prog 01'!R188+'Prog 02'!R50+'Prog 03'!R51+'Prog 05'!Q62</f>
        <v>60234475.531999998</v>
      </c>
      <c r="S265" s="285">
        <f t="shared" ca="1" si="103"/>
        <v>0.5949553570368602</v>
      </c>
      <c r="T265" s="77">
        <f>+'Prog 01'!T188+'Prog 02'!T50+'Prog 03'!T51+'Prog 05'!S62</f>
        <v>31.136199999999995</v>
      </c>
      <c r="U265" s="747">
        <f ca="1">+'Prog 01'!U188+'Prog 02'!U50+'Prog 03'!U51+'Prog 05'!T61</f>
        <v>48495354.810421988</v>
      </c>
      <c r="V265" s="219">
        <v>1</v>
      </c>
      <c r="W265" s="274"/>
      <c r="X265" s="748"/>
      <c r="Y265" s="206"/>
      <c r="Z265" s="275"/>
      <c r="AA265" s="72"/>
      <c r="AD265" s="275"/>
    </row>
    <row r="266" spans="2:30" s="91" customFormat="1" ht="15" customHeight="1" collapsed="1" x14ac:dyDescent="0.2">
      <c r="B266" s="124">
        <v>35</v>
      </c>
      <c r="C266" s="739"/>
      <c r="D266" s="223"/>
      <c r="E266" s="80"/>
      <c r="F266" s="80"/>
      <c r="G266" s="105" t="s">
        <v>118</v>
      </c>
      <c r="H266" s="78">
        <f>+'Prog 01'!H189+'Prog 02'!H51+'Prog 03'!H52+'Prog 05'!H63</f>
        <v>0</v>
      </c>
      <c r="I266" s="78">
        <f>'Prog 01'!I189+'Prog 02'!I51+'Prog 03'!I52+'Prog 05'!I63</f>
        <v>0</v>
      </c>
      <c r="J266" s="78">
        <v>0</v>
      </c>
      <c r="K266" s="127" t="str">
        <f t="shared" si="100"/>
        <v>0%</v>
      </c>
      <c r="L266" s="63">
        <f>+'Prog 01'!L194+'Prog 02'!L51+'Prog 03'!L52+'Prog 05'!L63</f>
        <v>0</v>
      </c>
      <c r="M266" s="127">
        <f t="shared" si="101"/>
        <v>0</v>
      </c>
      <c r="N266" s="385">
        <f>+'Prog 01'!N189</f>
        <v>0</v>
      </c>
      <c r="O266" s="127">
        <f t="shared" si="102"/>
        <v>0</v>
      </c>
      <c r="P266" s="63">
        <f>+'Prog 01'!P189</f>
        <v>0</v>
      </c>
      <c r="Q266" s="285">
        <f t="shared" ref="Q266" si="115">IFERROR(+P266/J266,0)</f>
        <v>0</v>
      </c>
      <c r="R266" s="282">
        <f>+'Prog 01'!R189</f>
        <v>0</v>
      </c>
      <c r="S266" s="285" t="str">
        <f t="shared" si="103"/>
        <v>0%</v>
      </c>
      <c r="T266" s="63">
        <f>+'Prog 01'!T189+'Prog 02'!T51+'Prog 03'!T52+'Prog 05'!S63</f>
        <v>0</v>
      </c>
      <c r="U266" s="277">
        <v>0</v>
      </c>
      <c r="V266" s="219">
        <f t="shared" si="104"/>
        <v>0</v>
      </c>
      <c r="W266" s="274"/>
      <c r="X266" s="743"/>
      <c r="Y266" s="206"/>
      <c r="Z266" s="275"/>
      <c r="AA266" s="72"/>
    </row>
    <row r="267" spans="2:30" s="161" customFormat="1" x14ac:dyDescent="0.25">
      <c r="B267" s="311"/>
      <c r="C267" s="163"/>
      <c r="D267" s="164"/>
      <c r="E267" s="157"/>
      <c r="F267" s="157"/>
      <c r="G267" s="158"/>
      <c r="H267" s="158"/>
      <c r="I267" s="159"/>
      <c r="J267" s="159"/>
      <c r="K267" s="294"/>
      <c r="L267" s="312"/>
      <c r="M267" s="294"/>
      <c r="N267" s="385"/>
      <c r="O267" s="294"/>
      <c r="P267" s="313"/>
      <c r="Q267" s="313"/>
      <c r="R267" s="313"/>
      <c r="S267" s="314"/>
      <c r="T267" s="159"/>
      <c r="U267" s="159"/>
      <c r="V267" s="315"/>
      <c r="W267" s="303"/>
      <c r="X267" s="316"/>
      <c r="Y267" s="316"/>
      <c r="Z267" s="316"/>
    </row>
    <row r="268" spans="2:30" s="161" customFormat="1" x14ac:dyDescent="0.25">
      <c r="B268" s="1061" t="s">
        <v>141</v>
      </c>
      <c r="C268" s="1061"/>
      <c r="D268" s="1061"/>
      <c r="E268" s="1061"/>
      <c r="F268" s="1061"/>
      <c r="G268" s="1061"/>
      <c r="H268" s="1061"/>
      <c r="I268" s="1061"/>
      <c r="J268" s="1061"/>
      <c r="K268" s="1061"/>
      <c r="L268" s="1061"/>
      <c r="M268" s="1061"/>
      <c r="N268" s="1061"/>
      <c r="O268" s="1061"/>
      <c r="P268" s="1061"/>
      <c r="Q268" s="1061"/>
      <c r="R268" s="1061"/>
      <c r="S268" s="1061"/>
      <c r="T268" s="1061"/>
      <c r="U268" s="1061"/>
      <c r="V268" s="1061"/>
      <c r="W268" s="1058"/>
      <c r="X268" s="316"/>
      <c r="Y268" s="53"/>
      <c r="Z268" s="53"/>
    </row>
    <row r="269" spans="2:30" s="161" customFormat="1" ht="18.75" customHeight="1" x14ac:dyDescent="0.25">
      <c r="B269" s="1063" t="s">
        <v>246</v>
      </c>
      <c r="C269" s="1063"/>
      <c r="D269" s="1063"/>
      <c r="E269" s="1063"/>
      <c r="F269" s="1063"/>
      <c r="G269" s="1063"/>
      <c r="H269" s="1066" t="s">
        <v>1054</v>
      </c>
      <c r="I269" s="1067"/>
      <c r="J269" s="1067"/>
      <c r="K269" s="1067"/>
      <c r="L269" s="1067"/>
      <c r="M269" s="1067"/>
      <c r="N269" s="1067"/>
      <c r="O269" s="1067"/>
      <c r="P269" s="1067"/>
      <c r="Q269" s="1067"/>
      <c r="R269" s="1067"/>
      <c r="S269" s="1068"/>
      <c r="T269" s="1056" t="s">
        <v>799</v>
      </c>
      <c r="U269" s="1056"/>
      <c r="V269" s="1056"/>
      <c r="W269" s="1059"/>
      <c r="X269" s="316"/>
      <c r="Y269" s="53"/>
      <c r="Z269" s="53"/>
    </row>
    <row r="270" spans="2:30" s="161" customFormat="1" ht="15.75" hidden="1" customHeight="1" x14ac:dyDescent="0.25">
      <c r="B270" s="1063"/>
      <c r="C270" s="1063"/>
      <c r="D270" s="1063"/>
      <c r="E270" s="1063"/>
      <c r="F270" s="1063"/>
      <c r="G270" s="1063"/>
      <c r="H270" s="175" t="s">
        <v>123</v>
      </c>
      <c r="I270" s="175" t="s">
        <v>124</v>
      </c>
      <c r="J270" s="175" t="s">
        <v>125</v>
      </c>
      <c r="K270" s="177" t="s">
        <v>1009</v>
      </c>
      <c r="L270" s="178" t="s">
        <v>612</v>
      </c>
      <c r="M270" s="179" t="s">
        <v>1007</v>
      </c>
      <c r="N270" s="178" t="s">
        <v>613</v>
      </c>
      <c r="O270" s="177" t="s">
        <v>1008</v>
      </c>
      <c r="P270" s="178" t="s">
        <v>1004</v>
      </c>
      <c r="Q270" s="382" t="s">
        <v>1073</v>
      </c>
      <c r="R270" s="178" t="s">
        <v>1005</v>
      </c>
      <c r="S270" s="177" t="s">
        <v>1006</v>
      </c>
      <c r="T270" s="176" t="s">
        <v>123</v>
      </c>
      <c r="U270" s="176" t="s">
        <v>124</v>
      </c>
      <c r="V270" s="180" t="s">
        <v>127</v>
      </c>
      <c r="W270" s="562" t="s">
        <v>620</v>
      </c>
      <c r="X270" s="316"/>
      <c r="Y270" s="53"/>
      <c r="Z270" s="53"/>
    </row>
    <row r="271" spans="2:30" s="161" customFormat="1" ht="54" customHeight="1" x14ac:dyDescent="0.25">
      <c r="B271" s="1063"/>
      <c r="C271" s="1063"/>
      <c r="D271" s="1063"/>
      <c r="E271" s="1063"/>
      <c r="F271" s="1063"/>
      <c r="G271" s="1063"/>
      <c r="H271" s="181" t="s">
        <v>1055</v>
      </c>
      <c r="I271" s="181" t="s">
        <v>1056</v>
      </c>
      <c r="J271" s="181" t="s">
        <v>1081</v>
      </c>
      <c r="K271" s="182" t="s">
        <v>1082</v>
      </c>
      <c r="L271" s="181" t="s">
        <v>624</v>
      </c>
      <c r="M271" s="182" t="s">
        <v>623</v>
      </c>
      <c r="N271" s="383" t="s">
        <v>621</v>
      </c>
      <c r="O271" s="182" t="s">
        <v>622</v>
      </c>
      <c r="P271" s="278" t="s">
        <v>937</v>
      </c>
      <c r="Q271" s="278" t="s">
        <v>1061</v>
      </c>
      <c r="R271" s="279" t="s">
        <v>938</v>
      </c>
      <c r="S271" s="283" t="s">
        <v>939</v>
      </c>
      <c r="T271" s="183" t="s">
        <v>1084</v>
      </c>
      <c r="U271" s="183" t="s">
        <v>1085</v>
      </c>
      <c r="V271" s="184" t="s">
        <v>1086</v>
      </c>
      <c r="W271" s="563" t="s">
        <v>619</v>
      </c>
      <c r="X271" s="316"/>
      <c r="Y271" s="53"/>
      <c r="Z271" s="53"/>
    </row>
    <row r="272" spans="2:30" s="161" customFormat="1" ht="71.25" hidden="1" customHeight="1" x14ac:dyDescent="0.25">
      <c r="B272" s="317" t="s">
        <v>1043</v>
      </c>
      <c r="C272" s="318" t="s">
        <v>249</v>
      </c>
      <c r="D272" s="318" t="s">
        <v>249</v>
      </c>
      <c r="E272" s="318" t="s">
        <v>249</v>
      </c>
      <c r="F272" s="318" t="s">
        <v>249</v>
      </c>
      <c r="G272" s="318" t="s">
        <v>1042</v>
      </c>
      <c r="H272" s="181" t="s">
        <v>1055</v>
      </c>
      <c r="I272" s="181" t="s">
        <v>1056</v>
      </c>
      <c r="J272" s="181" t="s">
        <v>1039</v>
      </c>
      <c r="K272" s="182" t="s">
        <v>1057</v>
      </c>
      <c r="L272" s="181" t="s">
        <v>624</v>
      </c>
      <c r="M272" s="182" t="s">
        <v>623</v>
      </c>
      <c r="N272" s="383" t="s">
        <v>621</v>
      </c>
      <c r="O272" s="182" t="s">
        <v>622</v>
      </c>
      <c r="P272" s="278" t="s">
        <v>937</v>
      </c>
      <c r="Q272" s="278" t="s">
        <v>1061</v>
      </c>
      <c r="R272" s="279" t="s">
        <v>938</v>
      </c>
      <c r="S272" s="283" t="s">
        <v>939</v>
      </c>
      <c r="T272" s="183" t="s">
        <v>1040</v>
      </c>
      <c r="U272" s="183" t="s">
        <v>1041</v>
      </c>
      <c r="V272" s="184" t="s">
        <v>1075</v>
      </c>
      <c r="W272" s="563" t="s">
        <v>619</v>
      </c>
      <c r="X272" s="316"/>
      <c r="Y272" s="53"/>
      <c r="Z272" s="53"/>
    </row>
    <row r="273" spans="2:26" s="97" customFormat="1" ht="15" customHeight="1" x14ac:dyDescent="0.25">
      <c r="B273" s="1064" t="s">
        <v>560</v>
      </c>
      <c r="C273" s="1064"/>
      <c r="D273" s="1064"/>
      <c r="E273" s="1064"/>
      <c r="F273" s="1064"/>
      <c r="G273" s="1064"/>
      <c r="H273" s="608">
        <f>+'Prog 01'!H8</f>
        <v>63546066</v>
      </c>
      <c r="I273" s="608">
        <f>+'Prog 01'!I8</f>
        <v>63546066</v>
      </c>
      <c r="J273" s="608">
        <f ca="1">+'Prog 01'!J8</f>
        <v>5282443.2469999995</v>
      </c>
      <c r="K273" s="609">
        <f ca="1">+J273/I273</f>
        <v>8.3127777681784421E-2</v>
      </c>
      <c r="L273" s="593">
        <f>+'Prog 01'!L8</f>
        <v>6789465.0109999999</v>
      </c>
      <c r="M273" s="609">
        <f>+L273/I273</f>
        <v>0.10684319956171638</v>
      </c>
      <c r="N273" s="386">
        <f>+'Prog 01'!N8</f>
        <v>56756600.989</v>
      </c>
      <c r="O273" s="609">
        <f>+N273/I273</f>
        <v>0.8931568004382836</v>
      </c>
      <c r="P273" s="610">
        <f>+'Prog 01'!P8</f>
        <v>4657084.9229999995</v>
      </c>
      <c r="Q273" s="609">
        <f ca="1">+P273/J273</f>
        <v>0.88161570418098612</v>
      </c>
      <c r="R273" s="611">
        <f>+'Prog 01'!R8</f>
        <v>625358.32400000014</v>
      </c>
      <c r="S273" s="609">
        <f ca="1">+IFERROR(R273/J273,"0%")</f>
        <v>0.11838429581901388</v>
      </c>
      <c r="T273" s="608">
        <f>+'Prog 01'!T8</f>
        <v>40786396.188099995</v>
      </c>
      <c r="U273" s="608">
        <f ca="1">+'Prog 01'!U8</f>
        <v>8524753.765222</v>
      </c>
      <c r="V273" s="609">
        <f ca="1">U273/T273</f>
        <v>0.20900973270370027</v>
      </c>
      <c r="W273" s="612">
        <f ca="1">+L273-J273</f>
        <v>1507021.7640000004</v>
      </c>
      <c r="X273" s="613"/>
      <c r="Y273" s="37"/>
      <c r="Z273" s="37"/>
    </row>
    <row r="274" spans="2:26" s="97" customFormat="1" ht="15" customHeight="1" x14ac:dyDescent="0.25">
      <c r="B274" s="1064" t="s">
        <v>227</v>
      </c>
      <c r="C274" s="1064"/>
      <c r="D274" s="1064"/>
      <c r="E274" s="1064"/>
      <c r="F274" s="1064"/>
      <c r="G274" s="1064"/>
      <c r="H274" s="608">
        <f>+'Prog 02'!H9</f>
        <v>6015267</v>
      </c>
      <c r="I274" s="608">
        <f>+'Prog 02'!I9</f>
        <v>6015267</v>
      </c>
      <c r="J274" s="608">
        <f ca="1">+'Prog 02'!J9</f>
        <v>1227972.2139999999</v>
      </c>
      <c r="K274" s="609">
        <f ca="1">+J274/I274</f>
        <v>0.20414259483411126</v>
      </c>
      <c r="L274" s="593">
        <f>+'Prog 02'!L9</f>
        <v>2681772.1400000006</v>
      </c>
      <c r="M274" s="609">
        <f>+L274/I274</f>
        <v>0.44582761496704976</v>
      </c>
      <c r="N274" s="386">
        <f>+'Prog 02'!N9</f>
        <v>3333494.8599999994</v>
      </c>
      <c r="O274" s="609">
        <f>+N274/I274</f>
        <v>0.55417238503295019</v>
      </c>
      <c r="P274" s="610">
        <f>+'Prog 02'!P9</f>
        <v>1198959.2709999999</v>
      </c>
      <c r="Q274" s="609">
        <f t="shared" ref="Q274:Q276" ca="1" si="116">+P274/J274</f>
        <v>0.97637329031616027</v>
      </c>
      <c r="R274" s="611">
        <f>+'Prog 02'!R9</f>
        <v>29012.942999999999</v>
      </c>
      <c r="S274" s="609">
        <f t="shared" ref="S274:S276" ca="1" si="117">+IFERROR(R274/J274,"0%")</f>
        <v>2.36267096838398E-2</v>
      </c>
      <c r="T274" s="608">
        <f>+'Prog 02'!T9</f>
        <v>6571917.7340000002</v>
      </c>
      <c r="U274" s="608">
        <f>+'Prog 02'!U9</f>
        <v>1589694.1872989996</v>
      </c>
      <c r="V274" s="609">
        <f t="shared" ref="V274:V276" si="118">U274/T274</f>
        <v>0.24189197912120419</v>
      </c>
      <c r="W274" s="612">
        <f ca="1">+L274-J274</f>
        <v>1453799.9260000007</v>
      </c>
      <c r="X274" s="613"/>
      <c r="Y274" s="37"/>
      <c r="Z274" s="37"/>
    </row>
    <row r="275" spans="2:26" s="97" customFormat="1" ht="15" customHeight="1" x14ac:dyDescent="0.25">
      <c r="B275" s="1065" t="s">
        <v>228</v>
      </c>
      <c r="C275" s="1065"/>
      <c r="D275" s="1065"/>
      <c r="E275" s="1065"/>
      <c r="F275" s="1065"/>
      <c r="G275" s="1065"/>
      <c r="H275" s="591">
        <f>+'Prog 03'!H10</f>
        <v>246930548.99699998</v>
      </c>
      <c r="I275" s="591">
        <f>+'Prog 03'!I10</f>
        <v>245061171.99700001</v>
      </c>
      <c r="J275" s="591">
        <f ca="1">+'Prog 03'!J10</f>
        <v>84429391.666000009</v>
      </c>
      <c r="K275" s="609">
        <f ca="1">+J275/I275</f>
        <v>0.34452374065620472</v>
      </c>
      <c r="L275" s="593">
        <f>+'Prog 03'!L10</f>
        <v>85927009.699000001</v>
      </c>
      <c r="M275" s="609">
        <f>+L275/I275</f>
        <v>0.35063494146698976</v>
      </c>
      <c r="N275" s="386">
        <f>+'Prog 03'!N10</f>
        <v>159134162.29799998</v>
      </c>
      <c r="O275" s="609">
        <f>+N275/I275</f>
        <v>0.64936505853301019</v>
      </c>
      <c r="P275" s="610">
        <f>+'Prog 03'!P10</f>
        <v>46155999.291999996</v>
      </c>
      <c r="Q275" s="609">
        <f t="shared" ca="1" si="116"/>
        <v>0.54668165174743488</v>
      </c>
      <c r="R275" s="611">
        <f ca="1">+'Prog 03'!R10</f>
        <v>38273392.373999998</v>
      </c>
      <c r="S275" s="609">
        <f t="shared" ca="1" si="117"/>
        <v>0.45331834825256495</v>
      </c>
      <c r="T275" s="608">
        <f>+'Prog 03'!T10</f>
        <v>281107314.37797594</v>
      </c>
      <c r="U275" s="608">
        <f>+'Prog 03'!U10</f>
        <v>59392636.238893986</v>
      </c>
      <c r="V275" s="609">
        <f t="shared" si="118"/>
        <v>0.21128100622467208</v>
      </c>
      <c r="W275" s="612">
        <f ca="1">+L275-J275</f>
        <v>1497618.0329999924</v>
      </c>
      <c r="X275" s="613"/>
      <c r="Y275" s="37"/>
      <c r="Z275" s="37"/>
    </row>
    <row r="276" spans="2:26" s="97" customFormat="1" ht="15" customHeight="1" x14ac:dyDescent="0.25">
      <c r="B276" s="1065" t="s">
        <v>553</v>
      </c>
      <c r="C276" s="1065"/>
      <c r="D276" s="1065"/>
      <c r="E276" s="1065"/>
      <c r="F276" s="1065"/>
      <c r="G276" s="1065"/>
      <c r="H276" s="591">
        <f>+'Prog 05'!H8</f>
        <v>55354872</v>
      </c>
      <c r="I276" s="591">
        <f>+'Prog 05'!I8</f>
        <v>39769914</v>
      </c>
      <c r="J276" s="591">
        <f>+'Prog 05'!J8</f>
        <v>27397914</v>
      </c>
      <c r="K276" s="609">
        <f>+J276/I276</f>
        <v>0.68891056691749442</v>
      </c>
      <c r="L276" s="595">
        <f>+'Prog 05'!L8</f>
        <v>27397914</v>
      </c>
      <c r="M276" s="305">
        <f>+L276/I276</f>
        <v>0.68891056691749442</v>
      </c>
      <c r="N276" s="599">
        <f>+'Prog 05'!N8</f>
        <v>12372000</v>
      </c>
      <c r="O276" s="305">
        <f>+N276/I276</f>
        <v>0.31108943308250553</v>
      </c>
      <c r="P276" s="614">
        <f>+'Prog 05'!P8</f>
        <v>0</v>
      </c>
      <c r="Q276" s="609">
        <f t="shared" si="116"/>
        <v>0</v>
      </c>
      <c r="R276" s="615">
        <f>+'Prog 05'!Q8</f>
        <v>27397914</v>
      </c>
      <c r="S276" s="609">
        <f t="shared" si="117"/>
        <v>1</v>
      </c>
      <c r="T276" s="591">
        <f>+'Prog 05'!S8</f>
        <v>57831516.99499999</v>
      </c>
      <c r="U276" s="608">
        <f ca="1">+'Prog 05'!T8</f>
        <v>0</v>
      </c>
      <c r="V276" s="609">
        <f t="shared" ca="1" si="118"/>
        <v>0</v>
      </c>
      <c r="W276" s="612">
        <f>+L276-J276</f>
        <v>0</v>
      </c>
      <c r="X276" s="613"/>
      <c r="Y276" s="37"/>
      <c r="Z276" s="37"/>
    </row>
    <row r="277" spans="2:26" s="161" customFormat="1" ht="12.75" customHeight="1" thickBot="1" x14ac:dyDescent="0.3">
      <c r="B277" s="1060"/>
      <c r="C277" s="1060"/>
      <c r="D277" s="1060"/>
      <c r="E277" s="1060"/>
      <c r="F277" s="1060"/>
      <c r="G277" s="1060"/>
      <c r="H277" s="1060"/>
      <c r="I277" s="1060"/>
      <c r="J277" s="1060"/>
      <c r="K277" s="1060"/>
      <c r="L277" s="1060"/>
      <c r="M277" s="1060"/>
      <c r="N277" s="1060"/>
      <c r="O277" s="1060"/>
      <c r="P277" s="1060"/>
      <c r="Q277" s="1060"/>
      <c r="R277" s="1060"/>
      <c r="S277" s="1060"/>
      <c r="T277" s="1060"/>
      <c r="U277" s="1060"/>
      <c r="V277" s="1060"/>
      <c r="X277" s="476"/>
      <c r="Y277" s="53"/>
      <c r="Z277" s="53"/>
    </row>
    <row r="278" spans="2:26" s="161" customFormat="1" ht="13.5" thickBot="1" x14ac:dyDescent="0.3">
      <c r="B278" s="1054" t="s">
        <v>133</v>
      </c>
      <c r="C278" s="1054"/>
      <c r="D278" s="1054"/>
      <c r="E278" s="1054"/>
      <c r="F278" s="1054"/>
      <c r="G278" s="1054"/>
      <c r="H278" s="189">
        <f>SUM(H273:H276)</f>
        <v>371846753.99699998</v>
      </c>
      <c r="I278" s="189">
        <f>SUM(I273:I276)</f>
        <v>354392418.99699998</v>
      </c>
      <c r="J278" s="189">
        <f ca="1">SUM(J273:J276)</f>
        <v>118337721.127</v>
      </c>
      <c r="K278" s="190">
        <f ca="1">+J278/I278</f>
        <v>0.33391719118010188</v>
      </c>
      <c r="L278" s="320">
        <f>SUM(L273:L276)</f>
        <v>122796160.84999999</v>
      </c>
      <c r="M278" s="190">
        <f>+L278/I278</f>
        <v>0.34649770781648548</v>
      </c>
      <c r="N278" s="320">
        <f>SUM(N273:N276)</f>
        <v>231596258.14699998</v>
      </c>
      <c r="O278" s="190">
        <f>+N278/I278</f>
        <v>0.65350229218351452</v>
      </c>
      <c r="P278" s="281">
        <f>+P273+P274+P275+P276</f>
        <v>52012043.485999994</v>
      </c>
      <c r="Q278" s="190">
        <f ca="1">+P278/J278</f>
        <v>0.4395220982004604</v>
      </c>
      <c r="R278" s="281">
        <f ca="1">+R273+R274+R275+R276</f>
        <v>66325677.640999995</v>
      </c>
      <c r="S278" s="190">
        <f ca="1">+IFERROR(R278/J278,"0%")</f>
        <v>0.56047790179953949</v>
      </c>
      <c r="T278" s="189">
        <f>+T273+T274+T275+T276</f>
        <v>386297145.29507595</v>
      </c>
      <c r="U278" s="189">
        <f ca="1">+U273+U274+U275+U276</f>
        <v>69507084.191414982</v>
      </c>
      <c r="V278" s="190">
        <f ca="1">U278/T278</f>
        <v>0.17993165374888151</v>
      </c>
      <c r="W278" s="564">
        <f ca="1">+J278-L278</f>
        <v>-4458439.72299999</v>
      </c>
      <c r="X278" s="476"/>
      <c r="Y278" s="321"/>
      <c r="Z278" s="53"/>
    </row>
    <row r="279" spans="2:26" s="161" customFormat="1" ht="15" hidden="1" customHeight="1" x14ac:dyDescent="0.25">
      <c r="B279" s="322"/>
      <c r="C279" s="15"/>
      <c r="D279" s="16"/>
      <c r="E279" s="323"/>
      <c r="F279" s="323"/>
      <c r="G279" s="90"/>
      <c r="H279" s="161">
        <f t="shared" ref="H279:O279" si="119">+H9-H278</f>
        <v>0</v>
      </c>
      <c r="I279" s="161">
        <f t="shared" si="119"/>
        <v>0</v>
      </c>
      <c r="J279" s="161">
        <f t="shared" ca="1" si="119"/>
        <v>0</v>
      </c>
      <c r="K279" s="324">
        <f t="shared" ca="1" si="119"/>
        <v>0</v>
      </c>
      <c r="L279" s="325">
        <f t="shared" si="119"/>
        <v>0</v>
      </c>
      <c r="M279" s="389">
        <f t="shared" si="119"/>
        <v>0</v>
      </c>
      <c r="N279" s="55">
        <f t="shared" si="119"/>
        <v>0</v>
      </c>
      <c r="O279" s="324">
        <f t="shared" si="119"/>
        <v>0</v>
      </c>
      <c r="P279" s="326"/>
      <c r="Q279" s="326"/>
      <c r="R279" s="326"/>
      <c r="S279" s="327"/>
      <c r="T279" s="274">
        <f>+T9-T278</f>
        <v>0</v>
      </c>
      <c r="U279" s="161">
        <f ca="1">+U9-U278</f>
        <v>0</v>
      </c>
      <c r="V279" s="319">
        <f ca="1">+V9-V278</f>
        <v>0</v>
      </c>
      <c r="X279" s="316"/>
      <c r="Y279" s="53"/>
      <c r="Z279" s="53"/>
    </row>
    <row r="280" spans="2:26" s="90" customFormat="1" ht="12.75" hidden="1" customHeight="1" x14ac:dyDescent="0.25">
      <c r="B280" s="322"/>
      <c r="C280" s="15"/>
      <c r="D280" s="16"/>
      <c r="E280" s="323"/>
      <c r="F280" s="323"/>
      <c r="H280" s="328">
        <f t="shared" ref="H280:O280" si="120">+H9-H278</f>
        <v>0</v>
      </c>
      <c r="I280" s="328">
        <f t="shared" si="120"/>
        <v>0</v>
      </c>
      <c r="J280" s="328">
        <f t="shared" ca="1" si="120"/>
        <v>0</v>
      </c>
      <c r="K280" s="329">
        <f t="shared" ca="1" si="120"/>
        <v>0</v>
      </c>
      <c r="L280" s="328">
        <f t="shared" si="120"/>
        <v>0</v>
      </c>
      <c r="M280" s="390">
        <f t="shared" si="120"/>
        <v>0</v>
      </c>
      <c r="N280" s="387">
        <f t="shared" si="120"/>
        <v>0</v>
      </c>
      <c r="O280" s="329">
        <f t="shared" si="120"/>
        <v>0</v>
      </c>
      <c r="P280" s="330"/>
      <c r="Q280" s="330"/>
      <c r="R280" s="330"/>
      <c r="S280" s="331"/>
      <c r="T280" s="328">
        <f>+T9-T278</f>
        <v>0</v>
      </c>
      <c r="U280" s="328">
        <f ca="1">+U9-U278</f>
        <v>0</v>
      </c>
      <c r="V280" s="329">
        <f ca="1">+V9-V278</f>
        <v>0</v>
      </c>
      <c r="W280" s="332">
        <f ca="1">+W278-W9</f>
        <v>-4458439.72299999</v>
      </c>
      <c r="X280" s="316"/>
      <c r="Y280" s="53"/>
      <c r="Z280" s="53"/>
    </row>
    <row r="281" spans="2:26" s="90" customFormat="1" ht="12.75" hidden="1" customHeight="1" x14ac:dyDescent="0.25">
      <c r="B281" s="322"/>
      <c r="C281" s="15"/>
      <c r="D281" s="16"/>
      <c r="E281" s="323"/>
      <c r="F281" s="323"/>
      <c r="G281" s="161"/>
      <c r="H281" s="333">
        <f t="shared" ref="H281:O281" si="121">+H9-H278</f>
        <v>0</v>
      </c>
      <c r="I281" s="333">
        <f t="shared" si="121"/>
        <v>0</v>
      </c>
      <c r="J281" s="333">
        <f t="shared" ca="1" si="121"/>
        <v>0</v>
      </c>
      <c r="K281" s="324">
        <f t="shared" ca="1" si="121"/>
        <v>0</v>
      </c>
      <c r="L281" s="333">
        <f t="shared" si="121"/>
        <v>0</v>
      </c>
      <c r="M281" s="389">
        <f t="shared" si="121"/>
        <v>0</v>
      </c>
      <c r="N281" s="388">
        <f t="shared" si="121"/>
        <v>0</v>
      </c>
      <c r="O281" s="324">
        <f t="shared" si="121"/>
        <v>0</v>
      </c>
      <c r="P281" s="326"/>
      <c r="Q281" s="326"/>
      <c r="R281" s="326"/>
      <c r="S281" s="327"/>
      <c r="T281" s="333">
        <f>+T9-T278</f>
        <v>0</v>
      </c>
      <c r="U281" s="333">
        <f ca="1">+U9-U278</f>
        <v>0</v>
      </c>
      <c r="V281" s="324">
        <f ca="1">+V9-V278</f>
        <v>0</v>
      </c>
      <c r="W281" s="161"/>
      <c r="X281" s="316"/>
      <c r="Y281" s="53"/>
      <c r="Z281" s="53"/>
    </row>
    <row r="282" spans="2:26" s="792" customFormat="1" ht="12.75" customHeight="1" x14ac:dyDescent="0.25">
      <c r="B282" s="780"/>
      <c r="C282" s="781"/>
      <c r="D282" s="782"/>
      <c r="E282" s="783"/>
      <c r="F282" s="783"/>
      <c r="G282" s="784"/>
      <c r="H282" s="785">
        <f t="shared" ref="H282:Q282" si="122">+H9-H278</f>
        <v>0</v>
      </c>
      <c r="I282" s="785">
        <f t="shared" si="122"/>
        <v>0</v>
      </c>
      <c r="J282" s="785">
        <f t="shared" ca="1" si="122"/>
        <v>0</v>
      </c>
      <c r="K282" s="786">
        <f t="shared" ca="1" si="122"/>
        <v>0</v>
      </c>
      <c r="L282" s="785">
        <f t="shared" si="122"/>
        <v>0</v>
      </c>
      <c r="M282" s="787">
        <f t="shared" si="122"/>
        <v>0</v>
      </c>
      <c r="N282" s="785">
        <f t="shared" si="122"/>
        <v>0</v>
      </c>
      <c r="O282" s="787">
        <f t="shared" si="122"/>
        <v>0</v>
      </c>
      <c r="P282" s="785">
        <f t="shared" si="122"/>
        <v>0</v>
      </c>
      <c r="Q282" s="785">
        <f t="shared" ca="1" si="122"/>
        <v>0</v>
      </c>
      <c r="R282" s="785">
        <f ca="1">+R9-R278</f>
        <v>0</v>
      </c>
      <c r="S282" s="787">
        <f ca="1">+S9-S278</f>
        <v>0</v>
      </c>
      <c r="T282" s="785">
        <f>+T9-T278</f>
        <v>0</v>
      </c>
      <c r="U282" s="788">
        <f ca="1">+U9-U278</f>
        <v>0</v>
      </c>
      <c r="V282" s="789">
        <f ca="1">+V9-V278</f>
        <v>0</v>
      </c>
      <c r="W282" s="784"/>
      <c r="X282" s="790"/>
      <c r="Y282" s="791"/>
      <c r="Z282" s="791"/>
    </row>
    <row r="283" spans="2:26" s="90" customFormat="1" ht="12.75" customHeight="1" x14ac:dyDescent="0.25">
      <c r="B283" s="322"/>
      <c r="C283" s="15"/>
      <c r="D283" s="16"/>
      <c r="E283" s="323"/>
      <c r="F283" s="323"/>
      <c r="G283" s="161"/>
      <c r="H283" s="325"/>
      <c r="I283" s="325"/>
      <c r="J283" s="325"/>
      <c r="K283" s="389"/>
      <c r="L283" s="325"/>
      <c r="M283" s="737"/>
      <c r="N283" s="325"/>
      <c r="O283" s="737"/>
      <c r="P283" s="325"/>
      <c r="Q283" s="325"/>
      <c r="R283" s="325"/>
      <c r="S283" s="737"/>
      <c r="T283" s="325"/>
      <c r="U283" s="92"/>
      <c r="V283" s="334"/>
      <c r="W283" s="161"/>
      <c r="X283" s="316"/>
      <c r="Y283" s="53"/>
      <c r="Z283" s="53"/>
    </row>
    <row r="284" spans="2:26" ht="12.75" customHeight="1" x14ac:dyDescent="0.2">
      <c r="B284" s="1054" t="s">
        <v>1080</v>
      </c>
      <c r="C284" s="1054"/>
      <c r="D284" s="1054"/>
      <c r="E284" s="1054"/>
      <c r="F284" s="1054"/>
      <c r="G284" s="1054"/>
      <c r="H284" s="189">
        <f>+H10+H81+H151+H158+H204+H210+H212+H266</f>
        <v>330611455</v>
      </c>
      <c r="I284" s="189">
        <f t="shared" ref="I284:J284" si="123">+I10+I81+I151+I158+I204+I210+I212+I266</f>
        <v>285759206</v>
      </c>
      <c r="J284" s="189">
        <f t="shared" ca="1" si="123"/>
        <v>15778299.680999998</v>
      </c>
      <c r="K284" s="190">
        <f ca="1">+J284/I284</f>
        <v>5.5215367868148395E-2</v>
      </c>
      <c r="L284" s="320">
        <f>SUM(L278:L281)</f>
        <v>122796160.84999999</v>
      </c>
      <c r="M284" s="190">
        <f>+L284/I284</f>
        <v>0.42971900212376707</v>
      </c>
      <c r="N284" s="320">
        <f>SUM(N278:N281)</f>
        <v>231596258.14699998</v>
      </c>
      <c r="O284" s="190">
        <f>+N284/I284</f>
        <v>0.81045948226423892</v>
      </c>
      <c r="P284" s="281">
        <f>+P278+P279+P280+P281</f>
        <v>52012043.485999994</v>
      </c>
      <c r="Q284" s="190">
        <f ca="1">+P284/J284</f>
        <v>3.2964289269161333</v>
      </c>
      <c r="R284" s="281">
        <f ca="1">+R278+R279+R280+R281</f>
        <v>66325677.640999995</v>
      </c>
      <c r="S284" s="190">
        <f ca="1">+IFERROR(R284/J284,"0%")</f>
        <v>4.2036010838904536</v>
      </c>
      <c r="T284" s="189">
        <f>+T10+T81+T151+T158+T204+T210+T212+T266</f>
        <v>369151370.74599993</v>
      </c>
      <c r="U284" s="189">
        <f ca="1">+U10+U81+U151+U158+U204+U210+U212+U266</f>
        <v>17235257.637195997</v>
      </c>
      <c r="V284" s="190">
        <f ca="1">U284/T284</f>
        <v>4.6688862626640418E-2</v>
      </c>
    </row>
    <row r="285" spans="2:26" ht="12.75" customHeight="1" x14ac:dyDescent="0.2">
      <c r="G285" s="10"/>
      <c r="H285" s="10"/>
    </row>
    <row r="286" spans="2:26" ht="12.75" customHeight="1" x14ac:dyDescent="0.2">
      <c r="G286" s="10"/>
      <c r="H286" s="10">
        <f>+H9-H278</f>
        <v>0</v>
      </c>
      <c r="I286" s="10">
        <f>+I9-I278</f>
        <v>0</v>
      </c>
      <c r="J286" s="10">
        <f t="shared" ref="J286:W286" ca="1" si="124">+J9-J278</f>
        <v>0</v>
      </c>
      <c r="K286" s="10">
        <f t="shared" ca="1" si="124"/>
        <v>0</v>
      </c>
      <c r="L286" s="10">
        <f t="shared" si="124"/>
        <v>0</v>
      </c>
      <c r="M286" s="10">
        <f t="shared" si="124"/>
        <v>0</v>
      </c>
      <c r="N286" s="10">
        <f t="shared" si="124"/>
        <v>0</v>
      </c>
      <c r="O286" s="10">
        <f t="shared" si="124"/>
        <v>0</v>
      </c>
      <c r="P286" s="10">
        <f t="shared" si="124"/>
        <v>0</v>
      </c>
      <c r="Q286" s="10">
        <f t="shared" ca="1" si="124"/>
        <v>0</v>
      </c>
      <c r="R286" s="10">
        <f t="shared" ca="1" si="124"/>
        <v>0</v>
      </c>
      <c r="S286" s="10">
        <f t="shared" ca="1" si="124"/>
        <v>0</v>
      </c>
      <c r="T286" s="10">
        <f t="shared" si="124"/>
        <v>0</v>
      </c>
      <c r="U286" s="10">
        <f t="shared" ca="1" si="124"/>
        <v>0</v>
      </c>
      <c r="V286" s="10">
        <f t="shared" ca="1" si="124"/>
        <v>0</v>
      </c>
      <c r="W286" s="10">
        <f t="shared" ca="1" si="124"/>
        <v>4458439.72299999</v>
      </c>
    </row>
    <row r="287" spans="2:26" ht="12.75" customHeight="1" x14ac:dyDescent="0.2">
      <c r="G287" s="10"/>
      <c r="H287" s="10"/>
    </row>
    <row r="288" spans="2:26" ht="12.75" customHeight="1" x14ac:dyDescent="0.2">
      <c r="G288" s="10"/>
      <c r="H288" s="10"/>
    </row>
    <row r="302" spans="8:8" ht="12.75" customHeight="1" x14ac:dyDescent="0.2">
      <c r="H302" s="19"/>
    </row>
    <row r="303" spans="8:8" ht="12.75" customHeight="1" x14ac:dyDescent="0.2">
      <c r="H303" s="19"/>
    </row>
    <row r="304" spans="8:8" ht="12.75" customHeight="1" x14ac:dyDescent="0.2">
      <c r="H304" s="10"/>
    </row>
  </sheetData>
  <mergeCells count="18">
    <mergeCell ref="W268:W269"/>
    <mergeCell ref="B277:V277"/>
    <mergeCell ref="B278:G278"/>
    <mergeCell ref="B268:V268"/>
    <mergeCell ref="B5:G7"/>
    <mergeCell ref="B269:G271"/>
    <mergeCell ref="B273:G273"/>
    <mergeCell ref="B274:G274"/>
    <mergeCell ref="B275:G275"/>
    <mergeCell ref="B276:G276"/>
    <mergeCell ref="H5:S5"/>
    <mergeCell ref="H269:S269"/>
    <mergeCell ref="B284:G284"/>
    <mergeCell ref="B2:V2"/>
    <mergeCell ref="B4:V4"/>
    <mergeCell ref="T269:V269"/>
    <mergeCell ref="T5:V5"/>
    <mergeCell ref="B3:V3"/>
  </mergeCells>
  <phoneticPr fontId="14" type="noConversion"/>
  <printOptions horizontalCentered="1"/>
  <pageMargins left="1" right="1" top="1" bottom="1" header="0.5" footer="0.5"/>
  <pageSetup paperSize="5" scale="80" orientation="landscape" r:id="rId1"/>
  <ignoredErrors>
    <ignoredError sqref="H104 H122:H123 I89:J89 H113:H114 J130:J132 H130:H137 I129:I132 H141 J122:J123 H125:I127 H66:J68 H38:J38 I106:I112 H78 H71:J71 H70:I70 H88 H90 J126:J127 H139 M267 I147 H34:J35 J139 H59:J59 H57:H58 H26:H31 I24:J33 J57:J58 H60:H62 J61:J62 J114 J134:J137 H154:J157 H160:J160 I36:J36 J183:J184 I209 H171:J171 H170 J170 H162:J165 H159 J159 H167:J169 H166 H172 H176:J176 H175 H178:H180 H266:J266 H161 H189 H194:H195 H205:H208 H214:H231 H240:H242 H245:H249 H260:H261 I262 H263:I263 K9 T9 H177:I177 H181:J181 H173:J174 U125 T17:U59 T61:U63 T126:U127 H233:H235 M9 O9 H265:I265 I264 H184:H187 T129:U148 T10:U15 T150:U150 T65:U80 T93:U124 T197:U197 T212:U231 T233:U265 T183:U189 T160:U160 T162:U181 T161 T191:U192 T190 T159 T156:U157 U155 T152:U153 U151 U154 T204:U209 U198 U266 U200 U201 U202 U203 P65:P137 P139:P148 P10:P25 P27:P63 P150:P181 P183:P218 P237:P266 P221:P231 P233:P235 R151:R181 R237:R260 R183:R193 R266 R197:R218 R233:R235 R124:R125 R90 R88 R81:R84 R74:R75 R70 R42:R43 R38 R60 R57 R221:R228 R230:R231 R262:R264 R121 R33 R10:R12 R65 R113 R146 R104 R29 N150:N181 N237:N260 N183:N218 N262:N266 N233:N235 N65:N148 N10:N63 N220:N228 N230:N231 L173:L174 L181 L10:L63 L237:L260 L183:L218 L150:L171 L266 L233:L235 L65:L148 L176:L177 L220:L228 R138 R26 L230:L231 R141 L262:L264 R133 K10:K25 K134:K137 K133 S133 K265:M265 K262:K264 M262:M264 K149:S149 K141 S141 K232:S232 K230:K231 M230:M231 K64:S64 K26 S26 K139:K140 K138 S138 K229:O229 K220:K228 M220:M228 K178:M180 K176:K177 M176:M177 M134:M137 M133 K142:K148 M142:M148 M141 K65:K132 M65:M132 M139:M140 M138 K236:S236 K233:K235 M233:M235 K266 M266 K172:M172 K150:K171 M150:M171 K219:S219 K183:K218 M183:M218 L261 K237:K260 M237:M260 M10:M25 K27:K63 M27:M63 M26 K182:S182 K181 M181 K175:M175 K173:K174 M173:M174 O230:O231 O220:S220 O13:O25 O27:O28 O26:Q26 O134:O137 O133 O142:O145 O141 O66:O69 O139:O140 O138:Q138 O233:O235 O265 O262:O264 O266 O194:O196 O237:O260 O178:O180 O176:O177 O172 O150 O181 O175 O173:O174 O30:O32 O29 S29 O105:O112 O104 S104 O147:O148 O146 S146 O114:O120 O113 S113 O65 S65 O10:O12 S10:S12 O34:O37 O33 S33 O122:O123 O121 S121 S262:S264 S230:S231 O221:O228 S221:S228 O58:O59 O57 S57 O61:O63 O60 S60 O39:O41 O38 S38 O44:O56 O42:O43 S42:S43 O71:O73 O70 S70 O76:O80 O74:O75 S74:S75 O85:O87 O81:O84 S81:S84 O89 O88 S88 O91:O103 O90 S90 O126:O132 O124:O125 S124:S125 S233:S235 O197:O218 S197:S218 S266 O183:O193 S183:S193 S237:S260 S178:S180 S176:S177 S172 O151:O171 S151:S171 S181 S175 S173:S174 Q233:Q235 Q229:S229 Q230:Q231 Q221:Q228 Q261:S261 Q265:S265 Q262:Q264 Q266 Q237:Q260 Q194:S196 Q197:Q218 Q183:Q193 Q178:Q180 Q176:Q177 Q172 Q150:S150 Q181 Q175 Q173:Q174 Q151:Q171 Q27:S28 Q30:S32 Q29 Q34:S37 Q33 Q58:S59 Q57 Q61:S63 Q60 Q39:S41 Q38 Q44:S56 Q42:Q43 Q13:S25 Q10:Q12 Q142:S145 Q141 Q139:S140 Q147:S148 Q146 Q134:S137 Q133 Q66:S69 Q105:S112 Q104 Q114:S120 Q113 Q65 Q122:S123 Q121 Q71:S73 Q70 Q76:S80 Q74:Q75 Q85:S87 Q81:Q84 Q89:S89 Q88 Q91:S103 Q90 Q126:S132 Q124:Q125 N261 T84:U91 U81" formula="1"/>
    <ignoredError sqref="B10 C213 C186:D186 C236:D236 F265 C161:D161 D214:D229 C189:D190 F262:F263 C184:D184 C183:D183 D187 C182:D18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B050"/>
    <pageSetUpPr fitToPage="1"/>
  </sheetPr>
  <dimension ref="A1:CE1249"/>
  <sheetViews>
    <sheetView showGridLines="0" tabSelected="1" zoomScale="80" zoomScaleNormal="80" workbookViewId="0">
      <pane xSplit="1" ySplit="8" topLeftCell="B9" activePane="bottomRight" state="frozen"/>
      <selection activeCell="H72" sqref="H72"/>
      <selection pane="topRight" activeCell="H72" sqref="H72"/>
      <selection pane="bottomLeft" activeCell="H72" sqref="H72"/>
      <selection pane="bottomRight" activeCell="A8" sqref="A8:XFD8"/>
    </sheetView>
  </sheetViews>
  <sheetFormatPr baseColWidth="10" defaultColWidth="11.42578125" defaultRowHeight="18" x14ac:dyDescent="0.25"/>
  <cols>
    <col min="1" max="1" width="6.28515625" style="377" customWidth="1"/>
    <col min="2" max="2" width="8" style="68" customWidth="1"/>
    <col min="3" max="3" width="8" style="107" customWidth="1"/>
    <col min="4" max="4" width="8" style="71" customWidth="1"/>
    <col min="5" max="5" width="8" style="71" hidden="1" customWidth="1"/>
    <col min="6" max="6" width="16" style="71" hidden="1" customWidth="1"/>
    <col min="7" max="7" width="47.28515625" style="342" customWidth="1"/>
    <col min="8" max="8" width="19.28515625" style="92" customWidth="1"/>
    <col min="9" max="10" width="19.28515625" style="93" customWidth="1"/>
    <col min="11" max="11" width="19.28515625" style="95" customWidth="1"/>
    <col min="12" max="12" width="19.28515625" style="93" hidden="1" customWidth="1"/>
    <col min="13" max="13" width="19.28515625" style="215" hidden="1" customWidth="1"/>
    <col min="14" max="14" width="19.28515625" style="93" hidden="1" customWidth="1"/>
    <col min="15" max="15" width="19.28515625" style="95" hidden="1" customWidth="1"/>
    <col min="16" max="16" width="19.28515625" style="289" hidden="1" customWidth="1"/>
    <col min="17" max="17" width="19.28515625" style="496" hidden="1" customWidth="1"/>
    <col min="18" max="18" width="19.28515625" style="289" hidden="1" customWidth="1"/>
    <col min="19" max="19" width="19.28515625" style="95" hidden="1" customWidth="1"/>
    <col min="20" max="20" width="24.28515625" style="96" customWidth="1"/>
    <col min="21" max="21" width="24.28515625" style="92" customWidth="1"/>
    <col min="22" max="22" width="24.28515625" style="95" customWidth="1"/>
    <col min="23" max="23" width="19.85546875" style="95" hidden="1" customWidth="1"/>
    <col min="24" max="25" width="19.85546875" style="94" hidden="1" customWidth="1"/>
    <col min="26" max="26" width="19.85546875" style="95" hidden="1" customWidth="1"/>
    <col min="27" max="27" width="24.28515625" style="96" hidden="1" customWidth="1"/>
    <col min="28" max="29" width="24.28515625" style="92" hidden="1" customWidth="1"/>
    <col min="30" max="36" width="24.28515625" style="97" hidden="1" customWidth="1"/>
    <col min="37" max="37" width="28.42578125" style="161" customWidth="1"/>
    <col min="38" max="43" width="14" style="272" customWidth="1"/>
    <col min="44" max="46" width="19.85546875" style="272" customWidth="1"/>
    <col min="47" max="47" width="19.85546875" style="271" customWidth="1"/>
    <col min="48" max="49" width="19.85546875" style="272" customWidth="1"/>
    <col min="50" max="50" width="19.85546875" style="66" customWidth="1"/>
    <col min="51" max="51" width="19.85546875" style="222" customWidth="1"/>
    <col min="52" max="55" width="15.5703125" style="816" customWidth="1"/>
    <col min="56" max="57" width="15.5703125" style="817" customWidth="1"/>
    <col min="58" max="61" width="14.28515625" style="151" customWidth="1"/>
    <col min="62" max="62" width="14.28515625" style="54" customWidth="1"/>
    <col min="63" max="66" width="14.28515625" style="66" customWidth="1"/>
    <col min="67" max="67" width="12.140625" style="66" customWidth="1"/>
    <col min="68" max="68" width="12.140625" style="54" customWidth="1"/>
    <col min="69" max="72" width="12.140625" style="66" customWidth="1"/>
    <col min="73" max="73" width="12.140625" style="151" customWidth="1"/>
    <col min="74" max="77" width="12.140625" style="66" customWidth="1"/>
    <col min="78" max="78" width="33.85546875" style="66" customWidth="1"/>
    <col min="79" max="79" width="23.42578125" style="49" customWidth="1"/>
    <col min="80" max="80" width="17.7109375" style="30" customWidth="1"/>
    <col min="81" max="83" width="17.28515625" style="30" customWidth="1"/>
    <col min="84" max="16384" width="11.42578125" style="30"/>
  </cols>
  <sheetData>
    <row r="1" spans="1:83" s="172" customFormat="1" ht="20.100000000000001" customHeight="1" x14ac:dyDescent="0.25">
      <c r="A1" s="830"/>
      <c r="B1" s="339"/>
      <c r="C1" s="167"/>
      <c r="D1" s="167"/>
      <c r="E1" s="167"/>
      <c r="F1" s="167"/>
      <c r="G1" s="341"/>
      <c r="H1" s="167"/>
      <c r="I1" s="168"/>
      <c r="J1" s="168"/>
      <c r="K1" s="169"/>
      <c r="L1" s="168"/>
      <c r="M1" s="212"/>
      <c r="N1" s="168"/>
      <c r="O1" s="169"/>
      <c r="P1" s="346"/>
      <c r="Q1" s="346"/>
      <c r="R1" s="212"/>
      <c r="S1" s="169"/>
      <c r="T1" s="402"/>
      <c r="U1" s="402"/>
      <c r="V1" s="403"/>
      <c r="W1" s="403"/>
      <c r="X1" s="170"/>
      <c r="Y1" s="170"/>
      <c r="Z1" s="171"/>
      <c r="AA1" s="232"/>
      <c r="AB1" s="167"/>
      <c r="AC1" s="167"/>
      <c r="AD1" s="167"/>
      <c r="AE1" s="167"/>
      <c r="AF1" s="167"/>
      <c r="AG1" s="167"/>
      <c r="AH1" s="167"/>
      <c r="AI1" s="167"/>
      <c r="AJ1" s="167"/>
      <c r="AL1" s="758"/>
      <c r="AM1" s="758"/>
      <c r="AN1" s="758"/>
      <c r="AO1" s="758"/>
      <c r="AP1" s="758"/>
      <c r="AQ1" s="758"/>
      <c r="AR1" s="758"/>
      <c r="AS1" s="758"/>
      <c r="AT1" s="211"/>
      <c r="AU1" s="143"/>
      <c r="AV1" s="211"/>
      <c r="AW1" s="211"/>
      <c r="AX1" s="143"/>
      <c r="AY1" s="221"/>
      <c r="AZ1" s="814"/>
      <c r="BA1" s="814"/>
      <c r="BB1" s="814"/>
      <c r="BC1" s="814"/>
      <c r="BD1" s="815"/>
      <c r="BE1" s="815"/>
      <c r="BF1" s="143"/>
      <c r="BG1" s="143"/>
      <c r="BH1" s="143"/>
      <c r="BI1" s="143"/>
      <c r="BJ1" s="54"/>
      <c r="BK1" s="66"/>
      <c r="BL1" s="66"/>
      <c r="BM1" s="66"/>
      <c r="BN1" s="66"/>
      <c r="BO1" s="66"/>
      <c r="BP1" s="54"/>
      <c r="BQ1" s="66"/>
      <c r="BR1" s="66"/>
      <c r="BS1" s="66"/>
      <c r="BT1" s="66"/>
      <c r="BU1" s="151"/>
      <c r="BV1" s="66"/>
      <c r="BW1" s="66"/>
      <c r="BX1" s="66"/>
      <c r="BY1" s="66"/>
      <c r="BZ1" s="66"/>
    </row>
    <row r="2" spans="1:83" s="59" customFormat="1" ht="27" customHeight="1" x14ac:dyDescent="0.25">
      <c r="A2" s="377"/>
      <c r="B2" s="1074" t="s">
        <v>753</v>
      </c>
      <c r="C2" s="1074"/>
      <c r="D2" s="1074"/>
      <c r="E2" s="1074"/>
      <c r="F2" s="1074"/>
      <c r="G2" s="1074"/>
      <c r="H2" s="1074"/>
      <c r="I2" s="1074"/>
      <c r="J2" s="1074"/>
      <c r="K2" s="1074"/>
      <c r="L2" s="1074"/>
      <c r="M2" s="1074"/>
      <c r="N2" s="1074"/>
      <c r="O2" s="1074"/>
      <c r="P2" s="1074"/>
      <c r="Q2" s="1074"/>
      <c r="R2" s="1074"/>
      <c r="S2" s="1074"/>
      <c r="T2" s="1074"/>
      <c r="U2" s="1074"/>
      <c r="V2" s="1071"/>
      <c r="W2" s="443"/>
      <c r="X2" s="152"/>
      <c r="Y2" s="152"/>
      <c r="Z2" s="444"/>
      <c r="AA2" s="152"/>
      <c r="AB2" s="152"/>
      <c r="AC2" s="152"/>
      <c r="AD2" s="152"/>
      <c r="AE2" s="152"/>
      <c r="AF2" s="152"/>
      <c r="AG2" s="152"/>
      <c r="AH2" s="152"/>
      <c r="AI2" s="152"/>
      <c r="AJ2" s="444"/>
      <c r="AK2" s="821"/>
      <c r="AL2" s="758"/>
      <c r="AM2" s="758"/>
      <c r="AN2" s="758"/>
      <c r="AO2" s="758"/>
      <c r="AP2" s="758"/>
      <c r="AQ2" s="758"/>
      <c r="AR2" s="758"/>
      <c r="AS2" s="758"/>
      <c r="AT2" s="758"/>
      <c r="AU2" s="270"/>
      <c r="AV2" s="758"/>
      <c r="AW2" s="758"/>
      <c r="AX2" s="143"/>
      <c r="AY2" s="221"/>
      <c r="AZ2" s="814"/>
      <c r="BA2" s="814"/>
      <c r="BB2" s="814"/>
      <c r="BC2" s="814"/>
      <c r="BD2" s="815"/>
      <c r="BE2" s="815"/>
      <c r="BF2" s="154"/>
      <c r="BG2" s="154"/>
      <c r="BH2" s="154"/>
      <c r="BI2" s="154"/>
      <c r="BJ2" s="211"/>
      <c r="BK2" s="143"/>
      <c r="BL2" s="143"/>
      <c r="BM2" s="143"/>
      <c r="BN2" s="143"/>
      <c r="BO2" s="143"/>
      <c r="BP2" s="211"/>
      <c r="BQ2" s="143"/>
      <c r="BR2" s="143"/>
      <c r="BS2" s="143"/>
      <c r="BT2" s="143"/>
      <c r="BU2" s="154"/>
      <c r="BV2" s="143"/>
      <c r="BW2" s="143"/>
      <c r="BX2" s="143"/>
      <c r="BY2" s="143"/>
      <c r="BZ2" s="143"/>
      <c r="CA2" s="134"/>
    </row>
    <row r="3" spans="1:83" s="153" customFormat="1" ht="27" hidden="1" customHeight="1" x14ac:dyDescent="0.25">
      <c r="A3" s="831"/>
      <c r="B3" s="391"/>
      <c r="C3" s="392"/>
      <c r="D3" s="393"/>
      <c r="E3" s="393"/>
      <c r="F3" s="394"/>
      <c r="G3" s="395"/>
      <c r="H3" s="396"/>
      <c r="I3" s="397"/>
      <c r="J3" s="397"/>
      <c r="K3" s="398"/>
      <c r="L3" s="397"/>
      <c r="M3" s="399"/>
      <c r="N3" s="397"/>
      <c r="O3" s="398"/>
      <c r="P3" s="400"/>
      <c r="Q3" s="494"/>
      <c r="R3" s="400"/>
      <c r="S3" s="398"/>
      <c r="T3" s="401"/>
      <c r="U3" s="396"/>
      <c r="V3" s="398"/>
      <c r="W3" s="450" t="s">
        <v>234</v>
      </c>
      <c r="X3" s="450" t="s">
        <v>120</v>
      </c>
      <c r="Y3" s="450" t="s">
        <v>234</v>
      </c>
      <c r="Z3" s="450" t="s">
        <v>120</v>
      </c>
      <c r="AA3" s="450"/>
      <c r="AB3" s="450"/>
      <c r="AC3" s="450"/>
      <c r="AD3" s="450"/>
      <c r="AE3" s="450"/>
      <c r="AF3" s="450"/>
      <c r="AG3" s="450"/>
      <c r="AH3" s="450"/>
      <c r="AI3" s="450"/>
      <c r="AJ3" s="450"/>
      <c r="AK3" s="822"/>
      <c r="AL3" s="758"/>
      <c r="AM3" s="758"/>
      <c r="AN3" s="758"/>
      <c r="AO3" s="758"/>
      <c r="AP3" s="758"/>
      <c r="AQ3" s="758"/>
      <c r="AR3" s="758"/>
      <c r="AS3" s="758"/>
      <c r="AT3" s="758"/>
      <c r="AU3" s="270"/>
      <c r="AV3" s="758"/>
      <c r="AW3" s="758"/>
      <c r="AX3" s="143"/>
      <c r="AY3" s="221"/>
      <c r="AZ3" s="814"/>
      <c r="BA3" s="814"/>
      <c r="BB3" s="814"/>
      <c r="BC3" s="814"/>
      <c r="BD3" s="815"/>
      <c r="BE3" s="815"/>
      <c r="BF3" s="154"/>
      <c r="BG3" s="154"/>
      <c r="BH3" s="154"/>
      <c r="BI3" s="154"/>
      <c r="BJ3" s="211"/>
      <c r="BK3" s="143"/>
      <c r="BL3" s="143"/>
      <c r="BM3" s="143"/>
      <c r="BN3" s="143"/>
      <c r="BO3" s="143"/>
      <c r="BP3" s="211"/>
      <c r="BQ3" s="143"/>
      <c r="BR3" s="143"/>
      <c r="BS3" s="143"/>
      <c r="BT3" s="143"/>
      <c r="BU3" s="154"/>
      <c r="BV3" s="143"/>
      <c r="BW3" s="143"/>
      <c r="BX3" s="143"/>
      <c r="BY3" s="143"/>
      <c r="BZ3" s="143"/>
      <c r="CA3" s="133"/>
    </row>
    <row r="4" spans="1:83" s="59" customFormat="1" ht="27" customHeight="1" x14ac:dyDescent="0.25">
      <c r="A4" s="377"/>
      <c r="B4" s="1074" t="s">
        <v>752</v>
      </c>
      <c r="C4" s="1074"/>
      <c r="D4" s="1074"/>
      <c r="E4" s="1074"/>
      <c r="F4" s="1074"/>
      <c r="G4" s="1074"/>
      <c r="H4" s="1074"/>
      <c r="I4" s="1074"/>
      <c r="J4" s="1074"/>
      <c r="K4" s="1074"/>
      <c r="L4" s="1074"/>
      <c r="M4" s="1074"/>
      <c r="N4" s="1074"/>
      <c r="O4" s="1074"/>
      <c r="P4" s="1074"/>
      <c r="Q4" s="1074"/>
      <c r="R4" s="1074"/>
      <c r="S4" s="1074"/>
      <c r="T4" s="1074"/>
      <c r="U4" s="1074"/>
      <c r="V4" s="1074"/>
      <c r="W4" s="1071"/>
      <c r="X4" s="1072"/>
      <c r="Y4" s="1071"/>
      <c r="Z4" s="1072"/>
      <c r="AA4" s="445"/>
      <c r="AB4" s="445"/>
      <c r="AC4" s="445"/>
      <c r="AD4" s="445"/>
      <c r="AE4" s="445"/>
      <c r="AF4" s="445"/>
      <c r="AG4" s="443"/>
      <c r="AH4" s="443"/>
      <c r="AI4" s="443"/>
      <c r="AJ4" s="445"/>
      <c r="AK4" s="821"/>
      <c r="AL4" s="272"/>
      <c r="AM4" s="272"/>
      <c r="AN4" s="272"/>
      <c r="AO4" s="272"/>
      <c r="AP4" s="272"/>
      <c r="AQ4" s="272"/>
      <c r="AR4" s="272"/>
      <c r="AS4" s="272"/>
      <c r="AT4" s="272"/>
      <c r="AU4" s="271"/>
      <c r="AV4" s="272"/>
      <c r="AW4" s="272"/>
      <c r="AX4" s="66"/>
      <c r="AY4" s="222"/>
      <c r="AZ4" s="816"/>
      <c r="BA4" s="816"/>
      <c r="BB4" s="816"/>
      <c r="BC4" s="816"/>
      <c r="BD4" s="817"/>
      <c r="BE4" s="817"/>
      <c r="BF4" s="151"/>
      <c r="BG4" s="151"/>
      <c r="BH4" s="151"/>
      <c r="BI4" s="151"/>
      <c r="BJ4" s="54"/>
      <c r="BK4" s="66"/>
      <c r="BL4" s="66"/>
      <c r="BM4" s="66"/>
      <c r="BN4" s="66"/>
      <c r="BO4" s="66"/>
      <c r="BP4" s="54"/>
      <c r="BQ4" s="66"/>
      <c r="BR4" s="66"/>
      <c r="BS4" s="66"/>
      <c r="BT4" s="66"/>
      <c r="BU4" s="151"/>
      <c r="BV4" s="66"/>
      <c r="BW4" s="66"/>
      <c r="BX4" s="66"/>
      <c r="BY4" s="66"/>
      <c r="BZ4" s="66"/>
      <c r="CA4" s="58"/>
    </row>
    <row r="5" spans="1:83" ht="30" customHeight="1" x14ac:dyDescent="0.25">
      <c r="B5" s="1075" t="s">
        <v>243</v>
      </c>
      <c r="C5" s="1075"/>
      <c r="D5" s="1075"/>
      <c r="E5" s="1075"/>
      <c r="F5" s="1075"/>
      <c r="G5" s="1075"/>
      <c r="H5" s="1076" t="s">
        <v>1054</v>
      </c>
      <c r="I5" s="1076"/>
      <c r="J5" s="1076"/>
      <c r="K5" s="1076"/>
      <c r="L5" s="1076"/>
      <c r="M5" s="1076"/>
      <c r="N5" s="1076"/>
      <c r="O5" s="1076"/>
      <c r="P5" s="1076"/>
      <c r="Q5" s="1076"/>
      <c r="R5" s="1076"/>
      <c r="S5" s="1076"/>
      <c r="T5" s="1056" t="s">
        <v>799</v>
      </c>
      <c r="U5" s="1056"/>
      <c r="V5" s="1056"/>
      <c r="W5" s="1069" t="s">
        <v>0</v>
      </c>
      <c r="X5" s="1070"/>
      <c r="Y5" s="1069" t="s">
        <v>129</v>
      </c>
      <c r="Z5" s="1070"/>
      <c r="AA5" s="104" t="s">
        <v>4</v>
      </c>
      <c r="AB5" s="104" t="s">
        <v>5</v>
      </c>
      <c r="AC5" s="104" t="s">
        <v>6</v>
      </c>
      <c r="AD5" s="104" t="s">
        <v>7</v>
      </c>
      <c r="AE5" s="104" t="s">
        <v>77</v>
      </c>
      <c r="AF5" s="104" t="s">
        <v>8</v>
      </c>
      <c r="AG5" s="441" t="s">
        <v>9</v>
      </c>
      <c r="AH5" s="441" t="s">
        <v>10</v>
      </c>
      <c r="AI5" s="441" t="s">
        <v>11</v>
      </c>
      <c r="AJ5" s="104" t="s">
        <v>12</v>
      </c>
      <c r="AK5" s="823"/>
    </row>
    <row r="6" spans="1:83" ht="27" hidden="1" customHeight="1" x14ac:dyDescent="0.25">
      <c r="A6" s="831"/>
      <c r="B6" s="1075"/>
      <c r="C6" s="1075"/>
      <c r="D6" s="1075"/>
      <c r="E6" s="1075"/>
      <c r="F6" s="1075"/>
      <c r="G6" s="1075"/>
      <c r="H6" s="175" t="s">
        <v>123</v>
      </c>
      <c r="I6" s="191" t="s">
        <v>124</v>
      </c>
      <c r="J6" s="191" t="s">
        <v>125</v>
      </c>
      <c r="K6" s="192" t="s">
        <v>126</v>
      </c>
      <c r="L6" s="191" t="s">
        <v>612</v>
      </c>
      <c r="M6" s="213" t="s">
        <v>775</v>
      </c>
      <c r="N6" s="191" t="s">
        <v>613</v>
      </c>
      <c r="O6" s="192" t="s">
        <v>776</v>
      </c>
      <c r="P6" s="288"/>
      <c r="Q6" s="495"/>
      <c r="R6" s="288"/>
      <c r="S6" s="192"/>
      <c r="T6" s="193" t="s">
        <v>123</v>
      </c>
      <c r="U6" s="176" t="s">
        <v>124</v>
      </c>
      <c r="V6" s="350" t="s">
        <v>127</v>
      </c>
      <c r="W6" s="456"/>
      <c r="X6" s="442" t="s">
        <v>0</v>
      </c>
      <c r="Y6" s="442"/>
      <c r="Z6" s="104" t="s">
        <v>129</v>
      </c>
      <c r="AA6" s="104" t="s">
        <v>4</v>
      </c>
      <c r="AB6" s="104" t="s">
        <v>5</v>
      </c>
      <c r="AC6" s="104" t="s">
        <v>6</v>
      </c>
      <c r="AD6" s="104" t="s">
        <v>7</v>
      </c>
      <c r="AE6" s="104"/>
      <c r="AF6" s="104"/>
      <c r="AG6" s="104"/>
      <c r="AH6" s="104"/>
      <c r="AI6" s="104"/>
      <c r="AJ6" s="104"/>
      <c r="AK6" s="823"/>
    </row>
    <row r="7" spans="1:83" s="6" customFormat="1" ht="45" customHeight="1" x14ac:dyDescent="0.25">
      <c r="A7" s="830"/>
      <c r="B7" s="1075"/>
      <c r="C7" s="1075"/>
      <c r="D7" s="1075"/>
      <c r="E7" s="1075"/>
      <c r="F7" s="1075"/>
      <c r="G7" s="1075"/>
      <c r="H7" s="181" t="s">
        <v>1055</v>
      </c>
      <c r="I7" s="181" t="s">
        <v>1056</v>
      </c>
      <c r="J7" s="181" t="s">
        <v>1081</v>
      </c>
      <c r="K7" s="194" t="s">
        <v>1082</v>
      </c>
      <c r="L7" s="181" t="s">
        <v>624</v>
      </c>
      <c r="M7" s="214" t="s">
        <v>623</v>
      </c>
      <c r="N7" s="181" t="s">
        <v>621</v>
      </c>
      <c r="O7" s="194" t="s">
        <v>622</v>
      </c>
      <c r="P7" s="278" t="s">
        <v>937</v>
      </c>
      <c r="Q7" s="278" t="s">
        <v>1061</v>
      </c>
      <c r="R7" s="278" t="s">
        <v>938</v>
      </c>
      <c r="S7" s="182" t="s">
        <v>939</v>
      </c>
      <c r="T7" s="183" t="s">
        <v>1084</v>
      </c>
      <c r="U7" s="183" t="s">
        <v>1085</v>
      </c>
      <c r="V7" s="351" t="s">
        <v>1086</v>
      </c>
      <c r="W7" s="113" t="s">
        <v>1058</v>
      </c>
      <c r="X7" s="113" t="s">
        <v>800</v>
      </c>
      <c r="Y7" s="964" t="s">
        <v>1058</v>
      </c>
      <c r="Z7" s="964" t="s">
        <v>800</v>
      </c>
      <c r="AA7" s="113" t="s">
        <v>800</v>
      </c>
      <c r="AB7" s="113" t="s">
        <v>800</v>
      </c>
      <c r="AC7" s="113" t="s">
        <v>800</v>
      </c>
      <c r="AD7" s="113" t="s">
        <v>800</v>
      </c>
      <c r="AE7" s="113" t="s">
        <v>800</v>
      </c>
      <c r="AF7" s="113" t="s">
        <v>800</v>
      </c>
      <c r="AG7" s="113" t="s">
        <v>800</v>
      </c>
      <c r="AH7" s="113" t="s">
        <v>800</v>
      </c>
      <c r="AI7" s="113" t="s">
        <v>800</v>
      </c>
      <c r="AJ7" s="113" t="s">
        <v>800</v>
      </c>
      <c r="AK7" s="270"/>
      <c r="AL7" s="491"/>
      <c r="AM7" s="491"/>
      <c r="AN7" s="491"/>
      <c r="AO7" s="491"/>
      <c r="AP7" s="491"/>
      <c r="AQ7" s="491"/>
      <c r="AR7" s="491"/>
      <c r="AS7" s="491"/>
      <c r="AT7" s="491"/>
      <c r="AU7" s="491"/>
      <c r="AV7" s="491"/>
      <c r="AW7" s="491"/>
      <c r="AX7" s="491"/>
      <c r="AY7" s="272"/>
      <c r="AZ7" s="818"/>
      <c r="BA7" s="818"/>
      <c r="BB7" s="818"/>
      <c r="BC7" s="819"/>
      <c r="BD7" s="818"/>
      <c r="BE7" s="818"/>
      <c r="BF7" s="52"/>
      <c r="BG7" s="52"/>
      <c r="BH7" s="52"/>
      <c r="BI7" s="52"/>
      <c r="BJ7" s="52"/>
      <c r="BK7" s="52"/>
      <c r="BL7" s="52"/>
      <c r="BM7" s="52"/>
      <c r="BN7" s="52"/>
      <c r="BO7" s="52"/>
      <c r="BP7" s="52"/>
      <c r="BQ7" s="52"/>
      <c r="BR7" s="52"/>
      <c r="BS7" s="52"/>
      <c r="BT7" s="52"/>
      <c r="BU7" s="52"/>
      <c r="BV7" s="155"/>
      <c r="BW7" s="155"/>
      <c r="BX7" s="155"/>
      <c r="BY7" s="155"/>
      <c r="BZ7" s="66"/>
      <c r="CA7" s="49"/>
    </row>
    <row r="8" spans="1:83" ht="39.950000000000003" customHeight="1" x14ac:dyDescent="0.25">
      <c r="A8" s="377" t="s">
        <v>290</v>
      </c>
      <c r="B8" s="116" t="s">
        <v>751</v>
      </c>
      <c r="C8" s="118" t="s">
        <v>88</v>
      </c>
      <c r="D8" s="114" t="s">
        <v>89</v>
      </c>
      <c r="E8" s="114" t="s">
        <v>90</v>
      </c>
      <c r="F8" s="114" t="s">
        <v>1047</v>
      </c>
      <c r="G8" s="500" t="s">
        <v>80</v>
      </c>
      <c r="H8" s="122">
        <f>+H9+H79+H156+H166+H173+H184+H149</f>
        <v>63546066</v>
      </c>
      <c r="I8" s="122">
        <f>+I9+I79+I156+I166+I173+I184+I149</f>
        <v>63546066</v>
      </c>
      <c r="J8" s="122">
        <f ca="1">+J9+J79+J156+J166+J173+J184+J149</f>
        <v>5282443.2469999995</v>
      </c>
      <c r="K8" s="123">
        <f ca="1">IFERROR(J8/I8,0%)</f>
        <v>8.3127777681784421E-2</v>
      </c>
      <c r="L8" s="69">
        <f>+L9+L79+L149+L156+L166+L173+L184+L189</f>
        <v>6789465.0109999999</v>
      </c>
      <c r="M8" s="123">
        <f>+IFERROR(L8/I8,0%)</f>
        <v>0.10684319956171638</v>
      </c>
      <c r="N8" s="69">
        <f>+N9+N79+N149+N156+N166+N173+N184+N189</f>
        <v>56756600.989</v>
      </c>
      <c r="O8" s="123">
        <f>+IFERROR(N8/I8,0)</f>
        <v>0.8931568004382836</v>
      </c>
      <c r="P8" s="195">
        <f>+P9+P79+P149+P156+P166+P173+P184+P189</f>
        <v>4657084.9229999995</v>
      </c>
      <c r="Q8" s="123">
        <f ca="1">+IFERROR(P8/J8,0)</f>
        <v>0.88161570418098612</v>
      </c>
      <c r="R8" s="195">
        <f>+R9+R79+R149+R156+R166+R173+R184+R189</f>
        <v>625358.32400000014</v>
      </c>
      <c r="S8" s="123">
        <f ca="1">IFERROR(+R8/J8,0%)</f>
        <v>0.11838429581901388</v>
      </c>
      <c r="T8" s="195">
        <f>+T9+T79+T149+T156+T166+T173+T184</f>
        <v>40786396.188099995</v>
      </c>
      <c r="U8" s="195">
        <f ca="1">+U9+U79+U149+U156+U166+U173+U184</f>
        <v>8524753.765222</v>
      </c>
      <c r="V8" s="123">
        <f ca="1">IFERROR(U8/T8,"0,00%")</f>
        <v>0.20900973270370027</v>
      </c>
      <c r="W8" s="336">
        <f>+W9+W79+W149+W156+W166+W173+W184+W189</f>
        <v>3150397.8550000004</v>
      </c>
      <c r="X8" s="336">
        <f t="shared" ref="X8:AJ8" si="0">+X9+X79+X149+X156+X166+X173+X184+X189</f>
        <v>4223901.4905529991</v>
      </c>
      <c r="Y8" s="336">
        <f>+Y9+Y79+Y149+Y156+Y166+Y173+Y184+Y189</f>
        <v>2132045.392</v>
      </c>
      <c r="Z8" s="336">
        <f t="shared" si="0"/>
        <v>4300852.2746689999</v>
      </c>
      <c r="AA8" s="336">
        <f t="shared" si="0"/>
        <v>10337138.859000001</v>
      </c>
      <c r="AB8" s="336">
        <f t="shared" si="0"/>
        <v>1745143.56</v>
      </c>
      <c r="AC8" s="336" t="e">
        <f t="shared" si="0"/>
        <v>#VALUE!</v>
      </c>
      <c r="AD8" s="336">
        <f t="shared" si="0"/>
        <v>3017806.2969999998</v>
      </c>
      <c r="AE8" s="336">
        <f t="shared" si="0"/>
        <v>1856749.933</v>
      </c>
      <c r="AF8" s="336">
        <f t="shared" si="0"/>
        <v>2122415.0300000003</v>
      </c>
      <c r="AG8" s="336">
        <f t="shared" si="0"/>
        <v>7938625.9179999996</v>
      </c>
      <c r="AH8" s="336">
        <f t="shared" si="0"/>
        <v>1642688.09</v>
      </c>
      <c r="AI8" s="336">
        <f t="shared" si="0"/>
        <v>2713501.929</v>
      </c>
      <c r="AJ8" s="336">
        <f t="shared" si="0"/>
        <v>6586549.4759999998</v>
      </c>
      <c r="AK8" s="824"/>
      <c r="AL8" s="271"/>
      <c r="AM8" s="271"/>
      <c r="AP8" s="271"/>
      <c r="AQ8" s="271"/>
      <c r="AS8" s="271"/>
      <c r="AT8" s="271"/>
      <c r="AV8" s="271"/>
      <c r="AW8" s="271"/>
      <c r="AX8" s="271"/>
      <c r="AY8" s="271"/>
      <c r="AZ8" s="817"/>
      <c r="BA8" s="817"/>
      <c r="BB8" s="818"/>
      <c r="BC8" s="818"/>
      <c r="BF8" s="52"/>
      <c r="BG8" s="52"/>
      <c r="BH8" s="52"/>
      <c r="BI8" s="52"/>
      <c r="BJ8" s="52"/>
      <c r="BK8" s="151"/>
      <c r="BL8" s="151"/>
      <c r="BM8" s="151"/>
      <c r="BN8" s="151"/>
      <c r="BO8" s="156"/>
      <c r="BP8" s="52"/>
      <c r="BQ8" s="151"/>
      <c r="BR8" s="151"/>
      <c r="BS8" s="151"/>
      <c r="BT8" s="151"/>
      <c r="BU8" s="52"/>
      <c r="BV8" s="54"/>
      <c r="CB8" s="47"/>
      <c r="CC8" s="37"/>
      <c r="CD8" s="37"/>
      <c r="CE8" s="37"/>
    </row>
    <row r="9" spans="1:83" s="91" customFormat="1" ht="15.75" customHeight="1" x14ac:dyDescent="0.25">
      <c r="A9" s="377" t="s">
        <v>406</v>
      </c>
      <c r="B9" s="135" t="s">
        <v>144</v>
      </c>
      <c r="C9" s="486"/>
      <c r="D9" s="12"/>
      <c r="E9" s="12"/>
      <c r="F9" s="12"/>
      <c r="G9" s="226" t="s">
        <v>14</v>
      </c>
      <c r="H9" s="45">
        <f>+'P01 2026'!H3</f>
        <v>19882145</v>
      </c>
      <c r="I9" s="86">
        <f>+'P01 2026'!AA3</f>
        <v>19882145</v>
      </c>
      <c r="J9" s="86">
        <f ca="1">+J10+J41+J72</f>
        <v>2881934.4040000001</v>
      </c>
      <c r="K9" s="136">
        <f t="shared" ref="K9:K72" ca="1" si="1">IFERROR(J9/I9,0%)</f>
        <v>0.14495087949514501</v>
      </c>
      <c r="L9" s="86">
        <f>+L10+L41+L72</f>
        <v>2881934.4040000001</v>
      </c>
      <c r="M9" s="499">
        <f t="shared" ref="M9:M72" si="2">+IFERROR(L9/I9,0%)</f>
        <v>0.14495087949514501</v>
      </c>
      <c r="N9" s="86">
        <f t="shared" ref="N9:N72" si="3">I9-L9</f>
        <v>17000210.596000001</v>
      </c>
      <c r="O9" s="499">
        <f t="shared" ref="O9:O72" si="4">+IFERROR(N9/I9,0)</f>
        <v>0.85504912050485504</v>
      </c>
      <c r="P9" s="21">
        <f>+'P01 2026'!AE3</f>
        <v>2532573.835</v>
      </c>
      <c r="Q9" s="499">
        <f t="shared" ref="Q9:Q72" ca="1" si="5">+IFERROR(P9/J9,0)</f>
        <v>0.87877566938542984</v>
      </c>
      <c r="R9" s="21">
        <f>+'P01 2026'!AF3</f>
        <v>349360.56900000002</v>
      </c>
      <c r="S9" s="499">
        <f t="shared" ref="S9:S72" ca="1" si="6">IFERROR(+R9/J9,0%)</f>
        <v>0.12122433061457009</v>
      </c>
      <c r="T9" s="87">
        <f>+'P01 2025'!U3</f>
        <v>20437614.037999999</v>
      </c>
      <c r="U9" s="87">
        <f ca="1">+U10+U41+U72</f>
        <v>2784651.527427</v>
      </c>
      <c r="V9" s="136">
        <f t="shared" ref="V9:V72" ca="1" si="7">IFERROR(U9/T9,"0,00%")</f>
        <v>0.13625130224347376</v>
      </c>
      <c r="W9" s="489">
        <f>+'P01 2026'!I3</f>
        <v>1385883.115</v>
      </c>
      <c r="X9" s="337">
        <f>+'P01 2025'!G3</f>
        <v>1399844.5307119999</v>
      </c>
      <c r="Y9" s="337">
        <f>+'P01 2026'!R3</f>
        <v>1496051.2890000001</v>
      </c>
      <c r="Z9" s="126">
        <f>+'P01 2025'!N3</f>
        <v>1384806.9967149997</v>
      </c>
      <c r="AA9" s="63">
        <f>+'P01 2025'!AC3</f>
        <v>2346055.1310000001</v>
      </c>
      <c r="AB9" s="63">
        <f>+'P01 2025'!AR3</f>
        <v>1365085.645</v>
      </c>
      <c r="AC9" s="63" t="e">
        <f>AC10+AC41+AC72</f>
        <v>#VALUE!</v>
      </c>
      <c r="AD9" s="63">
        <f>+'P01 2025'!BU3</f>
        <v>2368894.5</v>
      </c>
      <c r="AE9" s="63">
        <f>+'P01 2025'!CI3</f>
        <v>1383712.497</v>
      </c>
      <c r="AF9" s="63">
        <f>+'P01 2025'!CX3</f>
        <v>1386203.04</v>
      </c>
      <c r="AG9" s="63">
        <f>+'P01 2025'!DN3</f>
        <v>2391950.2519999999</v>
      </c>
      <c r="AH9" s="63">
        <f>+'P01 2025'!ED3</f>
        <v>1383476.504</v>
      </c>
      <c r="AI9" s="63">
        <f>+'P01 2025'!EY3</f>
        <v>1384855.8970000001</v>
      </c>
      <c r="AJ9" s="63">
        <f>+'P01 2025'!FR3</f>
        <v>2450213.023</v>
      </c>
      <c r="AK9" s="380"/>
      <c r="AL9" s="492"/>
      <c r="AM9" s="492"/>
      <c r="AN9" s="826"/>
      <c r="AO9" s="826"/>
      <c r="AP9" s="492"/>
      <c r="AQ9" s="492"/>
      <c r="AR9" s="826"/>
      <c r="AS9" s="347"/>
      <c r="AT9" s="347"/>
      <c r="AU9" s="347"/>
      <c r="AV9" s="347"/>
      <c r="AW9" s="347"/>
      <c r="AX9" s="347"/>
      <c r="AY9" s="347"/>
      <c r="AZ9" s="820"/>
      <c r="BA9" s="820"/>
      <c r="BB9" s="820"/>
      <c r="BC9" s="820"/>
      <c r="BD9" s="827"/>
      <c r="BE9" s="827"/>
      <c r="BF9" s="204"/>
      <c r="BG9" s="204"/>
      <c r="BH9" s="204"/>
      <c r="BI9" s="204"/>
      <c r="BJ9" s="204"/>
      <c r="BK9" s="348"/>
      <c r="BL9" s="348"/>
      <c r="BM9" s="348"/>
      <c r="BN9" s="348"/>
      <c r="BO9" s="85"/>
      <c r="BP9" s="204"/>
      <c r="BQ9" s="348"/>
      <c r="BR9" s="348"/>
      <c r="BS9" s="348"/>
      <c r="BT9" s="348"/>
      <c r="BU9" s="204"/>
      <c r="BV9" s="205"/>
      <c r="BW9" s="85"/>
      <c r="BX9" s="85"/>
      <c r="BY9" s="85"/>
      <c r="BZ9" s="85"/>
      <c r="CA9" s="204"/>
      <c r="CB9" s="205"/>
      <c r="CC9" s="206"/>
      <c r="CD9" s="72"/>
      <c r="CE9" s="72"/>
    </row>
    <row r="10" spans="1:83" s="91" customFormat="1" ht="15.75" hidden="1" customHeight="1" x14ac:dyDescent="0.25">
      <c r="A10" s="377" t="s">
        <v>405</v>
      </c>
      <c r="B10" s="135"/>
      <c r="C10" s="486" t="s">
        <v>146</v>
      </c>
      <c r="D10" s="12"/>
      <c r="E10" s="12"/>
      <c r="F10" s="12"/>
      <c r="G10" s="226" t="s">
        <v>15</v>
      </c>
      <c r="H10" s="45">
        <f>+'P01 2026'!H4</f>
        <v>648450</v>
      </c>
      <c r="I10" s="86">
        <f>I11+I25+I28+I32+I37</f>
        <v>647823.89500000002</v>
      </c>
      <c r="J10" s="86">
        <f ca="1">+J11+J25+J28+J32+J37</f>
        <v>93883.245999999985</v>
      </c>
      <c r="K10" s="136">
        <f t="shared" ca="1" si="1"/>
        <v>0.14492093719389584</v>
      </c>
      <c r="L10" s="86">
        <f>+L11+L25+L28+L32+L37</f>
        <v>93883.245999999985</v>
      </c>
      <c r="M10" s="499">
        <f t="shared" si="2"/>
        <v>0.14492093719389584</v>
      </c>
      <c r="N10" s="86">
        <f t="shared" si="3"/>
        <v>553940.64899999998</v>
      </c>
      <c r="O10" s="499">
        <f t="shared" si="4"/>
        <v>0.85507906280610402</v>
      </c>
      <c r="P10" s="21">
        <f>+'P01 2026'!AE4</f>
        <v>74853.316000000006</v>
      </c>
      <c r="Q10" s="499">
        <f t="shared" ca="1" si="5"/>
        <v>0.79730217253033642</v>
      </c>
      <c r="R10" s="21">
        <f>+'P01 2026'!AF4</f>
        <v>19029.93</v>
      </c>
      <c r="S10" s="499">
        <f t="shared" ca="1" si="6"/>
        <v>0.2026978274696638</v>
      </c>
      <c r="T10" s="87">
        <f>+'P01 2025'!U4</f>
        <v>828808.64347199991</v>
      </c>
      <c r="U10" s="87">
        <f ca="1">+U11+U25+U28+U32+U37</f>
        <v>101426.22614299999</v>
      </c>
      <c r="V10" s="136">
        <f t="shared" ca="1" si="7"/>
        <v>0.1223759271116078</v>
      </c>
      <c r="W10" s="489">
        <f>+'P01 2026'!I4</f>
        <v>45980.004000000001</v>
      </c>
      <c r="X10" s="337">
        <f>+'P01 2025'!G4</f>
        <v>50964.895127999996</v>
      </c>
      <c r="Y10" s="337">
        <f>+'P01 2026'!R4</f>
        <v>47903.241999999998</v>
      </c>
      <c r="Z10" s="126">
        <f>+'P01 2025'!N4</f>
        <v>50461.331014999996</v>
      </c>
      <c r="AA10" s="63">
        <f>+'P01 2025'!AC4</f>
        <v>72259.865999999995</v>
      </c>
      <c r="AB10" s="63">
        <f>+'P01 2025'!AR4</f>
        <v>46455.673999999999</v>
      </c>
      <c r="AC10" s="63">
        <f>+AC11+AC25+AC28+AC32+AC37</f>
        <v>41248.681999999993</v>
      </c>
      <c r="AD10" s="63">
        <f>+'P01 2025'!BU4</f>
        <v>69709.687999999995</v>
      </c>
      <c r="AE10" s="63">
        <f>+'P01 2025'!CI4</f>
        <v>49516.182000000001</v>
      </c>
      <c r="AF10" s="63">
        <f>+'P01 2025'!CX4</f>
        <v>46454.758000000002</v>
      </c>
      <c r="AG10" s="63">
        <f>+'P01 2025'!DN4</f>
        <v>71252.445000000007</v>
      </c>
      <c r="AH10" s="63">
        <f>+'P01 2025'!ED4</f>
        <v>46068.383999999998</v>
      </c>
      <c r="AI10" s="63">
        <f>+'P01 2025'!EY4</f>
        <v>41100.146000000001</v>
      </c>
      <c r="AJ10" s="63">
        <f>+'P01 2025'!FR4</f>
        <v>68453.101999999999</v>
      </c>
      <c r="AK10" s="380"/>
      <c r="AL10" s="492"/>
      <c r="AM10" s="492"/>
      <c r="AN10" s="826"/>
      <c r="AO10" s="826"/>
      <c r="AP10" s="492"/>
      <c r="AQ10" s="492"/>
      <c r="AR10" s="826"/>
      <c r="AS10" s="347"/>
      <c r="AT10" s="347"/>
      <c r="AU10" s="347"/>
      <c r="AV10" s="347"/>
      <c r="AW10" s="347"/>
      <c r="AX10" s="347"/>
      <c r="AY10" s="347"/>
      <c r="AZ10" s="820"/>
      <c r="BA10" s="820"/>
      <c r="BB10" s="820"/>
      <c r="BC10" s="820"/>
      <c r="BD10" s="827"/>
      <c r="BE10" s="827"/>
      <c r="BF10" s="204"/>
      <c r="BG10" s="204"/>
      <c r="BH10" s="204"/>
      <c r="BI10" s="204"/>
      <c r="BJ10" s="204"/>
      <c r="BK10" s="348"/>
      <c r="BL10" s="348"/>
      <c r="BM10" s="348"/>
      <c r="BN10" s="348"/>
      <c r="BO10" s="85"/>
      <c r="BP10" s="204"/>
      <c r="BQ10" s="348"/>
      <c r="BR10" s="348"/>
      <c r="BS10" s="348"/>
      <c r="BT10" s="348"/>
      <c r="BU10" s="204"/>
      <c r="BV10" s="205"/>
      <c r="BW10" s="85"/>
      <c r="BX10" s="85"/>
      <c r="BY10" s="85"/>
      <c r="BZ10" s="85"/>
      <c r="CA10" s="204"/>
      <c r="CB10" s="205"/>
      <c r="CC10" s="206"/>
      <c r="CD10" s="72"/>
      <c r="CE10" s="72"/>
    </row>
    <row r="11" spans="1:83" s="91" customFormat="1" ht="15.75" hidden="1" customHeight="1" x14ac:dyDescent="0.25">
      <c r="A11" s="377" t="s">
        <v>404</v>
      </c>
      <c r="B11" s="833"/>
      <c r="C11" s="834"/>
      <c r="D11" s="835" t="s">
        <v>145</v>
      </c>
      <c r="E11" s="835"/>
      <c r="F11" s="835"/>
      <c r="G11" s="836" t="s">
        <v>16</v>
      </c>
      <c r="H11" s="837">
        <f>+'P01 2026'!H5</f>
        <v>507000</v>
      </c>
      <c r="I11" s="838">
        <f>+'P01 2026'!AA5</f>
        <v>506987.75599999999</v>
      </c>
      <c r="J11" s="838">
        <f ca="1">SUM(J12:J24)</f>
        <v>76529.209999999992</v>
      </c>
      <c r="K11" s="136">
        <f t="shared" ca="1" si="1"/>
        <v>0.1509488327761509</v>
      </c>
      <c r="L11" s="838">
        <f>SUM(L12:L24)</f>
        <v>76529.209999999992</v>
      </c>
      <c r="M11" s="499">
        <f t="shared" si="2"/>
        <v>0.1509488327761509</v>
      </c>
      <c r="N11" s="838">
        <f t="shared" si="3"/>
        <v>430458.54599999997</v>
      </c>
      <c r="O11" s="499">
        <f t="shared" si="4"/>
        <v>0.8490511672238491</v>
      </c>
      <c r="P11" s="839">
        <f>+'P01 2026'!AE5</f>
        <v>60524.154999999999</v>
      </c>
      <c r="Q11" s="499">
        <f t="shared" ca="1" si="5"/>
        <v>0.79086344939402886</v>
      </c>
      <c r="R11" s="839">
        <f>+'P01 2026'!AF5</f>
        <v>16005.055</v>
      </c>
      <c r="S11" s="499">
        <f t="shared" ca="1" si="6"/>
        <v>0.20913655060597125</v>
      </c>
      <c r="T11" s="840">
        <f>+'P01 2025'!U5</f>
        <v>648488.71577499993</v>
      </c>
      <c r="U11" s="840">
        <f>SUM(U12:U24)</f>
        <v>84103.948719999986</v>
      </c>
      <c r="V11" s="499">
        <f t="shared" si="7"/>
        <v>0.12969223160573967</v>
      </c>
      <c r="W11" s="841">
        <f>+'P01 2026'!I5</f>
        <v>37237.550999999999</v>
      </c>
      <c r="X11" s="842">
        <f>+'P01 2025'!G5</f>
        <v>42051.974359999993</v>
      </c>
      <c r="Y11" s="842">
        <f>+'P01 2026'!R5</f>
        <v>39291.659</v>
      </c>
      <c r="Z11" s="843">
        <f>+'P01 2025'!N5</f>
        <v>42051.974359999993</v>
      </c>
      <c r="AA11" s="63">
        <f>+'P01 2025'!AC5</f>
        <v>51803.669000000002</v>
      </c>
      <c r="AB11" s="63">
        <f>+'P01 2025'!AR5</f>
        <v>37455.650999999998</v>
      </c>
      <c r="AC11" s="63">
        <f>SUM(AC12:AC24)</f>
        <v>35514.710999999996</v>
      </c>
      <c r="AD11" s="63">
        <f>+'P01 2025'!BU5</f>
        <v>51953.999000000003</v>
      </c>
      <c r="AE11" s="63">
        <f>+'P01 2025'!CI5</f>
        <v>37205.313000000002</v>
      </c>
      <c r="AF11" s="63">
        <f>+'P01 2025'!CX5</f>
        <v>37359.317000000003</v>
      </c>
      <c r="AG11" s="63">
        <f>+'P01 2025'!DN5</f>
        <v>52128.207000000002</v>
      </c>
      <c r="AH11" s="63">
        <f>+'P01 2025'!ED5</f>
        <v>37237.550999999999</v>
      </c>
      <c r="AI11" s="63">
        <f>+'P01 2025'!EY5</f>
        <v>34343.406000000003</v>
      </c>
      <c r="AJ11" s="63">
        <f>+'P01 2025'!FR5</f>
        <v>49972.307000000001</v>
      </c>
      <c r="AK11" s="380"/>
      <c r="AL11" s="492"/>
      <c r="AM11" s="492"/>
      <c r="AN11" s="826"/>
      <c r="AO11" s="826"/>
      <c r="AP11" s="492"/>
      <c r="AQ11" s="492"/>
      <c r="AR11" s="826"/>
      <c r="AS11" s="347"/>
      <c r="AT11" s="347"/>
      <c r="AU11" s="347"/>
      <c r="AV11" s="347"/>
      <c r="AW11" s="347"/>
      <c r="AX11" s="347"/>
      <c r="AY11" s="347"/>
      <c r="AZ11" s="820"/>
      <c r="BA11" s="820"/>
      <c r="BB11" s="820"/>
      <c r="BC11" s="820"/>
      <c r="BD11" s="827"/>
      <c r="BE11" s="827"/>
      <c r="BF11" s="204"/>
      <c r="BG11" s="204"/>
      <c r="BH11" s="204"/>
      <c r="BI11" s="204"/>
      <c r="BJ11" s="204"/>
      <c r="BK11" s="348"/>
      <c r="BL11" s="348"/>
      <c r="BM11" s="348"/>
      <c r="BN11" s="348"/>
      <c r="BO11" s="85"/>
      <c r="BP11" s="204"/>
      <c r="BQ11" s="348"/>
      <c r="BR11" s="348"/>
      <c r="BS11" s="348"/>
      <c r="BT11" s="348"/>
      <c r="BU11" s="204"/>
      <c r="BV11" s="205"/>
      <c r="BW11" s="85"/>
      <c r="BX11" s="85"/>
      <c r="BY11" s="85"/>
      <c r="BZ11" s="85"/>
      <c r="CA11" s="204"/>
      <c r="CB11" s="205"/>
      <c r="CC11" s="206"/>
      <c r="CD11" s="72"/>
      <c r="CE11" s="72"/>
    </row>
    <row r="12" spans="1:83" s="91" customFormat="1" ht="15.75" hidden="1" customHeight="1" x14ac:dyDescent="0.25">
      <c r="A12" s="377" t="s">
        <v>403</v>
      </c>
      <c r="B12" s="854"/>
      <c r="C12" s="835"/>
      <c r="D12" s="835"/>
      <c r="E12" s="835">
        <v>1</v>
      </c>
      <c r="F12" s="853" t="str">
        <f>+CONCATENATE($B$9,"",$C$10,"",$D$11,"00",E12)</f>
        <v>21.01.001.001</v>
      </c>
      <c r="G12" s="836" t="s">
        <v>117</v>
      </c>
      <c r="H12" s="838">
        <f>+'P01 2026'!H6</f>
        <v>90500</v>
      </c>
      <c r="I12" s="838">
        <f>'P01 2026'!AA6</f>
        <v>90487.755999999994</v>
      </c>
      <c r="J12" s="838">
        <f>SUMIF(W3:$AJ$3,"ok",W12:AJ12)</f>
        <v>15652.654999999999</v>
      </c>
      <c r="K12" s="136">
        <f t="shared" si="1"/>
        <v>0.17298091688780523</v>
      </c>
      <c r="L12" s="838">
        <f>'P01 2026'!AC6</f>
        <v>15652.655000000001</v>
      </c>
      <c r="M12" s="499">
        <f t="shared" si="2"/>
        <v>0.17298091688780526</v>
      </c>
      <c r="N12" s="838">
        <f>I12-L12</f>
        <v>74835.100999999995</v>
      </c>
      <c r="O12" s="499">
        <f t="shared" si="4"/>
        <v>0.82701908311219474</v>
      </c>
      <c r="P12" s="839">
        <f>+'P01 2026'!AE6</f>
        <v>12291.311</v>
      </c>
      <c r="Q12" s="499">
        <f t="shared" si="5"/>
        <v>0.78525406712152035</v>
      </c>
      <c r="R12" s="839">
        <f>+'P01 2026'!AF6</f>
        <v>3361.3440000000001</v>
      </c>
      <c r="S12" s="499">
        <f t="shared" si="6"/>
        <v>0.21474593287847973</v>
      </c>
      <c r="T12" s="844">
        <f>+'P01 2025'!U6</f>
        <v>119607.82969399999</v>
      </c>
      <c r="U12" s="844">
        <f>SUMIF(W$3:$AJ$3,"SI",W12:AJ12)</f>
        <v>17114.967035999998</v>
      </c>
      <c r="V12" s="499">
        <f t="shared" si="7"/>
        <v>0.14309236343294801</v>
      </c>
      <c r="W12" s="841">
        <f>+'P01 2026'!I6</f>
        <v>7521.99</v>
      </c>
      <c r="X12" s="842">
        <f>+'P01 2025'!G6</f>
        <v>8557.4835179999991</v>
      </c>
      <c r="Y12" s="842">
        <f>+'P01 2026'!R6</f>
        <v>8130.665</v>
      </c>
      <c r="Z12" s="839">
        <f>+'P01 2025'!N6</f>
        <v>8557.4835179999991</v>
      </c>
      <c r="AA12" s="203">
        <f>+'P01 2025'!AC6</f>
        <v>7478.0990000000002</v>
      </c>
      <c r="AB12" s="63">
        <f>+'P01 2025'!AR6</f>
        <v>7478.0990000000002</v>
      </c>
      <c r="AC12" s="63">
        <f>'P01 2025'!BF6</f>
        <v>7158.5929999999998</v>
      </c>
      <c r="AD12" s="63">
        <f>+'P01 2025'!BU6</f>
        <v>7521.99</v>
      </c>
      <c r="AE12" s="63">
        <f>+'P01 2025'!CI6</f>
        <v>7521.99</v>
      </c>
      <c r="AF12" s="63">
        <f>+'P01 2025'!CX6</f>
        <v>7551.0360000000001</v>
      </c>
      <c r="AG12" s="63">
        <f>+'P01 2025'!DN6</f>
        <v>7521.99</v>
      </c>
      <c r="AH12" s="63">
        <f>+'P01 2025'!ED6</f>
        <v>7521.99</v>
      </c>
      <c r="AI12" s="63">
        <f>+'P01 2025'!EY6</f>
        <v>6908.12</v>
      </c>
      <c r="AJ12" s="63">
        <f>+'P01 2025'!FR6</f>
        <v>7171.2070000000003</v>
      </c>
      <c r="AK12" s="380"/>
      <c r="AL12" s="492"/>
      <c r="AM12" s="492"/>
      <c r="AN12" s="826"/>
      <c r="AO12" s="826"/>
      <c r="AP12" s="492"/>
      <c r="AQ12" s="492"/>
      <c r="AR12" s="826"/>
      <c r="AS12" s="347"/>
      <c r="AT12" s="347"/>
      <c r="AU12" s="347"/>
      <c r="AV12" s="347"/>
      <c r="AW12" s="347"/>
      <c r="AX12" s="347"/>
      <c r="AY12" s="347"/>
      <c r="AZ12" s="820"/>
      <c r="BA12" s="820"/>
      <c r="BB12" s="820"/>
      <c r="BC12" s="820"/>
      <c r="BD12" s="827"/>
      <c r="BE12" s="827"/>
      <c r="BF12" s="204"/>
      <c r="BG12" s="204"/>
      <c r="BH12" s="204"/>
      <c r="BI12" s="204"/>
      <c r="BJ12" s="204"/>
      <c r="BK12" s="348"/>
      <c r="BL12" s="348"/>
      <c r="BM12" s="348"/>
      <c r="BN12" s="348"/>
      <c r="BO12" s="85"/>
      <c r="BP12" s="204"/>
      <c r="BQ12" s="348"/>
      <c r="BR12" s="348"/>
      <c r="BS12" s="348"/>
      <c r="BT12" s="348"/>
      <c r="BU12" s="204"/>
      <c r="BV12" s="205"/>
      <c r="BW12" s="85"/>
      <c r="BX12" s="85"/>
      <c r="BY12" s="85"/>
      <c r="BZ12" s="85"/>
      <c r="CA12" s="204"/>
      <c r="CB12" s="205"/>
      <c r="CC12" s="206"/>
      <c r="CD12" s="72"/>
      <c r="CE12" s="72"/>
    </row>
    <row r="13" spans="1:83" s="91" customFormat="1" ht="15.75" hidden="1" customHeight="1" x14ac:dyDescent="0.25">
      <c r="A13" s="377" t="s">
        <v>456</v>
      </c>
      <c r="B13" s="852"/>
      <c r="C13" s="834"/>
      <c r="D13" s="835"/>
      <c r="E13" s="835">
        <v>2</v>
      </c>
      <c r="F13" s="853" t="str">
        <f>+CONCATENATE($B$9,"",$C$10,"",$D$11,"00",E13)</f>
        <v>21.01.001.002</v>
      </c>
      <c r="G13" s="836" t="s">
        <v>17</v>
      </c>
      <c r="H13" s="838">
        <f>+'P01 2026'!H7</f>
        <v>10500</v>
      </c>
      <c r="I13" s="838">
        <f>+'P01 2026'!AA7</f>
        <v>10500</v>
      </c>
      <c r="J13" s="838">
        <f>SUMIF(W$3:$AJ3,"ok",W13:AJ13)</f>
        <v>1755.5050000000001</v>
      </c>
      <c r="K13" s="136">
        <f t="shared" si="1"/>
        <v>0.16719095238095238</v>
      </c>
      <c r="L13" s="838">
        <f>'P01 2026'!AC7</f>
        <v>1755.5050000000001</v>
      </c>
      <c r="M13" s="499">
        <f t="shared" si="2"/>
        <v>0.16719095238095238</v>
      </c>
      <c r="N13" s="838">
        <f t="shared" si="3"/>
        <v>8744.494999999999</v>
      </c>
      <c r="O13" s="499">
        <f t="shared" si="4"/>
        <v>0.8328090476190475</v>
      </c>
      <c r="P13" s="839">
        <f>+'P01 2026'!AE7</f>
        <v>1471.8630000000001</v>
      </c>
      <c r="Q13" s="499">
        <f t="shared" si="5"/>
        <v>0.83842711926197877</v>
      </c>
      <c r="R13" s="839">
        <f>+'P01 2026'!AF7</f>
        <v>283.642</v>
      </c>
      <c r="S13" s="499">
        <f t="shared" si="6"/>
        <v>0.16157288073802123</v>
      </c>
      <c r="T13" s="844">
        <f>+'P01 2025'!U7</f>
        <v>16571.952739</v>
      </c>
      <c r="U13" s="844">
        <f>SUMIF(W$3:$AJ$3,"SI",W13:AJ13)</f>
        <v>2197.1929679999998</v>
      </c>
      <c r="V13" s="499">
        <f t="shared" si="7"/>
        <v>0.13258503705656746</v>
      </c>
      <c r="W13" s="841">
        <f>+'P01 2026'!I7</f>
        <v>852.61500000000001</v>
      </c>
      <c r="X13" s="842">
        <f>+'P01 2025'!G7</f>
        <v>1098.5964839999999</v>
      </c>
      <c r="Y13" s="842">
        <f>+'P01 2026'!R7</f>
        <v>902.89</v>
      </c>
      <c r="Z13" s="839">
        <f>+'P01 2025'!N7</f>
        <v>1098.5964839999999</v>
      </c>
      <c r="AA13" s="203">
        <f>+'P01 2025'!AC7</f>
        <v>818.94</v>
      </c>
      <c r="AB13" s="63">
        <f>+'P01 2025'!AR7</f>
        <v>818.94</v>
      </c>
      <c r="AC13" s="63">
        <f>'P01 2025'!BF7</f>
        <v>818.94</v>
      </c>
      <c r="AD13" s="63">
        <f>+'P01 2025'!BU7</f>
        <v>824.09900000000005</v>
      </c>
      <c r="AE13" s="63">
        <f>+'P01 2025'!CI7</f>
        <v>824.09900000000005</v>
      </c>
      <c r="AF13" s="63">
        <f>+'P01 2025'!CX7</f>
        <v>824.09900000000005</v>
      </c>
      <c r="AG13" s="63">
        <f>+'P01 2025'!DN7</f>
        <v>852.61500000000001</v>
      </c>
      <c r="AH13" s="63">
        <f>+'P01 2025'!ED7</f>
        <v>852.61500000000001</v>
      </c>
      <c r="AI13" s="63">
        <f>+'P01 2025'!EY7</f>
        <v>840.33799999999997</v>
      </c>
      <c r="AJ13" s="63">
        <f>+'P01 2025'!FR7</f>
        <v>845.59900000000005</v>
      </c>
      <c r="AK13" s="380"/>
      <c r="AL13" s="492"/>
      <c r="AM13" s="492"/>
      <c r="AN13" s="826"/>
      <c r="AO13" s="826"/>
      <c r="AP13" s="492"/>
      <c r="AQ13" s="492"/>
      <c r="AR13" s="826"/>
      <c r="AS13" s="347"/>
      <c r="AT13" s="347"/>
      <c r="AU13" s="347"/>
      <c r="AV13" s="347"/>
      <c r="AW13" s="347"/>
      <c r="AX13" s="347"/>
      <c r="AY13" s="347"/>
      <c r="AZ13" s="820"/>
      <c r="BA13" s="820"/>
      <c r="BB13" s="820"/>
      <c r="BC13" s="820"/>
      <c r="BD13" s="827"/>
      <c r="BE13" s="827"/>
      <c r="BF13" s="204"/>
      <c r="BG13" s="204"/>
      <c r="BH13" s="204"/>
      <c r="BI13" s="204"/>
      <c r="BJ13" s="204"/>
      <c r="BK13" s="348"/>
      <c r="BL13" s="348"/>
      <c r="BM13" s="348"/>
      <c r="BN13" s="348"/>
      <c r="BO13" s="85"/>
      <c r="BP13" s="204"/>
      <c r="BQ13" s="348"/>
      <c r="BR13" s="348"/>
      <c r="BS13" s="348"/>
      <c r="BT13" s="348"/>
      <c r="BU13" s="204"/>
      <c r="BV13" s="205"/>
      <c r="BW13" s="85"/>
      <c r="BX13" s="85"/>
      <c r="BY13" s="85"/>
      <c r="BZ13" s="85"/>
      <c r="CA13" s="204"/>
      <c r="CB13" s="205"/>
      <c r="CC13" s="206"/>
      <c r="CD13" s="72"/>
      <c r="CE13" s="72"/>
    </row>
    <row r="14" spans="1:83" s="91" customFormat="1" ht="15.75" hidden="1" customHeight="1" x14ac:dyDescent="0.25">
      <c r="A14" s="377" t="s">
        <v>402</v>
      </c>
      <c r="B14" s="852"/>
      <c r="C14" s="834"/>
      <c r="D14" s="835"/>
      <c r="E14" s="835">
        <v>3</v>
      </c>
      <c r="F14" s="853" t="str">
        <f>+CONCATENATE($B$9,"",$C$10,"",$D$11,"00",E14)</f>
        <v>21.01.001.003</v>
      </c>
      <c r="G14" s="836" t="s">
        <v>18</v>
      </c>
      <c r="H14" s="838">
        <f>+'P01 2026'!H8</f>
        <v>66600</v>
      </c>
      <c r="I14" s="838">
        <f>'P01 2026'!AA8</f>
        <v>66600</v>
      </c>
      <c r="J14" s="838">
        <f ca="1">SUMIF(W$3:$AJ4,"ok",W14:AJ14)</f>
        <v>11368.954</v>
      </c>
      <c r="K14" s="136">
        <f t="shared" ca="1" si="1"/>
        <v>0.170705015015015</v>
      </c>
      <c r="L14" s="838">
        <f>'P01 2026'!AC8</f>
        <v>11368.954</v>
      </c>
      <c r="M14" s="499">
        <f t="shared" si="2"/>
        <v>0.170705015015015</v>
      </c>
      <c r="N14" s="838">
        <f t="shared" si="3"/>
        <v>55231.046000000002</v>
      </c>
      <c r="O14" s="499">
        <f t="shared" si="4"/>
        <v>0.829294984984985</v>
      </c>
      <c r="P14" s="839">
        <f>+'P01 2026'!AE8</f>
        <v>9070.8889999999992</v>
      </c>
      <c r="Q14" s="499">
        <f t="shared" ca="1" si="5"/>
        <v>0.79786486953856961</v>
      </c>
      <c r="R14" s="839">
        <f>+'P01 2026'!AF8</f>
        <v>2298.0650000000001</v>
      </c>
      <c r="S14" s="499">
        <f t="shared" ca="1" si="6"/>
        <v>0.20213513046143033</v>
      </c>
      <c r="T14" s="844">
        <f>+'P01 2025'!U8</f>
        <v>87788.758184999984</v>
      </c>
      <c r="U14" s="844">
        <f>SUMIF(W$3:$AJ$3,"SI",W14:AJ14)</f>
        <v>12705.402717999999</v>
      </c>
      <c r="V14" s="499">
        <f t="shared" si="7"/>
        <v>0.14472698988662658</v>
      </c>
      <c r="W14" s="841">
        <f>+'P01 2026'!I8</f>
        <v>5536.0829999999996</v>
      </c>
      <c r="X14" s="842">
        <f>+'P01 2025'!G8</f>
        <v>6352.7013589999997</v>
      </c>
      <c r="Y14" s="842">
        <f>+'P01 2026'!R8</f>
        <v>5832.8710000000001</v>
      </c>
      <c r="Z14" s="839">
        <f>+'P01 2025'!N8</f>
        <v>6352.7013589999997</v>
      </c>
      <c r="AA14" s="203">
        <f>+'P01 2025'!AC8</f>
        <v>5504.03</v>
      </c>
      <c r="AB14" s="63">
        <f>+'P01 2025'!AR8</f>
        <v>5504.03</v>
      </c>
      <c r="AC14" s="63">
        <f>'P01 2025'!BF8</f>
        <v>5248.4229999999998</v>
      </c>
      <c r="AD14" s="63">
        <f>+'P01 2025'!BU8</f>
        <v>5536.0829999999996</v>
      </c>
      <c r="AE14" s="63">
        <f>+'P01 2025'!CI8</f>
        <v>5536.0829999999996</v>
      </c>
      <c r="AF14" s="63">
        <f>+'P01 2025'!CX8</f>
        <v>5559.32</v>
      </c>
      <c r="AG14" s="63">
        <f>+'P01 2025'!DN8</f>
        <v>5536.0829999999996</v>
      </c>
      <c r="AH14" s="63">
        <f>+'P01 2025'!ED8</f>
        <v>5536.0829999999996</v>
      </c>
      <c r="AI14" s="63">
        <f>+'P01 2025'!EY8</f>
        <v>5044.982</v>
      </c>
      <c r="AJ14" s="63">
        <f>+'P01 2025'!FR8</f>
        <v>5255.4539999999997</v>
      </c>
      <c r="AK14" s="380"/>
      <c r="AL14" s="492"/>
      <c r="AM14" s="492"/>
      <c r="AN14" s="826"/>
      <c r="AO14" s="826"/>
      <c r="AP14" s="492"/>
      <c r="AQ14" s="492"/>
      <c r="AR14" s="826"/>
      <c r="AS14" s="347"/>
      <c r="AT14" s="347"/>
      <c r="AU14" s="347"/>
      <c r="AV14" s="347"/>
      <c r="AW14" s="347"/>
      <c r="AX14" s="347"/>
      <c r="AY14" s="347"/>
      <c r="AZ14" s="820"/>
      <c r="BA14" s="820"/>
      <c r="BB14" s="820"/>
      <c r="BC14" s="820"/>
      <c r="BD14" s="827"/>
      <c r="BE14" s="827"/>
      <c r="BF14" s="204"/>
      <c r="BG14" s="204"/>
      <c r="BH14" s="204"/>
      <c r="BI14" s="204"/>
      <c r="BJ14" s="204"/>
      <c r="BK14" s="348"/>
      <c r="BL14" s="348"/>
      <c r="BM14" s="348"/>
      <c r="BN14" s="348"/>
      <c r="BO14" s="85"/>
      <c r="BP14" s="204"/>
      <c r="BQ14" s="348"/>
      <c r="BR14" s="348"/>
      <c r="BS14" s="348"/>
      <c r="BT14" s="348"/>
      <c r="BU14" s="204"/>
      <c r="BV14" s="205"/>
      <c r="BW14" s="85"/>
      <c r="BX14" s="85"/>
      <c r="BY14" s="85"/>
      <c r="BZ14" s="85"/>
      <c r="CA14" s="204"/>
      <c r="CB14" s="205"/>
      <c r="CC14" s="206"/>
      <c r="CD14" s="72"/>
      <c r="CE14" s="72"/>
    </row>
    <row r="15" spans="1:83" s="91" customFormat="1" ht="15.75" hidden="1" customHeight="1" x14ac:dyDescent="0.25">
      <c r="A15" s="377" t="s">
        <v>788</v>
      </c>
      <c r="B15" s="852"/>
      <c r="C15" s="834"/>
      <c r="D15" s="835"/>
      <c r="E15" s="835">
        <v>4</v>
      </c>
      <c r="F15" s="853" t="str">
        <f>+CONCATENATE($B$9,"",$C$10,"",$D$11,"00",E15)</f>
        <v>21.01.001.004</v>
      </c>
      <c r="G15" s="836" t="s">
        <v>19</v>
      </c>
      <c r="H15" s="838">
        <v>0</v>
      </c>
      <c r="I15" s="838">
        <v>0</v>
      </c>
      <c r="J15" s="838">
        <f ca="1">SUMIF(W$3:$AJ5,"ok",W15:AJ15)</f>
        <v>0</v>
      </c>
      <c r="K15" s="136">
        <f t="shared" ca="1" si="1"/>
        <v>0</v>
      </c>
      <c r="L15" s="838">
        <v>0</v>
      </c>
      <c r="M15" s="499">
        <f t="shared" si="2"/>
        <v>0</v>
      </c>
      <c r="N15" s="838">
        <v>0</v>
      </c>
      <c r="O15" s="499">
        <f t="shared" si="4"/>
        <v>0</v>
      </c>
      <c r="P15" s="839">
        <v>0</v>
      </c>
      <c r="Q15" s="499">
        <f t="shared" ca="1" si="5"/>
        <v>0</v>
      </c>
      <c r="R15" s="839">
        <v>0</v>
      </c>
      <c r="S15" s="499">
        <f t="shared" ca="1" si="6"/>
        <v>0</v>
      </c>
      <c r="T15" s="844">
        <f>+'P01 2025'!U9</f>
        <v>168.08908499999998</v>
      </c>
      <c r="U15" s="844">
        <f>SUMIF(W$3:$AJ$3,"SI",W15:AJ15)</f>
        <v>0</v>
      </c>
      <c r="V15" s="499">
        <f t="shared" si="7"/>
        <v>0</v>
      </c>
      <c r="W15" s="841">
        <v>0</v>
      </c>
      <c r="X15" s="842">
        <f>+'P01 2025'!G9</f>
        <v>0</v>
      </c>
      <c r="Y15" s="842">
        <v>0</v>
      </c>
      <c r="Z15" s="839">
        <v>0</v>
      </c>
      <c r="AA15" s="203">
        <v>0</v>
      </c>
      <c r="AB15" s="63">
        <v>0</v>
      </c>
      <c r="AC15" s="63">
        <v>0</v>
      </c>
      <c r="AD15" s="63">
        <v>0</v>
      </c>
      <c r="AE15" s="63">
        <v>0</v>
      </c>
      <c r="AF15" s="63">
        <v>0</v>
      </c>
      <c r="AG15" s="63">
        <v>0</v>
      </c>
      <c r="AH15" s="63">
        <v>0</v>
      </c>
      <c r="AI15" s="63">
        <v>0</v>
      </c>
      <c r="AJ15" s="63">
        <v>0</v>
      </c>
      <c r="AK15" s="380"/>
      <c r="AL15" s="492"/>
      <c r="AM15" s="492"/>
      <c r="AN15" s="826"/>
      <c r="AO15" s="826"/>
      <c r="AP15" s="492"/>
      <c r="AQ15" s="492"/>
      <c r="AR15" s="826"/>
      <c r="AS15" s="347"/>
      <c r="AT15" s="347"/>
      <c r="AU15" s="347"/>
      <c r="AV15" s="347"/>
      <c r="AW15" s="347"/>
      <c r="AX15" s="347"/>
      <c r="AY15" s="347"/>
      <c r="AZ15" s="820"/>
      <c r="BA15" s="820"/>
      <c r="BB15" s="820"/>
      <c r="BC15" s="820"/>
      <c r="BD15" s="827"/>
      <c r="BE15" s="827"/>
      <c r="BF15" s="204"/>
      <c r="BG15" s="204"/>
      <c r="BH15" s="204"/>
      <c r="BI15" s="204"/>
      <c r="BJ15" s="204"/>
      <c r="BK15" s="348"/>
      <c r="BL15" s="348"/>
      <c r="BM15" s="348"/>
      <c r="BN15" s="348"/>
      <c r="BO15" s="85"/>
      <c r="BP15" s="204"/>
      <c r="BQ15" s="348"/>
      <c r="BR15" s="348"/>
      <c r="BS15" s="348"/>
      <c r="BT15" s="348"/>
      <c r="BU15" s="204"/>
      <c r="BV15" s="205"/>
      <c r="BW15" s="85"/>
      <c r="BX15" s="85"/>
      <c r="BY15" s="85"/>
      <c r="BZ15" s="85"/>
      <c r="CA15" s="204"/>
      <c r="CB15" s="205"/>
      <c r="CC15" s="206"/>
      <c r="CD15" s="72"/>
      <c r="CE15" s="72"/>
    </row>
    <row r="16" spans="1:83" s="91" customFormat="1" ht="15.75" hidden="1" customHeight="1" x14ac:dyDescent="0.25">
      <c r="A16" s="377" t="s">
        <v>457</v>
      </c>
      <c r="B16" s="852"/>
      <c r="C16" s="834"/>
      <c r="D16" s="835"/>
      <c r="E16" s="835">
        <v>7</v>
      </c>
      <c r="F16" s="853" t="str">
        <f>+CONCATENATE($B$9,"",$C$10,"",$D$11,"00",E16)</f>
        <v>21.01.001.007</v>
      </c>
      <c r="G16" s="836" t="s">
        <v>122</v>
      </c>
      <c r="H16" s="838">
        <f>+'P01 2026'!H9</f>
        <v>10300</v>
      </c>
      <c r="I16" s="838">
        <f>'P01 2026'!AA10</f>
        <v>10300</v>
      </c>
      <c r="J16" s="838">
        <f ca="1">SUMIF(W$3:$AJ6,"ok",W16:AJ16)</f>
        <v>1763.2550000000001</v>
      </c>
      <c r="K16" s="136">
        <f t="shared" ca="1" si="1"/>
        <v>0.17118980582524274</v>
      </c>
      <c r="L16" s="838">
        <f>'P01 2026'!AC10</f>
        <v>1763.2550000000001</v>
      </c>
      <c r="M16" s="499">
        <f t="shared" si="2"/>
        <v>0.17118980582524274</v>
      </c>
      <c r="N16" s="838">
        <f t="shared" si="3"/>
        <v>8536.744999999999</v>
      </c>
      <c r="O16" s="499">
        <f t="shared" si="4"/>
        <v>0.82881019417475721</v>
      </c>
      <c r="P16" s="839">
        <f>+'P01 2026'!AE10</f>
        <v>1477.8019999999999</v>
      </c>
      <c r="Q16" s="499">
        <f t="shared" ca="1" si="5"/>
        <v>0.83811019960243971</v>
      </c>
      <c r="R16" s="839">
        <f>+'P01 2026'!AF10</f>
        <v>285.45299999999997</v>
      </c>
      <c r="S16" s="499">
        <f t="shared" ca="1" si="6"/>
        <v>0.16188980039756018</v>
      </c>
      <c r="T16" s="844">
        <f>+'P01 2025'!U10</f>
        <v>10089.818609</v>
      </c>
      <c r="U16" s="844">
        <f>SUMIF(W$3:$AJ$3,"SI",W16:AJ16)</f>
        <v>1753.7413099999999</v>
      </c>
      <c r="V16" s="499">
        <f t="shared" si="7"/>
        <v>0.17381296710683017</v>
      </c>
      <c r="W16" s="841">
        <f>+'P01 2026'!I9</f>
        <v>855.94899999999996</v>
      </c>
      <c r="X16" s="842">
        <f>+'P01 2025'!G10</f>
        <v>876.87065499999994</v>
      </c>
      <c r="Y16" s="842">
        <f>+'P01 2026'!R9</f>
        <v>907.30600000000004</v>
      </c>
      <c r="Z16" s="839">
        <f>+'P01 2025'!N9</f>
        <v>876.87065499999994</v>
      </c>
      <c r="AA16" s="203">
        <f>+'P01 2025'!AC9</f>
        <v>850.505</v>
      </c>
      <c r="AB16" s="63">
        <f>+'P01 2025'!AR9</f>
        <v>850.505</v>
      </c>
      <c r="AC16" s="63">
        <f>'P01 2025'!BF9</f>
        <v>850.505</v>
      </c>
      <c r="AD16" s="63">
        <f>+'P01 2025'!BU9</f>
        <v>855.94899999999996</v>
      </c>
      <c r="AE16" s="63">
        <f>+'P01 2025'!CI9</f>
        <v>855.94899999999996</v>
      </c>
      <c r="AF16" s="63">
        <f>+'P01 2025'!CX9</f>
        <v>855.94899999999996</v>
      </c>
      <c r="AG16" s="63">
        <f>+'P01 2025'!DN9</f>
        <v>855.94899999999996</v>
      </c>
      <c r="AH16" s="63">
        <f>+'P01 2025'!ED9</f>
        <v>855.94899999999996</v>
      </c>
      <c r="AI16" s="63">
        <f>+'P01 2025'!EY9</f>
        <v>855.94899999999996</v>
      </c>
      <c r="AJ16" s="63">
        <f>+'P01 2025'!FR9</f>
        <v>855.94899999999996</v>
      </c>
      <c r="AK16" s="380"/>
      <c r="AL16" s="492"/>
      <c r="AM16" s="492"/>
      <c r="AN16" s="826"/>
      <c r="AO16" s="826"/>
      <c r="AP16" s="492"/>
      <c r="AQ16" s="492"/>
      <c r="AR16" s="826"/>
      <c r="AS16" s="347"/>
      <c r="AT16" s="347"/>
      <c r="AU16" s="347"/>
      <c r="AV16" s="347"/>
      <c r="AW16" s="347"/>
      <c r="AX16" s="347"/>
      <c r="AY16" s="347"/>
      <c r="AZ16" s="820"/>
      <c r="BA16" s="820"/>
      <c r="BB16" s="820"/>
      <c r="BC16" s="820"/>
      <c r="BD16" s="827"/>
      <c r="BE16" s="827"/>
      <c r="BF16" s="204"/>
      <c r="BG16" s="204"/>
      <c r="BH16" s="204"/>
      <c r="BI16" s="204"/>
      <c r="BJ16" s="204"/>
      <c r="BK16" s="348"/>
      <c r="BL16" s="348"/>
      <c r="BM16" s="348"/>
      <c r="BN16" s="348"/>
      <c r="BO16" s="85"/>
      <c r="BP16" s="204"/>
      <c r="BQ16" s="348"/>
      <c r="BR16" s="348"/>
      <c r="BS16" s="348"/>
      <c r="BT16" s="348"/>
      <c r="BU16" s="204"/>
      <c r="BV16" s="205"/>
      <c r="BW16" s="85"/>
      <c r="BX16" s="85"/>
      <c r="BY16" s="85"/>
      <c r="BZ16" s="85"/>
      <c r="CA16" s="204"/>
      <c r="CB16" s="205"/>
      <c r="CC16" s="206"/>
      <c r="CD16" s="72"/>
      <c r="CE16" s="72"/>
    </row>
    <row r="17" spans="1:83" s="91" customFormat="1" ht="15.75" hidden="1" customHeight="1" x14ac:dyDescent="0.25">
      <c r="A17" s="377" t="s">
        <v>458</v>
      </c>
      <c r="B17" s="852"/>
      <c r="C17" s="834"/>
      <c r="D17" s="835"/>
      <c r="E17" s="835">
        <v>12</v>
      </c>
      <c r="F17" s="853" t="str">
        <f t="shared" ref="F17:F24" si="8">+CONCATENATE($B$9,"",$C$10,"",$D$11,"0",E17)</f>
        <v>21.01.001.012</v>
      </c>
      <c r="G17" s="836" t="s">
        <v>20</v>
      </c>
      <c r="H17" s="838">
        <f>+'P01 2026'!H10</f>
        <v>2300</v>
      </c>
      <c r="I17" s="838">
        <f>'P01 2026'!AA11</f>
        <v>2300</v>
      </c>
      <c r="J17" s="838">
        <f ca="1">SUMIF(W$3:$AJ7,"ok",W17:AJ17)</f>
        <v>371.97</v>
      </c>
      <c r="K17" s="136">
        <f t="shared" ca="1" si="1"/>
        <v>0.16172608695652174</v>
      </c>
      <c r="L17" s="838">
        <f>'P01 2026'!AC11</f>
        <v>371.97</v>
      </c>
      <c r="M17" s="499">
        <f t="shared" si="2"/>
        <v>0.16172608695652174</v>
      </c>
      <c r="N17" s="838">
        <f t="shared" si="3"/>
        <v>1928.03</v>
      </c>
      <c r="O17" s="499">
        <f t="shared" si="4"/>
        <v>0.8382739130434782</v>
      </c>
      <c r="P17" s="839">
        <f>+'P01 2026'!AE11</f>
        <v>322.01299999999998</v>
      </c>
      <c r="Q17" s="499">
        <f t="shared" ca="1" si="5"/>
        <v>0.86569615829233526</v>
      </c>
      <c r="R17" s="839">
        <f>+'P01 2026'!AF11</f>
        <v>49.957000000000001</v>
      </c>
      <c r="S17" s="499">
        <f t="shared" ca="1" si="6"/>
        <v>0.1343038417076646</v>
      </c>
      <c r="T17" s="844">
        <f>+'P01 2025'!U11</f>
        <v>2293.8502489999996</v>
      </c>
      <c r="U17" s="844">
        <f>SUMIF(W$3:$AJ$3,"SI",W17:AJ17)</f>
        <v>383.50106999999997</v>
      </c>
      <c r="V17" s="499">
        <f t="shared" si="7"/>
        <v>0.16718662003641549</v>
      </c>
      <c r="W17" s="841">
        <f>+'P01 2026'!I10</f>
        <v>185.98500000000001</v>
      </c>
      <c r="X17" s="842">
        <f>+'P01 2025'!G11</f>
        <v>191.75053499999999</v>
      </c>
      <c r="Y17" s="842">
        <f>+'P01 2026'!R10</f>
        <v>185.98500000000001</v>
      </c>
      <c r="Z17" s="839">
        <f>+'P01 2025'!N10</f>
        <v>191.75053499999999</v>
      </c>
      <c r="AA17" s="203">
        <f>+'P01 2025'!AC10</f>
        <v>185.98500000000001</v>
      </c>
      <c r="AB17" s="63">
        <f>+'P01 2025'!AR10</f>
        <v>185.98500000000001</v>
      </c>
      <c r="AC17" s="63">
        <f>'P01 2025'!BF10</f>
        <v>185.98500000000001</v>
      </c>
      <c r="AD17" s="63">
        <f>+'P01 2025'!BU10</f>
        <v>185.98500000000001</v>
      </c>
      <c r="AE17" s="63">
        <f>+'P01 2025'!CI10</f>
        <v>185.98500000000001</v>
      </c>
      <c r="AF17" s="63">
        <f>+'P01 2025'!CX10</f>
        <v>185.98500000000001</v>
      </c>
      <c r="AG17" s="63">
        <f>+'P01 2025'!DN10</f>
        <v>185.98500000000001</v>
      </c>
      <c r="AH17" s="63">
        <f>+'P01 2025'!ED10</f>
        <v>185.98500000000001</v>
      </c>
      <c r="AI17" s="63">
        <f>+'P01 2025'!EY10</f>
        <v>185.98500000000001</v>
      </c>
      <c r="AJ17" s="63">
        <f>+'P01 2025'!FR10</f>
        <v>185.98500000000001</v>
      </c>
      <c r="AK17" s="380"/>
      <c r="AL17" s="492"/>
      <c r="AM17" s="492"/>
      <c r="AN17" s="826"/>
      <c r="AO17" s="826"/>
      <c r="AP17" s="492"/>
      <c r="AQ17" s="492"/>
      <c r="AR17" s="826"/>
      <c r="AS17" s="347"/>
      <c r="AT17" s="347"/>
      <c r="AU17" s="347"/>
      <c r="AV17" s="347"/>
      <c r="AW17" s="347"/>
      <c r="AX17" s="347"/>
      <c r="AY17" s="347"/>
      <c r="AZ17" s="820"/>
      <c r="BA17" s="820"/>
      <c r="BB17" s="820"/>
      <c r="BC17" s="820"/>
      <c r="BD17" s="827"/>
      <c r="BE17" s="827"/>
      <c r="BF17" s="204"/>
      <c r="BG17" s="204"/>
      <c r="BH17" s="204"/>
      <c r="BI17" s="204"/>
      <c r="BJ17" s="204"/>
      <c r="BK17" s="348"/>
      <c r="BL17" s="348"/>
      <c r="BM17" s="348"/>
      <c r="BN17" s="348"/>
      <c r="BO17" s="85"/>
      <c r="BP17" s="204"/>
      <c r="BQ17" s="348"/>
      <c r="BR17" s="348"/>
      <c r="BS17" s="348"/>
      <c r="BT17" s="348"/>
      <c r="BU17" s="204"/>
      <c r="BV17" s="205"/>
      <c r="BW17" s="85"/>
      <c r="BX17" s="85"/>
      <c r="BY17" s="85"/>
      <c r="BZ17" s="85"/>
      <c r="CA17" s="204"/>
      <c r="CB17" s="205"/>
      <c r="CC17" s="206"/>
      <c r="CD17" s="72"/>
      <c r="CE17" s="72"/>
    </row>
    <row r="18" spans="1:83" s="91" customFormat="1" ht="15.75" hidden="1" customHeight="1" x14ac:dyDescent="0.25">
      <c r="A18" s="377" t="s">
        <v>459</v>
      </c>
      <c r="B18" s="852"/>
      <c r="C18" s="834"/>
      <c r="D18" s="835"/>
      <c r="E18" s="835">
        <v>13</v>
      </c>
      <c r="F18" s="853" t="str">
        <f t="shared" si="8"/>
        <v>21.01.001.013</v>
      </c>
      <c r="G18" s="836" t="s">
        <v>21</v>
      </c>
      <c r="H18" s="838">
        <f>+'P01 2026'!H11</f>
        <v>53400</v>
      </c>
      <c r="I18" s="838">
        <f>'P01 2026'!AA12</f>
        <v>53400</v>
      </c>
      <c r="J18" s="838">
        <f ca="1">SUMIF(W$3:$AJ8,"ok",W18:AJ18)</f>
        <v>7738.2860000000001</v>
      </c>
      <c r="K18" s="136">
        <f t="shared" ca="1" si="1"/>
        <v>0.14491172284644194</v>
      </c>
      <c r="L18" s="838">
        <f>'P01 2026'!AC12</f>
        <v>7738.2860000000001</v>
      </c>
      <c r="M18" s="499">
        <f t="shared" si="2"/>
        <v>0.14491172284644194</v>
      </c>
      <c r="N18" s="838">
        <f t="shared" si="3"/>
        <v>45661.714</v>
      </c>
      <c r="O18" s="499">
        <f t="shared" si="4"/>
        <v>0.85508827715355806</v>
      </c>
      <c r="P18" s="839">
        <f>+'P01 2026'!AE12</f>
        <v>6269.8109999999997</v>
      </c>
      <c r="Q18" s="499">
        <f t="shared" ca="1" si="5"/>
        <v>0.81023252436004556</v>
      </c>
      <c r="R18" s="839">
        <f>+'P01 2026'!AF12</f>
        <v>1468.4749999999999</v>
      </c>
      <c r="S18" s="499">
        <f t="shared" ca="1" si="6"/>
        <v>0.18976747563995436</v>
      </c>
      <c r="T18" s="844">
        <f>+'P01 2025'!U12</f>
        <v>54905.071951999998</v>
      </c>
      <c r="U18" s="844">
        <f>SUMIF(W$3:$AJ$3,"SI",W18:AJ18)</f>
        <v>7978.172865999999</v>
      </c>
      <c r="V18" s="499">
        <f t="shared" si="7"/>
        <v>0.14530848576202224</v>
      </c>
      <c r="W18" s="841">
        <f>+'P01 2026'!I11</f>
        <v>3869.143</v>
      </c>
      <c r="X18" s="842">
        <f>+'P01 2025'!G12</f>
        <v>3989.0864329999995</v>
      </c>
      <c r="Y18" s="842">
        <f>+'P01 2026'!R11</f>
        <v>3869.143</v>
      </c>
      <c r="Z18" s="839">
        <f>+'P01 2025'!N11</f>
        <v>3989.0864329999995</v>
      </c>
      <c r="AA18" s="203">
        <f>+'P01 2025'!AC11</f>
        <v>5590.1379999999999</v>
      </c>
      <c r="AB18" s="63">
        <f>+'P01 2025'!AR11</f>
        <v>3869.143</v>
      </c>
      <c r="AC18" s="63">
        <f>'P01 2025'!BF11</f>
        <v>3869.143</v>
      </c>
      <c r="AD18" s="63">
        <f>+'P01 2025'!BU11</f>
        <v>5590.1379999999999</v>
      </c>
      <c r="AE18" s="63">
        <f>+'P01 2025'!CI11</f>
        <v>3869.143</v>
      </c>
      <c r="AF18" s="63">
        <f>+'P01 2025'!CX11</f>
        <v>3869.143</v>
      </c>
      <c r="AG18" s="63">
        <f>+'P01 2025'!DN11</f>
        <v>5590.1379999999999</v>
      </c>
      <c r="AH18" s="63">
        <f>+'P01 2025'!ED11</f>
        <v>3869.143</v>
      </c>
      <c r="AI18" s="63">
        <f>+'P01 2025'!EY11</f>
        <v>3869.143</v>
      </c>
      <c r="AJ18" s="63">
        <f>+'P01 2025'!FR11</f>
        <v>5590.1379999999999</v>
      </c>
      <c r="AK18" s="380"/>
      <c r="AL18" s="492"/>
      <c r="AM18" s="492"/>
      <c r="AN18" s="826"/>
      <c r="AO18" s="826"/>
      <c r="AP18" s="492"/>
      <c r="AQ18" s="492"/>
      <c r="AR18" s="826"/>
      <c r="AS18" s="347"/>
      <c r="AT18" s="347"/>
      <c r="AU18" s="347"/>
      <c r="AV18" s="347"/>
      <c r="AW18" s="347"/>
      <c r="AX18" s="347"/>
      <c r="AY18" s="347"/>
      <c r="AZ18" s="820"/>
      <c r="BA18" s="820"/>
      <c r="BB18" s="820"/>
      <c r="BC18" s="820"/>
      <c r="BD18" s="827"/>
      <c r="BE18" s="827"/>
      <c r="BF18" s="204"/>
      <c r="BG18" s="204"/>
      <c r="BH18" s="204"/>
      <c r="BI18" s="204"/>
      <c r="BJ18" s="204"/>
      <c r="BK18" s="348"/>
      <c r="BL18" s="348"/>
      <c r="BM18" s="348"/>
      <c r="BN18" s="348"/>
      <c r="BO18" s="85"/>
      <c r="BP18" s="204"/>
      <c r="BQ18" s="348"/>
      <c r="BR18" s="348"/>
      <c r="BS18" s="348"/>
      <c r="BT18" s="348"/>
      <c r="BU18" s="204"/>
      <c r="BV18" s="205"/>
      <c r="BW18" s="85"/>
      <c r="BX18" s="85"/>
      <c r="BY18" s="85"/>
      <c r="BZ18" s="85"/>
      <c r="CA18" s="204"/>
      <c r="CB18" s="205"/>
      <c r="CC18" s="206"/>
      <c r="CD18" s="72"/>
      <c r="CE18" s="72"/>
    </row>
    <row r="19" spans="1:83" s="91" customFormat="1" ht="15.75" hidden="1" customHeight="1" x14ac:dyDescent="0.25">
      <c r="A19" s="377" t="s">
        <v>460</v>
      </c>
      <c r="B19" s="852"/>
      <c r="C19" s="834"/>
      <c r="D19" s="835"/>
      <c r="E19" s="835">
        <v>14</v>
      </c>
      <c r="F19" s="853" t="str">
        <f t="shared" si="8"/>
        <v>21.01.001.014</v>
      </c>
      <c r="G19" s="836" t="s">
        <v>22</v>
      </c>
      <c r="H19" s="838">
        <f>+'P01 2026'!H12</f>
        <v>61400</v>
      </c>
      <c r="I19" s="838">
        <f>'P01 2026'!AA13</f>
        <v>61400</v>
      </c>
      <c r="J19" s="838">
        <f ca="1">SUMIF(W$3:$AJ9,"ok",W19:AJ19)</f>
        <v>9902.509</v>
      </c>
      <c r="K19" s="136">
        <f t="shared" ca="1" si="1"/>
        <v>0.16127864820846904</v>
      </c>
      <c r="L19" s="838">
        <f>'P01 2026'!AC13</f>
        <v>9902.509</v>
      </c>
      <c r="M19" s="499">
        <f t="shared" si="2"/>
        <v>0.16127864820846904</v>
      </c>
      <c r="N19" s="838">
        <f t="shared" si="3"/>
        <v>51497.491000000002</v>
      </c>
      <c r="O19" s="499">
        <f t="shared" si="4"/>
        <v>0.83872135179153096</v>
      </c>
      <c r="P19" s="839">
        <f>+'P01 2026'!AE13</f>
        <v>7908.6030000000001</v>
      </c>
      <c r="Q19" s="499">
        <f t="shared" ca="1" si="5"/>
        <v>0.79864638345696026</v>
      </c>
      <c r="R19" s="839">
        <f>+'P01 2026'!AF13</f>
        <v>1993.9059999999999</v>
      </c>
      <c r="S19" s="499">
        <f t="shared" ca="1" si="6"/>
        <v>0.20135361654303974</v>
      </c>
      <c r="T19" s="844">
        <f>+'P01 2025'!U13</f>
        <v>80662.552168999988</v>
      </c>
      <c r="U19" s="844">
        <f>SUMIF(W$3:$AJ$3,"SI",W19:AJ19)</f>
        <v>11065.411638</v>
      </c>
      <c r="V19" s="499">
        <f t="shared" si="7"/>
        <v>0.13718152154194582</v>
      </c>
      <c r="W19" s="841">
        <f>+'P01 2026'!I12</f>
        <v>4816.7160000000003</v>
      </c>
      <c r="X19" s="842">
        <f>+'P01 2025'!G13</f>
        <v>5532.7058189999998</v>
      </c>
      <c r="Y19" s="842">
        <f>+'P01 2026'!R12</f>
        <v>5085.7929999999997</v>
      </c>
      <c r="Z19" s="839">
        <f>+'P01 2025'!N12</f>
        <v>5532.7058189999998</v>
      </c>
      <c r="AA19" s="203">
        <f>+'P01 2025'!AC12</f>
        <v>5543.826</v>
      </c>
      <c r="AB19" s="63">
        <f>+'P01 2025'!AR12</f>
        <v>4784.7420000000002</v>
      </c>
      <c r="AC19" s="63">
        <f>'P01 2025'!BF12</f>
        <v>4585.1149999999998</v>
      </c>
      <c r="AD19" s="63">
        <f>+'P01 2025'!BU12</f>
        <v>5702.1350000000002</v>
      </c>
      <c r="AE19" s="63">
        <f>+'P01 2025'!CI12</f>
        <v>4812.9939999999997</v>
      </c>
      <c r="AF19" s="63">
        <f>+'P01 2025'!CX12</f>
        <v>4831.143</v>
      </c>
      <c r="AG19" s="63">
        <f>+'P01 2025'!DN12</f>
        <v>5605.4880000000003</v>
      </c>
      <c r="AH19" s="63">
        <f>+'P01 2025'!ED12</f>
        <v>4816.7160000000003</v>
      </c>
      <c r="AI19" s="63">
        <f>+'P01 2025'!EY12</f>
        <v>4431.567</v>
      </c>
      <c r="AJ19" s="63">
        <f>+'P01 2025'!FR12</f>
        <v>5471.8119999999999</v>
      </c>
      <c r="AK19" s="380"/>
      <c r="AL19" s="492"/>
      <c r="AM19" s="492"/>
      <c r="AN19" s="826"/>
      <c r="AO19" s="826"/>
      <c r="AP19" s="492"/>
      <c r="AQ19" s="492"/>
      <c r="AR19" s="826"/>
      <c r="AS19" s="347"/>
      <c r="AT19" s="347"/>
      <c r="AU19" s="347"/>
      <c r="AV19" s="347"/>
      <c r="AW19" s="347"/>
      <c r="AX19" s="347"/>
      <c r="AY19" s="347"/>
      <c r="AZ19" s="820"/>
      <c r="BA19" s="820"/>
      <c r="BB19" s="820"/>
      <c r="BC19" s="820"/>
      <c r="BD19" s="827"/>
      <c r="BE19" s="827"/>
      <c r="BF19" s="204"/>
      <c r="BG19" s="204"/>
      <c r="BH19" s="204"/>
      <c r="BI19" s="204"/>
      <c r="BJ19" s="204"/>
      <c r="BK19" s="348"/>
      <c r="BL19" s="348"/>
      <c r="BM19" s="348"/>
      <c r="BN19" s="348"/>
      <c r="BO19" s="85"/>
      <c r="BP19" s="204"/>
      <c r="BQ19" s="348"/>
      <c r="BR19" s="348"/>
      <c r="BS19" s="348"/>
      <c r="BT19" s="348"/>
      <c r="BU19" s="204"/>
      <c r="BV19" s="205"/>
      <c r="BW19" s="85"/>
      <c r="BX19" s="85"/>
      <c r="BY19" s="85"/>
      <c r="BZ19" s="85"/>
      <c r="CA19" s="204"/>
      <c r="CB19" s="205"/>
      <c r="CC19" s="206"/>
      <c r="CD19" s="72"/>
      <c r="CE19" s="72"/>
    </row>
    <row r="20" spans="1:83" s="91" customFormat="1" ht="15.75" hidden="1" customHeight="1" x14ac:dyDescent="0.25">
      <c r="A20" s="377" t="s">
        <v>461</v>
      </c>
      <c r="B20" s="852"/>
      <c r="C20" s="834"/>
      <c r="D20" s="835"/>
      <c r="E20" s="835">
        <v>15</v>
      </c>
      <c r="F20" s="853" t="str">
        <f t="shared" si="8"/>
        <v>21.01.001.015</v>
      </c>
      <c r="G20" s="836" t="s">
        <v>23</v>
      </c>
      <c r="H20" s="838">
        <f>+'P01 2026'!H13</f>
        <v>150800</v>
      </c>
      <c r="I20" s="838">
        <f>'P01 2026'!AA14</f>
        <v>150800</v>
      </c>
      <c r="J20" s="838">
        <f ca="1">SUMIF(W$3:$AJ10,"ok",W20:AJ20)</f>
        <v>25740.75</v>
      </c>
      <c r="K20" s="136">
        <f t="shared" ca="1" si="1"/>
        <v>0.17069462864721485</v>
      </c>
      <c r="L20" s="838">
        <f>'P01 2026'!AC14</f>
        <v>25740.75</v>
      </c>
      <c r="M20" s="499">
        <f t="shared" si="2"/>
        <v>0.17069462864721485</v>
      </c>
      <c r="N20" s="838">
        <f t="shared" si="3"/>
        <v>125059.25</v>
      </c>
      <c r="O20" s="499">
        <f t="shared" si="4"/>
        <v>0.82930537135278515</v>
      </c>
      <c r="P20" s="839">
        <f>+'P01 2026'!AE14</f>
        <v>19890.685000000001</v>
      </c>
      <c r="Q20" s="499">
        <f t="shared" ca="1" si="5"/>
        <v>0.77273136952109012</v>
      </c>
      <c r="R20" s="839">
        <f>+'P01 2026'!AF14</f>
        <v>5850.0649999999996</v>
      </c>
      <c r="S20" s="499">
        <f t="shared" ca="1" si="6"/>
        <v>0.22726863047890988</v>
      </c>
      <c r="T20" s="844">
        <f>+'P01 2025'!U14</f>
        <v>199573.36812699999</v>
      </c>
      <c r="U20" s="844">
        <f>SUMIF(W$3:$AJ$3,"SI",W20:AJ20)</f>
        <v>28749.416441999998</v>
      </c>
      <c r="V20" s="499">
        <f t="shared" si="7"/>
        <v>0.14405437314514377</v>
      </c>
      <c r="W20" s="841">
        <f>+'P01 2026'!I13</f>
        <v>12546.721</v>
      </c>
      <c r="X20" s="842">
        <f>+'P01 2025'!G14</f>
        <v>14374.708220999999</v>
      </c>
      <c r="Y20" s="842">
        <f>+'P01 2026'!R13</f>
        <v>13194.029</v>
      </c>
      <c r="Z20" s="839">
        <f>+'P01 2025'!N13</f>
        <v>14374.708220999999</v>
      </c>
      <c r="AA20" s="203">
        <f>+'P01 2025'!AC13</f>
        <v>12476.725</v>
      </c>
      <c r="AB20" s="63">
        <f>+'P01 2025'!AR13</f>
        <v>12476.725</v>
      </c>
      <c r="AC20" s="63">
        <f>'P01 2025'!BF13</f>
        <v>11880.153</v>
      </c>
      <c r="AD20" s="63">
        <f>+'P01 2025'!BU13</f>
        <v>12546.721</v>
      </c>
      <c r="AE20" s="63">
        <f>+'P01 2025'!CI13</f>
        <v>12546.721</v>
      </c>
      <c r="AF20" s="63">
        <f>+'P01 2025'!CX13</f>
        <v>12600.955</v>
      </c>
      <c r="AG20" s="63">
        <f>+'P01 2025'!DN13</f>
        <v>12546.721</v>
      </c>
      <c r="AH20" s="63">
        <f>+'P01 2025'!ED13</f>
        <v>12546.721</v>
      </c>
      <c r="AI20" s="63">
        <f>+'P01 2025'!EY13</f>
        <v>11400.521000000001</v>
      </c>
      <c r="AJ20" s="63">
        <f>+'P01 2025'!FR13</f>
        <v>11891.75</v>
      </c>
      <c r="AK20" s="380"/>
      <c r="AL20" s="492"/>
      <c r="AM20" s="492"/>
      <c r="AN20" s="826"/>
      <c r="AO20" s="826"/>
      <c r="AP20" s="492"/>
      <c r="AQ20" s="492"/>
      <c r="AR20" s="826"/>
      <c r="AS20" s="347"/>
      <c r="AT20" s="347"/>
      <c r="AU20" s="347"/>
      <c r="AV20" s="347"/>
      <c r="AW20" s="347"/>
      <c r="AX20" s="347"/>
      <c r="AY20" s="347"/>
      <c r="AZ20" s="820"/>
      <c r="BA20" s="820"/>
      <c r="BB20" s="820"/>
      <c r="BC20" s="820"/>
      <c r="BD20" s="827"/>
      <c r="BE20" s="827"/>
      <c r="BF20" s="204"/>
      <c r="BG20" s="204"/>
      <c r="BH20" s="204"/>
      <c r="BI20" s="204"/>
      <c r="BJ20" s="204"/>
      <c r="BK20" s="348"/>
      <c r="BL20" s="348"/>
      <c r="BM20" s="348"/>
      <c r="BN20" s="348"/>
      <c r="BO20" s="85"/>
      <c r="BP20" s="204"/>
      <c r="BQ20" s="348"/>
      <c r="BR20" s="348"/>
      <c r="BS20" s="348"/>
      <c r="BT20" s="348"/>
      <c r="BU20" s="204"/>
      <c r="BV20" s="205"/>
      <c r="BW20" s="85"/>
      <c r="BX20" s="85"/>
      <c r="BY20" s="85"/>
      <c r="BZ20" s="85"/>
      <c r="CA20" s="204"/>
      <c r="CB20" s="205"/>
      <c r="CC20" s="206"/>
      <c r="CD20" s="72"/>
      <c r="CE20" s="72"/>
    </row>
    <row r="21" spans="1:83" s="91" customFormat="1" ht="15.75" hidden="1" customHeight="1" x14ac:dyDescent="0.25">
      <c r="A21" s="377" t="s">
        <v>462</v>
      </c>
      <c r="B21" s="852"/>
      <c r="C21" s="834"/>
      <c r="D21" s="835"/>
      <c r="E21" s="835">
        <v>22</v>
      </c>
      <c r="F21" s="853" t="str">
        <f t="shared" si="8"/>
        <v>21.01.001.022</v>
      </c>
      <c r="G21" s="836" t="s">
        <v>24</v>
      </c>
      <c r="H21" s="838">
        <f>+'P01 2026'!H14</f>
        <v>49100</v>
      </c>
      <c r="I21" s="838">
        <f>'P01 2026'!AA15</f>
        <v>49100</v>
      </c>
      <c r="J21" s="838">
        <f ca="1">SUMIF(W$3:$AJ11,"ok",W21:AJ21)</f>
        <v>70.290999999999997</v>
      </c>
      <c r="K21" s="136">
        <f t="shared" ca="1" si="1"/>
        <v>1.4315885947046843E-3</v>
      </c>
      <c r="L21" s="838">
        <f>'P01 2026'!AC15</f>
        <v>70.290999999999997</v>
      </c>
      <c r="M21" s="499">
        <f t="shared" si="2"/>
        <v>1.4315885947046843E-3</v>
      </c>
      <c r="N21" s="838">
        <f t="shared" si="3"/>
        <v>49029.709000000003</v>
      </c>
      <c r="O21" s="499">
        <f t="shared" si="4"/>
        <v>0.9985684114052954</v>
      </c>
      <c r="P21" s="839">
        <f>+'P01 2026'!AE15</f>
        <v>24.143999999999998</v>
      </c>
      <c r="Q21" s="499">
        <f t="shared" ca="1" si="5"/>
        <v>0.34348636383036235</v>
      </c>
      <c r="R21" s="839">
        <f>+'P01 2026'!AF15</f>
        <v>46.146999999999998</v>
      </c>
      <c r="S21" s="499">
        <f t="shared" ca="1" si="6"/>
        <v>0.65651363616963765</v>
      </c>
      <c r="T21" s="844">
        <f>+'P01 2025'!U15</f>
        <v>64420.345190999993</v>
      </c>
      <c r="U21" s="844">
        <f>SUMIF(W$3:$AJ$3,"SI",W21:AJ21)</f>
        <v>0</v>
      </c>
      <c r="V21" s="499">
        <f t="shared" si="7"/>
        <v>0</v>
      </c>
      <c r="W21" s="841">
        <f>+'P01 2026'!I14</f>
        <v>0</v>
      </c>
      <c r="X21" s="842">
        <f>+'P01 2025'!G15</f>
        <v>0</v>
      </c>
      <c r="Y21" s="842">
        <f>+'P01 2026'!R14</f>
        <v>70.290999999999997</v>
      </c>
      <c r="Z21" s="839">
        <v>0</v>
      </c>
      <c r="AA21" s="203">
        <f>+'P01 2025'!AC14</f>
        <v>12309.764999999999</v>
      </c>
      <c r="AB21" s="63">
        <f>+'P01 2025'!AR14</f>
        <v>441.82600000000002</v>
      </c>
      <c r="AC21" s="63">
        <v>0</v>
      </c>
      <c r="AD21" s="63">
        <f>+'P01 2025'!BU14</f>
        <v>12138.55</v>
      </c>
      <c r="AE21" s="63">
        <v>0</v>
      </c>
      <c r="AF21" s="63">
        <f>+'P01 2025'!CX14</f>
        <v>17.72</v>
      </c>
      <c r="AG21" s="63">
        <f>+'P01 2025'!DN14</f>
        <v>12380.888999999999</v>
      </c>
      <c r="AH21" s="63">
        <v>0</v>
      </c>
      <c r="AI21" s="63">
        <v>0</v>
      </c>
      <c r="AJ21" s="63">
        <f>+'P01 2025'!FR14</f>
        <v>11792.377</v>
      </c>
      <c r="AK21" s="380"/>
      <c r="AL21" s="492"/>
      <c r="AM21" s="492"/>
      <c r="AN21" s="826"/>
      <c r="AO21" s="826"/>
      <c r="AP21" s="492"/>
      <c r="AQ21" s="492"/>
      <c r="AR21" s="826"/>
      <c r="AS21" s="347"/>
      <c r="AT21" s="347"/>
      <c r="AU21" s="347"/>
      <c r="AV21" s="347"/>
      <c r="AW21" s="347"/>
      <c r="AX21" s="347"/>
      <c r="AY21" s="347"/>
      <c r="AZ21" s="820"/>
      <c r="BA21" s="820"/>
      <c r="BB21" s="820"/>
      <c r="BC21" s="820"/>
      <c r="BD21" s="827"/>
      <c r="BE21" s="827"/>
      <c r="BF21" s="204"/>
      <c r="BG21" s="204"/>
      <c r="BH21" s="204"/>
      <c r="BI21" s="204"/>
      <c r="BJ21" s="204"/>
      <c r="BK21" s="348"/>
      <c r="BL21" s="348"/>
      <c r="BM21" s="348"/>
      <c r="BN21" s="348"/>
      <c r="BO21" s="85"/>
      <c r="BP21" s="204"/>
      <c r="BQ21" s="348"/>
      <c r="BR21" s="348"/>
      <c r="BS21" s="348"/>
      <c r="BT21" s="348"/>
      <c r="BU21" s="204"/>
      <c r="BV21" s="205"/>
      <c r="BW21" s="85"/>
      <c r="BX21" s="85"/>
      <c r="BY21" s="85"/>
      <c r="BZ21" s="85"/>
      <c r="CA21" s="204"/>
      <c r="CB21" s="205"/>
      <c r="CC21" s="206"/>
      <c r="CD21" s="72"/>
      <c r="CE21" s="72"/>
    </row>
    <row r="22" spans="1:83" s="91" customFormat="1" ht="15.75" hidden="1" customHeight="1" x14ac:dyDescent="0.25">
      <c r="A22" s="377" t="s">
        <v>463</v>
      </c>
      <c r="B22" s="852"/>
      <c r="C22" s="834"/>
      <c r="D22" s="835"/>
      <c r="E22" s="835">
        <v>39</v>
      </c>
      <c r="F22" s="853" t="str">
        <f t="shared" si="8"/>
        <v>21.01.001.039</v>
      </c>
      <c r="G22" s="836" t="s">
        <v>25</v>
      </c>
      <c r="H22" s="838">
        <f>+'P01 2026'!H15</f>
        <v>12100</v>
      </c>
      <c r="I22" s="838">
        <f>'P01 2026'!AA16</f>
        <v>12100</v>
      </c>
      <c r="J22" s="838">
        <f ca="1">SUMIF(W$3:$AJ12,"ok",W22:AJ22)</f>
        <v>2165.0349999999999</v>
      </c>
      <c r="K22" s="136">
        <f t="shared" ca="1" si="1"/>
        <v>0.17892851239669419</v>
      </c>
      <c r="L22" s="838">
        <f>'P01 2026'!AC16</f>
        <v>2165.0349999999999</v>
      </c>
      <c r="M22" s="499">
        <f t="shared" si="2"/>
        <v>0.17892851239669419</v>
      </c>
      <c r="N22" s="838">
        <f t="shared" si="3"/>
        <v>9934.9650000000001</v>
      </c>
      <c r="O22" s="499">
        <f t="shared" si="4"/>
        <v>0.82107148760330584</v>
      </c>
      <c r="P22" s="839">
        <f>+'P01 2026'!AE16</f>
        <v>1797.0340000000001</v>
      </c>
      <c r="Q22" s="499">
        <f t="shared" ca="1" si="5"/>
        <v>0.83002538065204501</v>
      </c>
      <c r="R22" s="839">
        <f>+'P01 2026'!AF16</f>
        <v>368.00099999999998</v>
      </c>
      <c r="S22" s="499">
        <f t="shared" ca="1" si="6"/>
        <v>0.1699746193479551</v>
      </c>
      <c r="T22" s="844">
        <f>+'P01 2025'!U16</f>
        <v>12407.079774999998</v>
      </c>
      <c r="U22" s="844">
        <f>SUMIF(W$3:$AJ$3,"SI",W22:AJ22)</f>
        <v>2156.1426719999999</v>
      </c>
      <c r="V22" s="499">
        <f t="shared" si="7"/>
        <v>0.17378325207069126</v>
      </c>
      <c r="W22" s="841">
        <f>+'P01 2026'!I15</f>
        <v>1052.3489999999999</v>
      </c>
      <c r="X22" s="842">
        <f>+'P01 2025'!G16</f>
        <v>1078.071336</v>
      </c>
      <c r="Y22" s="842">
        <f>+'P01 2026'!R15</f>
        <v>1112.6859999999999</v>
      </c>
      <c r="Z22" s="839">
        <f>+'P01 2025'!N14</f>
        <v>1078.071336</v>
      </c>
      <c r="AA22" s="203">
        <f>+'P01 2025'!AC15</f>
        <v>1045.6559999999999</v>
      </c>
      <c r="AB22" s="63">
        <f>+'P01 2025'!AR15</f>
        <v>1045.6559999999999</v>
      </c>
      <c r="AC22" s="63">
        <f>'P01 2025'!BF14</f>
        <v>917.85400000000004</v>
      </c>
      <c r="AD22" s="63">
        <f>+'P01 2025'!BU15</f>
        <v>1052.3489999999999</v>
      </c>
      <c r="AE22" s="63">
        <f>+'P01 2025'!CI14</f>
        <v>1052.3489999999999</v>
      </c>
      <c r="AF22" s="63">
        <f>+'P01 2025'!CX15</f>
        <v>1063.9670000000001</v>
      </c>
      <c r="AG22" s="63">
        <f>+'P01 2025'!DN15</f>
        <v>1052.3489999999999</v>
      </c>
      <c r="AH22" s="63">
        <f>+'P01 2025'!ED14</f>
        <v>1052.3489999999999</v>
      </c>
      <c r="AI22" s="63">
        <f>+'P01 2025'!EY14</f>
        <v>806.80100000000004</v>
      </c>
      <c r="AJ22" s="63">
        <f>+'P01 2025'!FR15</f>
        <v>912.03599999999994</v>
      </c>
      <c r="AK22" s="380"/>
      <c r="AL22" s="492"/>
      <c r="AM22" s="492"/>
      <c r="AN22" s="826"/>
      <c r="AO22" s="826"/>
      <c r="AP22" s="492"/>
      <c r="AQ22" s="492"/>
      <c r="AR22" s="826"/>
      <c r="AS22" s="347"/>
      <c r="AT22" s="347"/>
      <c r="AU22" s="347"/>
      <c r="AV22" s="347"/>
      <c r="AW22" s="347"/>
      <c r="AX22" s="347"/>
      <c r="AY22" s="347"/>
      <c r="AZ22" s="820"/>
      <c r="BA22" s="820"/>
      <c r="BB22" s="820"/>
      <c r="BC22" s="820"/>
      <c r="BD22" s="827"/>
      <c r="BE22" s="827"/>
      <c r="BF22" s="204"/>
      <c r="BG22" s="204"/>
      <c r="BH22" s="204"/>
      <c r="BI22" s="204"/>
      <c r="BJ22" s="204"/>
      <c r="BK22" s="348"/>
      <c r="BL22" s="348"/>
      <c r="BM22" s="348"/>
      <c r="BN22" s="348"/>
      <c r="BO22" s="85"/>
      <c r="BP22" s="204"/>
      <c r="BQ22" s="348"/>
      <c r="BR22" s="348"/>
      <c r="BS22" s="348"/>
      <c r="BT22" s="348"/>
      <c r="BU22" s="204"/>
      <c r="BV22" s="205"/>
      <c r="BW22" s="85"/>
      <c r="BX22" s="85"/>
      <c r="BY22" s="85"/>
      <c r="BZ22" s="85"/>
      <c r="CA22" s="204"/>
      <c r="CB22" s="205"/>
      <c r="CC22" s="206"/>
      <c r="CD22" s="72"/>
      <c r="CE22" s="72"/>
    </row>
    <row r="23" spans="1:83" s="91" customFormat="1" ht="15.75" hidden="1" customHeight="1" x14ac:dyDescent="0.25">
      <c r="A23" s="377" t="s">
        <v>706</v>
      </c>
      <c r="B23" s="852"/>
      <c r="C23" s="834"/>
      <c r="D23" s="835"/>
      <c r="E23" s="835">
        <v>998</v>
      </c>
      <c r="F23" s="853" t="str">
        <f t="shared" si="8"/>
        <v>21.01.001.0998</v>
      </c>
      <c r="G23" s="836" t="s">
        <v>711</v>
      </c>
      <c r="H23" s="838">
        <v>0</v>
      </c>
      <c r="I23" s="838">
        <v>0</v>
      </c>
      <c r="J23" s="838">
        <f ca="1">SUMIF(W$3:$AJ13,"ok",W23:AJ23)</f>
        <v>0</v>
      </c>
      <c r="K23" s="136">
        <f t="shared" ca="1" si="1"/>
        <v>0</v>
      </c>
      <c r="L23" s="838">
        <v>0</v>
      </c>
      <c r="M23" s="499">
        <f t="shared" si="2"/>
        <v>0</v>
      </c>
      <c r="N23" s="838">
        <v>0</v>
      </c>
      <c r="O23" s="499">
        <f t="shared" si="4"/>
        <v>0</v>
      </c>
      <c r="P23" s="839">
        <v>0</v>
      </c>
      <c r="Q23" s="499">
        <f t="shared" ca="1" si="5"/>
        <v>0</v>
      </c>
      <c r="R23" s="839">
        <v>0</v>
      </c>
      <c r="S23" s="499">
        <f t="shared" ca="1" si="6"/>
        <v>0</v>
      </c>
      <c r="T23" s="844">
        <v>0</v>
      </c>
      <c r="U23" s="844">
        <f>SUMIF(W$3:$AJ$3,"SI",W23:AJ23)</f>
        <v>0</v>
      </c>
      <c r="V23" s="499" t="str">
        <f t="shared" si="7"/>
        <v>0,00%</v>
      </c>
      <c r="W23" s="841">
        <v>0</v>
      </c>
      <c r="X23" s="842">
        <v>0</v>
      </c>
      <c r="Y23" s="842">
        <v>0</v>
      </c>
      <c r="Z23" s="839">
        <v>0</v>
      </c>
      <c r="AA23" s="203">
        <v>0</v>
      </c>
      <c r="AB23" s="63">
        <v>0</v>
      </c>
      <c r="AC23" s="63">
        <v>0</v>
      </c>
      <c r="AD23" s="63">
        <v>0</v>
      </c>
      <c r="AE23" s="63">
        <v>0</v>
      </c>
      <c r="AF23" s="63">
        <v>0</v>
      </c>
      <c r="AG23" s="63">
        <v>0</v>
      </c>
      <c r="AH23" s="63">
        <v>0</v>
      </c>
      <c r="AI23" s="63">
        <v>0</v>
      </c>
      <c r="AJ23" s="63">
        <v>0</v>
      </c>
      <c r="AK23" s="380"/>
      <c r="AL23" s="492"/>
      <c r="AM23" s="492"/>
      <c r="AN23" s="826"/>
      <c r="AO23" s="826"/>
      <c r="AP23" s="492"/>
      <c r="AQ23" s="492"/>
      <c r="AR23" s="826"/>
      <c r="AS23" s="347"/>
      <c r="AT23" s="347"/>
      <c r="AU23" s="347"/>
      <c r="AV23" s="347"/>
      <c r="AW23" s="347"/>
      <c r="AX23" s="347"/>
      <c r="AY23" s="347"/>
      <c r="AZ23" s="820"/>
      <c r="BA23" s="820"/>
      <c r="BB23" s="820"/>
      <c r="BC23" s="820"/>
      <c r="BD23" s="827"/>
      <c r="BE23" s="827"/>
      <c r="BF23" s="204"/>
      <c r="BG23" s="204"/>
      <c r="BH23" s="204"/>
      <c r="BI23" s="204"/>
      <c r="BJ23" s="204"/>
      <c r="BK23" s="348"/>
      <c r="BL23" s="348"/>
      <c r="BM23" s="348"/>
      <c r="BN23" s="348"/>
      <c r="BO23" s="85"/>
      <c r="BP23" s="204"/>
      <c r="BQ23" s="348"/>
      <c r="BR23" s="348"/>
      <c r="BS23" s="348"/>
      <c r="BT23" s="348"/>
      <c r="BU23" s="204"/>
      <c r="BV23" s="205"/>
      <c r="BW23" s="85"/>
      <c r="BX23" s="85"/>
      <c r="BY23" s="85"/>
      <c r="BZ23" s="85"/>
      <c r="CA23" s="204"/>
      <c r="CB23" s="205"/>
      <c r="CC23" s="206"/>
      <c r="CD23" s="72"/>
      <c r="CE23" s="72"/>
    </row>
    <row r="24" spans="1:83" s="91" customFormat="1" ht="15.75" hidden="1" customHeight="1" x14ac:dyDescent="0.25">
      <c r="A24" s="377" t="s">
        <v>1010</v>
      </c>
      <c r="B24" s="852"/>
      <c r="C24" s="834"/>
      <c r="D24" s="835"/>
      <c r="E24" s="835">
        <v>999</v>
      </c>
      <c r="F24" s="853" t="str">
        <f t="shared" si="8"/>
        <v>21.01.001.0999</v>
      </c>
      <c r="G24" s="836" t="s">
        <v>661</v>
      </c>
      <c r="H24" s="838">
        <v>0</v>
      </c>
      <c r="I24" s="838">
        <v>0</v>
      </c>
      <c r="J24" s="838">
        <f ca="1">SUMIF(W$3:$AJ14,"ok",W24:AJ24)</f>
        <v>0</v>
      </c>
      <c r="K24" s="136">
        <f t="shared" ca="1" si="1"/>
        <v>0</v>
      </c>
      <c r="L24" s="838">
        <v>0</v>
      </c>
      <c r="M24" s="499">
        <f t="shared" si="2"/>
        <v>0</v>
      </c>
      <c r="N24" s="838">
        <v>0</v>
      </c>
      <c r="O24" s="499">
        <f t="shared" si="4"/>
        <v>0</v>
      </c>
      <c r="P24" s="839">
        <v>0</v>
      </c>
      <c r="Q24" s="499">
        <f t="shared" ca="1" si="5"/>
        <v>0</v>
      </c>
      <c r="R24" s="839">
        <v>0</v>
      </c>
      <c r="S24" s="499">
        <f t="shared" ca="1" si="6"/>
        <v>0</v>
      </c>
      <c r="T24" s="844">
        <v>0</v>
      </c>
      <c r="U24" s="844">
        <f>SUMIF(W$3:$AJ$3,"SI",W24:AJ24)</f>
        <v>0</v>
      </c>
      <c r="V24" s="499" t="str">
        <f t="shared" si="7"/>
        <v>0,00%</v>
      </c>
      <c r="W24" s="841">
        <v>0</v>
      </c>
      <c r="X24" s="842">
        <v>0</v>
      </c>
      <c r="Y24" s="842">
        <v>0</v>
      </c>
      <c r="Z24" s="839">
        <v>0</v>
      </c>
      <c r="AA24" s="203">
        <v>0</v>
      </c>
      <c r="AB24" s="63">
        <v>0</v>
      </c>
      <c r="AC24" s="63">
        <v>0</v>
      </c>
      <c r="AD24" s="63">
        <v>0</v>
      </c>
      <c r="AE24" s="63">
        <v>0</v>
      </c>
      <c r="AF24" s="63">
        <v>0</v>
      </c>
      <c r="AG24" s="63">
        <v>0</v>
      </c>
      <c r="AH24" s="63">
        <v>0</v>
      </c>
      <c r="AI24" s="63">
        <v>0</v>
      </c>
      <c r="AJ24" s="63">
        <v>0</v>
      </c>
      <c r="AK24" s="380"/>
      <c r="AL24" s="492"/>
      <c r="AM24" s="492"/>
      <c r="AN24" s="826"/>
      <c r="AO24" s="826"/>
      <c r="AP24" s="492"/>
      <c r="AQ24" s="492"/>
      <c r="AR24" s="826"/>
      <c r="AS24" s="347"/>
      <c r="AT24" s="347"/>
      <c r="AU24" s="347"/>
      <c r="AV24" s="347"/>
      <c r="AW24" s="347"/>
      <c r="AX24" s="347"/>
      <c r="AY24" s="347"/>
      <c r="AZ24" s="820"/>
      <c r="BA24" s="820"/>
      <c r="BB24" s="820"/>
      <c r="BC24" s="820"/>
      <c r="BD24" s="827"/>
      <c r="BE24" s="827"/>
      <c r="BF24" s="204"/>
      <c r="BG24" s="204"/>
      <c r="BH24" s="204"/>
      <c r="BI24" s="204"/>
      <c r="BJ24" s="204"/>
      <c r="BK24" s="348"/>
      <c r="BL24" s="348"/>
      <c r="BM24" s="348"/>
      <c r="BN24" s="348"/>
      <c r="BO24" s="85"/>
      <c r="BP24" s="204"/>
      <c r="BQ24" s="348"/>
      <c r="BR24" s="348"/>
      <c r="BS24" s="348"/>
      <c r="BT24" s="348"/>
      <c r="BU24" s="204"/>
      <c r="BV24" s="205"/>
      <c r="BW24" s="85"/>
      <c r="BX24" s="85"/>
      <c r="BY24" s="85"/>
      <c r="BZ24" s="85"/>
      <c r="CA24" s="204"/>
      <c r="CB24" s="205"/>
      <c r="CC24" s="206"/>
      <c r="CD24" s="72"/>
      <c r="CE24" s="72"/>
    </row>
    <row r="25" spans="1:83" s="91" customFormat="1" ht="15.75" hidden="1" customHeight="1" x14ac:dyDescent="0.25">
      <c r="A25" s="377" t="s">
        <v>295</v>
      </c>
      <c r="B25" s="833"/>
      <c r="C25" s="834"/>
      <c r="D25" s="835" t="s">
        <v>147</v>
      </c>
      <c r="E25" s="835"/>
      <c r="F25" s="835"/>
      <c r="G25" s="836" t="s">
        <v>26</v>
      </c>
      <c r="H25" s="837">
        <f>+'P01 2026'!H16</f>
        <v>15300</v>
      </c>
      <c r="I25" s="838">
        <f>+'P01 2026'!AA17</f>
        <v>15300</v>
      </c>
      <c r="J25" s="838">
        <f ca="1">SUMIF(W$3:$AJ17,"ok",W25:AJ25)</f>
        <v>2318.277</v>
      </c>
      <c r="K25" s="136">
        <f t="shared" ca="1" si="1"/>
        <v>0.15152137254901962</v>
      </c>
      <c r="L25" s="838">
        <f>'P01 2026'!AC17</f>
        <v>2318.277</v>
      </c>
      <c r="M25" s="499">
        <f t="shared" si="2"/>
        <v>0.15152137254901962</v>
      </c>
      <c r="N25" s="838">
        <f t="shared" si="3"/>
        <v>12981.723</v>
      </c>
      <c r="O25" s="499">
        <f t="shared" si="4"/>
        <v>0.84847862745098035</v>
      </c>
      <c r="P25" s="839">
        <f>+'P01 2026'!AE17</f>
        <v>1974.4860000000001</v>
      </c>
      <c r="Q25" s="499">
        <f t="shared" ca="1" si="5"/>
        <v>0.85170408885564586</v>
      </c>
      <c r="R25" s="839">
        <f>+'P01 2026'!AF17</f>
        <v>343.791</v>
      </c>
      <c r="S25" s="499">
        <f t="shared" ca="1" si="6"/>
        <v>0.1482959111443542</v>
      </c>
      <c r="T25" s="840">
        <f>+'P01 2025'!U17</f>
        <v>20146.090539999997</v>
      </c>
      <c r="U25" s="844">
        <f>SUMIF(W$3:$AJ$3,"SI",W25:AJ25)</f>
        <v>2513.8006959999993</v>
      </c>
      <c r="V25" s="499">
        <f t="shared" si="7"/>
        <v>0.1247785862477316</v>
      </c>
      <c r="W25" s="841">
        <f>+'P01 2026'!I16</f>
        <v>1261.5709999999999</v>
      </c>
      <c r="X25" s="842">
        <f>+'P01 2025'!G17</f>
        <v>1375.3735889999998</v>
      </c>
      <c r="Y25" s="842">
        <f>+'P01 2026'!R16</f>
        <v>1056.7059999999999</v>
      </c>
      <c r="Z25" s="843">
        <f>+'P01 2025'!N15</f>
        <v>1138.4271069999998</v>
      </c>
      <c r="AA25" s="63">
        <f>+'P01 2025'!AC16</f>
        <v>1381.6489999999999</v>
      </c>
      <c r="AB25" s="63">
        <f>+'P01 2025'!AR16</f>
        <v>1230.508</v>
      </c>
      <c r="AC25" s="63">
        <f>SUM(AC26:AC27)</f>
        <v>1084.8119999999999</v>
      </c>
      <c r="AD25" s="63">
        <f>+'P01 2025'!BU16</f>
        <v>1468.1179999999999</v>
      </c>
      <c r="AE25" s="63">
        <f>+'P01 2025'!CI15</f>
        <v>1256.5150000000001</v>
      </c>
      <c r="AF25" s="63">
        <f>+'P01 2025'!CX16</f>
        <v>1477.4469999999999</v>
      </c>
      <c r="AG25" s="63">
        <f>+'P01 2025'!DN16</f>
        <v>1307.402</v>
      </c>
      <c r="AH25" s="63">
        <f>+'P01 2025'!ED15</f>
        <v>1227.617</v>
      </c>
      <c r="AI25" s="63">
        <f>+'P01 2025'!EY15</f>
        <v>1140.43</v>
      </c>
      <c r="AJ25" s="63">
        <f>+'P01 2025'!FR16</f>
        <v>1334.3810000000001</v>
      </c>
      <c r="AK25" s="380"/>
      <c r="AL25" s="492"/>
      <c r="AM25" s="492"/>
      <c r="AN25" s="826"/>
      <c r="AO25" s="826"/>
      <c r="AP25" s="492"/>
      <c r="AQ25" s="492"/>
      <c r="AR25" s="826"/>
      <c r="AS25" s="347"/>
      <c r="AT25" s="347"/>
      <c r="AU25" s="347"/>
      <c r="AV25" s="347"/>
      <c r="AW25" s="347"/>
      <c r="AX25" s="347"/>
      <c r="AY25" s="347"/>
      <c r="AZ25" s="820"/>
      <c r="BA25" s="820"/>
      <c r="BB25" s="820"/>
      <c r="BC25" s="820"/>
      <c r="BD25" s="827"/>
      <c r="BE25" s="827"/>
      <c r="BF25" s="204"/>
      <c r="BG25" s="204"/>
      <c r="BH25" s="204"/>
      <c r="BI25" s="204"/>
      <c r="BJ25" s="204"/>
      <c r="BK25" s="348"/>
      <c r="BL25" s="348"/>
      <c r="BM25" s="348"/>
      <c r="BN25" s="348"/>
      <c r="BO25" s="85"/>
      <c r="BP25" s="204"/>
      <c r="BQ25" s="348"/>
      <c r="BR25" s="348"/>
      <c r="BS25" s="348"/>
      <c r="BT25" s="348"/>
      <c r="BU25" s="204"/>
      <c r="BV25" s="205"/>
      <c r="BW25" s="85"/>
      <c r="BX25" s="85"/>
      <c r="BY25" s="85"/>
      <c r="BZ25" s="85"/>
      <c r="CA25" s="204"/>
      <c r="CB25" s="205"/>
      <c r="CC25" s="206"/>
      <c r="CD25" s="72"/>
      <c r="CE25" s="72"/>
    </row>
    <row r="26" spans="1:83" s="91" customFormat="1" ht="15.75" hidden="1" customHeight="1" x14ac:dyDescent="0.25">
      <c r="A26" s="377" t="s">
        <v>464</v>
      </c>
      <c r="B26" s="852"/>
      <c r="C26" s="834"/>
      <c r="D26" s="835"/>
      <c r="E26" s="835">
        <v>1</v>
      </c>
      <c r="F26" s="853" t="str">
        <f>+CONCATENATE($B$9,"",$C$10,"",$D$25,"00",E26)</f>
        <v>21.01.002.001</v>
      </c>
      <c r="G26" s="836" t="s">
        <v>27</v>
      </c>
      <c r="H26" s="837">
        <f>+'P01 2026'!H17</f>
        <v>1300</v>
      </c>
      <c r="I26" s="838">
        <f>+'P01 2026'!AA18</f>
        <v>1300</v>
      </c>
      <c r="J26" s="838">
        <f ca="1">SUMIF(W$3:$AJ18,"ok",W26:AJ26)</f>
        <v>0</v>
      </c>
      <c r="K26" s="136">
        <f t="shared" ca="1" si="1"/>
        <v>0</v>
      </c>
      <c r="L26" s="838">
        <f>'P01 2026'!AC18</f>
        <v>0</v>
      </c>
      <c r="M26" s="499">
        <f t="shared" si="2"/>
        <v>0</v>
      </c>
      <c r="N26" s="838">
        <f>I26-L26</f>
        <v>1300</v>
      </c>
      <c r="O26" s="499">
        <f t="shared" si="4"/>
        <v>1</v>
      </c>
      <c r="P26" s="839">
        <f>+'P01 2026'!AE18</f>
        <v>0</v>
      </c>
      <c r="Q26" s="499">
        <f t="shared" ca="1" si="5"/>
        <v>0</v>
      </c>
      <c r="R26" s="839">
        <f>+'P01 2026'!AF18</f>
        <v>0</v>
      </c>
      <c r="S26" s="499">
        <f t="shared" ca="1" si="6"/>
        <v>0</v>
      </c>
      <c r="T26" s="844">
        <f>+'P01 2025'!U18</f>
        <v>1719.3110649999999</v>
      </c>
      <c r="U26" s="844">
        <f>SUMIF(W$3:$AJ$3,"SI",W26:AJ26)</f>
        <v>134.55477899999997</v>
      </c>
      <c r="V26" s="499">
        <f t="shared" si="7"/>
        <v>7.8260869565217384E-2</v>
      </c>
      <c r="W26" s="841">
        <f>+'P01 2026'!I17</f>
        <v>0</v>
      </c>
      <c r="X26" s="842">
        <f>+'P01 2025'!G18</f>
        <v>134.55477899999997</v>
      </c>
      <c r="Y26" s="842">
        <v>0</v>
      </c>
      <c r="Z26" s="839">
        <v>0</v>
      </c>
      <c r="AA26" s="203">
        <f>+'P01 2025'!AC17</f>
        <v>241.76</v>
      </c>
      <c r="AB26" s="63">
        <f>+'P01 2025'!AR17</f>
        <v>105.77</v>
      </c>
      <c r="AC26" s="63">
        <v>0</v>
      </c>
      <c r="AD26" s="63">
        <f>+'P01 2025'!BU17</f>
        <v>196.43</v>
      </c>
      <c r="AE26" s="63">
        <f>+'P01 2025'!CI16</f>
        <v>90.66</v>
      </c>
      <c r="AF26" s="63">
        <f>+'P01 2025'!CX17</f>
        <v>90.66</v>
      </c>
      <c r="AG26" s="63">
        <f>+'P01 2025'!DN17</f>
        <v>90.66</v>
      </c>
      <c r="AH26" s="63">
        <v>0</v>
      </c>
      <c r="AI26" s="63">
        <f>+'P01 2025'!EY16</f>
        <v>181.32</v>
      </c>
      <c r="AJ26" s="63">
        <f>+'P01 2025'!FR17</f>
        <v>181.32</v>
      </c>
      <c r="AK26" s="380"/>
      <c r="AL26" s="492"/>
      <c r="AM26" s="492"/>
      <c r="AN26" s="826"/>
      <c r="AO26" s="826"/>
      <c r="AP26" s="492"/>
      <c r="AQ26" s="492"/>
      <c r="AR26" s="826"/>
      <c r="AS26" s="347"/>
      <c r="AT26" s="347"/>
      <c r="AU26" s="347"/>
      <c r="AV26" s="347"/>
      <c r="AW26" s="347"/>
      <c r="AX26" s="347"/>
      <c r="AY26" s="347"/>
      <c r="AZ26" s="820"/>
      <c r="BA26" s="820"/>
      <c r="BB26" s="820"/>
      <c r="BC26" s="820"/>
      <c r="BD26" s="827"/>
      <c r="BE26" s="827"/>
      <c r="BF26" s="204"/>
      <c r="BG26" s="204"/>
      <c r="BH26" s="204"/>
      <c r="BI26" s="204"/>
      <c r="BJ26" s="204"/>
      <c r="BK26" s="348"/>
      <c r="BL26" s="348"/>
      <c r="BM26" s="348"/>
      <c r="BN26" s="348"/>
      <c r="BO26" s="85"/>
      <c r="BP26" s="204"/>
      <c r="BQ26" s="348"/>
      <c r="BR26" s="348"/>
      <c r="BS26" s="348"/>
      <c r="BT26" s="348"/>
      <c r="BU26" s="204"/>
      <c r="BV26" s="205"/>
      <c r="BW26" s="85"/>
      <c r="BX26" s="85"/>
      <c r="BY26" s="85"/>
      <c r="BZ26" s="85"/>
      <c r="CA26" s="204"/>
      <c r="CB26" s="205"/>
      <c r="CC26" s="206"/>
      <c r="CD26" s="72"/>
      <c r="CE26" s="72"/>
    </row>
    <row r="27" spans="1:83" s="91" customFormat="1" ht="15.75" hidden="1" customHeight="1" x14ac:dyDescent="0.25">
      <c r="A27" s="377" t="s">
        <v>465</v>
      </c>
      <c r="B27" s="852"/>
      <c r="C27" s="834"/>
      <c r="D27" s="835"/>
      <c r="E27" s="835">
        <v>2</v>
      </c>
      <c r="F27" s="853" t="str">
        <f>+CONCATENATE($B$9,"",$C$10,"",$D$25,"00",E27)</f>
        <v>21.01.002.002</v>
      </c>
      <c r="G27" s="836" t="s">
        <v>28</v>
      </c>
      <c r="H27" s="837">
        <f>+'P01 2026'!H18</f>
        <v>14000</v>
      </c>
      <c r="I27" s="838">
        <f>+'P01 2026'!AA19</f>
        <v>14000</v>
      </c>
      <c r="J27" s="838">
        <f ca="1">SUMIF(W$3:$AJ19,"ok",W27:AJ27)</f>
        <v>2318.277</v>
      </c>
      <c r="K27" s="136">
        <f t="shared" ca="1" si="1"/>
        <v>0.1655912142857143</v>
      </c>
      <c r="L27" s="838">
        <f>'P01 2026'!AC19</f>
        <v>2318.277</v>
      </c>
      <c r="M27" s="499">
        <f t="shared" si="2"/>
        <v>0.1655912142857143</v>
      </c>
      <c r="N27" s="838">
        <f t="shared" si="3"/>
        <v>11681.723</v>
      </c>
      <c r="O27" s="499">
        <f t="shared" si="4"/>
        <v>0.83440878571428567</v>
      </c>
      <c r="P27" s="839">
        <f>+'P01 2026'!AE19</f>
        <v>1974.4860000000001</v>
      </c>
      <c r="Q27" s="499">
        <f t="shared" ca="1" si="5"/>
        <v>0.85170408885564586</v>
      </c>
      <c r="R27" s="839">
        <f>+'P01 2026'!AF19</f>
        <v>343.791</v>
      </c>
      <c r="S27" s="499">
        <f t="shared" ca="1" si="6"/>
        <v>0.1482959111443542</v>
      </c>
      <c r="T27" s="844">
        <f>+'P01 2025'!U19</f>
        <v>18426.779474999996</v>
      </c>
      <c r="U27" s="844">
        <f>SUMIF(W$3:$AJ$3,"SI",W27:AJ27)</f>
        <v>2379.2459169999997</v>
      </c>
      <c r="V27" s="499">
        <f t="shared" si="7"/>
        <v>0.12911892282794035</v>
      </c>
      <c r="W27" s="841">
        <f>+'P01 2026'!I18</f>
        <v>1261.5709999999999</v>
      </c>
      <c r="X27" s="842">
        <f>+'P01 2025'!G19</f>
        <v>1240.81881</v>
      </c>
      <c r="Y27" s="842">
        <f>+'P01 2026'!R17</f>
        <v>1056.7059999999999</v>
      </c>
      <c r="Z27" s="839">
        <f>+'P01 2025'!N16</f>
        <v>1138.4271069999998</v>
      </c>
      <c r="AA27" s="203">
        <f>+'P01 2025'!AC18</f>
        <v>1139.8889999999999</v>
      </c>
      <c r="AB27" s="63">
        <f>+'P01 2025'!AR18</f>
        <v>1124.7380000000001</v>
      </c>
      <c r="AC27" s="63">
        <f>'P01 2025'!BF16</f>
        <v>1084.8119999999999</v>
      </c>
      <c r="AD27" s="63">
        <f>+'P01 2025'!BU18</f>
        <v>1271.6880000000001</v>
      </c>
      <c r="AE27" s="63">
        <f>+'P01 2025'!CI17</f>
        <v>1165.855</v>
      </c>
      <c r="AF27" s="63">
        <f>+'P01 2025'!CX18</f>
        <v>1386.787</v>
      </c>
      <c r="AG27" s="63">
        <f>+'P01 2025'!DN18</f>
        <v>1216.742</v>
      </c>
      <c r="AH27" s="63">
        <f>+'P01 2025'!ED16</f>
        <v>1227.617</v>
      </c>
      <c r="AI27" s="63">
        <f>+'P01 2025'!EY17</f>
        <v>959.11</v>
      </c>
      <c r="AJ27" s="63">
        <f>+'P01 2025'!FR18</f>
        <v>1153.0609999999999</v>
      </c>
      <c r="AK27" s="380"/>
      <c r="AL27" s="492"/>
      <c r="AM27" s="492"/>
      <c r="AN27" s="826"/>
      <c r="AO27" s="826"/>
      <c r="AP27" s="492"/>
      <c r="AQ27" s="492"/>
      <c r="AR27" s="826"/>
      <c r="AS27" s="347"/>
      <c r="AT27" s="347"/>
      <c r="AU27" s="347"/>
      <c r="AV27" s="347"/>
      <c r="AW27" s="347"/>
      <c r="AX27" s="347"/>
      <c r="AY27" s="347"/>
      <c r="AZ27" s="820"/>
      <c r="BA27" s="820"/>
      <c r="BB27" s="820"/>
      <c r="BC27" s="820"/>
      <c r="BD27" s="827"/>
      <c r="BE27" s="827"/>
      <c r="BF27" s="204"/>
      <c r="BG27" s="204"/>
      <c r="BH27" s="204"/>
      <c r="BI27" s="204"/>
      <c r="BJ27" s="204"/>
      <c r="BK27" s="348"/>
      <c r="BL27" s="348"/>
      <c r="BM27" s="348"/>
      <c r="BN27" s="348"/>
      <c r="BO27" s="85"/>
      <c r="BP27" s="204"/>
      <c r="BQ27" s="348"/>
      <c r="BR27" s="348"/>
      <c r="BS27" s="348"/>
      <c r="BT27" s="348"/>
      <c r="BU27" s="204"/>
      <c r="BV27" s="205"/>
      <c r="BW27" s="85"/>
      <c r="BX27" s="85"/>
      <c r="BY27" s="85"/>
      <c r="BZ27" s="85"/>
      <c r="CA27" s="204"/>
      <c r="CB27" s="205"/>
      <c r="CC27" s="206"/>
      <c r="CD27" s="72"/>
      <c r="CE27" s="72"/>
    </row>
    <row r="28" spans="1:83" s="91" customFormat="1" ht="15.75" hidden="1" customHeight="1" x14ac:dyDescent="0.25">
      <c r="A28" s="377" t="s">
        <v>466</v>
      </c>
      <c r="B28" s="833"/>
      <c r="C28" s="834"/>
      <c r="D28" s="835" t="s">
        <v>148</v>
      </c>
      <c r="E28" s="835"/>
      <c r="F28" s="835"/>
      <c r="G28" s="836" t="s">
        <v>29</v>
      </c>
      <c r="H28" s="837">
        <f>+'P01 2026'!H19</f>
        <v>45000</v>
      </c>
      <c r="I28" s="838">
        <f>+'P01 2026'!AA20</f>
        <v>45000</v>
      </c>
      <c r="J28" s="838">
        <f ca="1">SUMIF(W$3:$AJ20,"ok",W28:AJ28)</f>
        <v>69.680000000000007</v>
      </c>
      <c r="K28" s="136">
        <f t="shared" ca="1" si="1"/>
        <v>1.5484444444444445E-3</v>
      </c>
      <c r="L28" s="838">
        <f>'P01 2026'!AC20</f>
        <v>69.680000000000007</v>
      </c>
      <c r="M28" s="499">
        <f t="shared" si="2"/>
        <v>1.5484444444444445E-3</v>
      </c>
      <c r="N28" s="838">
        <f t="shared" si="3"/>
        <v>44930.32</v>
      </c>
      <c r="O28" s="499">
        <f t="shared" si="4"/>
        <v>0.99845155555555554</v>
      </c>
      <c r="P28" s="839">
        <f>+'P01 2026'!AE20</f>
        <v>30.562000000000001</v>
      </c>
      <c r="Q28" s="499">
        <f t="shared" ca="1" si="5"/>
        <v>0.43860505166475311</v>
      </c>
      <c r="R28" s="839">
        <f>+'P01 2026'!AF20</f>
        <v>39.118000000000002</v>
      </c>
      <c r="S28" s="499">
        <f t="shared" ca="1" si="6"/>
        <v>0.56139494833524684</v>
      </c>
      <c r="T28" s="840">
        <f>+'P01 2025'!U20</f>
        <v>58374.993179999998</v>
      </c>
      <c r="U28" s="844">
        <f>SUMIF(W$3:$AJ$3,"SI",W28:AJ28)</f>
        <v>0</v>
      </c>
      <c r="V28" s="499">
        <f t="shared" si="7"/>
        <v>0</v>
      </c>
      <c r="W28" s="841">
        <f>+'P01 2026'!I19</f>
        <v>0</v>
      </c>
      <c r="X28" s="842">
        <f>+'P01 2025'!G20</f>
        <v>0</v>
      </c>
      <c r="Y28" s="842">
        <f>+'P01 2026'!R18</f>
        <v>69.680000000000007</v>
      </c>
      <c r="Z28" s="843">
        <v>0</v>
      </c>
      <c r="AA28" s="63">
        <f>+'P01 2025'!AC19</f>
        <v>11798.235000000001</v>
      </c>
      <c r="AB28" s="63">
        <f>+'P01 2025'!AR19</f>
        <v>459.49799999999999</v>
      </c>
      <c r="AC28" s="63">
        <v>0</v>
      </c>
      <c r="AD28" s="63">
        <f>+'P01 2025'!BU19</f>
        <v>11155.268</v>
      </c>
      <c r="AE28" s="63">
        <v>0</v>
      </c>
      <c r="AF28" s="63">
        <f>+'P01 2025'!CX19</f>
        <v>8.9779999999999998</v>
      </c>
      <c r="AG28" s="63">
        <f>+'P01 2025'!DN19</f>
        <v>11016.191999999999</v>
      </c>
      <c r="AH28" s="63">
        <v>0</v>
      </c>
      <c r="AI28" s="63">
        <v>0</v>
      </c>
      <c r="AJ28" s="63">
        <f>+'P01 2025'!FR19</f>
        <v>10518.276</v>
      </c>
      <c r="AK28" s="380"/>
      <c r="AL28" s="492"/>
      <c r="AM28" s="492"/>
      <c r="AN28" s="826"/>
      <c r="AO28" s="826"/>
      <c r="AP28" s="492"/>
      <c r="AQ28" s="492"/>
      <c r="AR28" s="826"/>
      <c r="AS28" s="347"/>
      <c r="AT28" s="347"/>
      <c r="AU28" s="347"/>
      <c r="AV28" s="347"/>
      <c r="AW28" s="347"/>
      <c r="AX28" s="347"/>
      <c r="AY28" s="347"/>
      <c r="AZ28" s="820"/>
      <c r="BA28" s="820"/>
      <c r="BB28" s="820"/>
      <c r="BC28" s="820"/>
      <c r="BD28" s="827"/>
      <c r="BE28" s="827"/>
      <c r="BF28" s="204"/>
      <c r="BG28" s="204"/>
      <c r="BH28" s="204"/>
      <c r="BI28" s="204"/>
      <c r="BJ28" s="204"/>
      <c r="BK28" s="348"/>
      <c r="BL28" s="348"/>
      <c r="BM28" s="348"/>
      <c r="BN28" s="348"/>
      <c r="BO28" s="85"/>
      <c r="BP28" s="204"/>
      <c r="BQ28" s="348"/>
      <c r="BR28" s="348"/>
      <c r="BS28" s="348"/>
      <c r="BT28" s="348"/>
      <c r="BU28" s="204"/>
      <c r="BV28" s="205"/>
      <c r="BW28" s="85"/>
      <c r="BX28" s="85"/>
      <c r="BY28" s="85"/>
      <c r="BZ28" s="85"/>
      <c r="CA28" s="204"/>
      <c r="CB28" s="205"/>
      <c r="CC28" s="206"/>
      <c r="CD28" s="72"/>
      <c r="CE28" s="72"/>
    </row>
    <row r="29" spans="1:83" s="91" customFormat="1" ht="15.75" hidden="1" customHeight="1" x14ac:dyDescent="0.25">
      <c r="A29" s="377" t="s">
        <v>467</v>
      </c>
      <c r="B29" s="852"/>
      <c r="C29" s="834"/>
      <c r="D29" s="835"/>
      <c r="E29" s="835">
        <v>1</v>
      </c>
      <c r="F29" s="853" t="str">
        <f>+CONCATENATE($B$9,"",$C$10,"",$D$28,"00",E29)</f>
        <v>21.01.003.001</v>
      </c>
      <c r="G29" s="836" t="s">
        <v>30</v>
      </c>
      <c r="H29" s="837">
        <f>+'P01 2026'!H20</f>
        <v>23400</v>
      </c>
      <c r="I29" s="838">
        <f>+'P01 2026'!AA21</f>
        <v>23400</v>
      </c>
      <c r="J29" s="838">
        <f ca="1">SUMIF(W$3:$AJ21,"ok",W29:AJ29)</f>
        <v>35.613999999999997</v>
      </c>
      <c r="K29" s="136">
        <f t="shared" ca="1" si="1"/>
        <v>1.5219658119658118E-3</v>
      </c>
      <c r="L29" s="838">
        <f>'P01 2026'!AC21</f>
        <v>35.613999999999997</v>
      </c>
      <c r="M29" s="499">
        <f t="shared" si="2"/>
        <v>1.5219658119658118E-3</v>
      </c>
      <c r="N29" s="838">
        <f t="shared" si="3"/>
        <v>23364.385999999999</v>
      </c>
      <c r="O29" s="499">
        <f t="shared" si="4"/>
        <v>0.99847803418803416</v>
      </c>
      <c r="P29" s="839">
        <f>+'P01 2026'!AE21</f>
        <v>15.475</v>
      </c>
      <c r="Q29" s="499">
        <f t="shared" ca="1" si="5"/>
        <v>0.43452013253215033</v>
      </c>
      <c r="R29" s="839">
        <f>+'P01 2026'!AF21</f>
        <v>20.138999999999999</v>
      </c>
      <c r="S29" s="499">
        <f t="shared" ca="1" si="6"/>
        <v>0.56547986746784973</v>
      </c>
      <c r="T29" s="844">
        <f>+'P01 2025'!U21</f>
        <v>31123.753767999999</v>
      </c>
      <c r="U29" s="844">
        <f>SUMIF(W$3:$AJ$3,"SI",W29:AJ29)</f>
        <v>0</v>
      </c>
      <c r="V29" s="499">
        <f t="shared" si="7"/>
        <v>0</v>
      </c>
      <c r="W29" s="841">
        <f>+'P01 2026'!I20</f>
        <v>0</v>
      </c>
      <c r="X29" s="842">
        <f>+'P01 2025'!G21</f>
        <v>0</v>
      </c>
      <c r="Y29" s="842">
        <f>+'P01 2026'!R19</f>
        <v>35.613999999999997</v>
      </c>
      <c r="Z29" s="839">
        <v>0</v>
      </c>
      <c r="AA29" s="203">
        <f>+'P01 2025'!AC20</f>
        <v>5870.433</v>
      </c>
      <c r="AB29" s="63">
        <f>+'P01 2025'!AR20</f>
        <v>223.858</v>
      </c>
      <c r="AC29" s="63">
        <v>0</v>
      </c>
      <c r="AD29" s="63">
        <f>+'P01 2025'!BU20</f>
        <v>5783.6859999999997</v>
      </c>
      <c r="AE29" s="63">
        <v>0</v>
      </c>
      <c r="AF29" s="63">
        <f>+'P01 2025'!CX20</f>
        <v>8.9779999999999998</v>
      </c>
      <c r="AG29" s="63">
        <f>+'P01 2025'!DN20</f>
        <v>5906.4750000000004</v>
      </c>
      <c r="AH29" s="63">
        <v>0</v>
      </c>
      <c r="AI29" s="63">
        <v>0</v>
      </c>
      <c r="AJ29" s="63">
        <f>+'P01 2025'!FR20</f>
        <v>5608.2960000000003</v>
      </c>
      <c r="AK29" s="380"/>
      <c r="AL29" s="492"/>
      <c r="AM29" s="492"/>
      <c r="AN29" s="826"/>
      <c r="AO29" s="826"/>
      <c r="AP29" s="492"/>
      <c r="AQ29" s="492"/>
      <c r="AR29" s="826"/>
      <c r="AS29" s="347"/>
      <c r="AT29" s="347"/>
      <c r="AU29" s="347"/>
      <c r="AV29" s="347"/>
      <c r="AW29" s="347"/>
      <c r="AX29" s="347"/>
      <c r="AY29" s="347"/>
      <c r="AZ29" s="820"/>
      <c r="BA29" s="820"/>
      <c r="BB29" s="820"/>
      <c r="BC29" s="820"/>
      <c r="BD29" s="827"/>
      <c r="BE29" s="827"/>
      <c r="BF29" s="204"/>
      <c r="BG29" s="204"/>
      <c r="BH29" s="204"/>
      <c r="BI29" s="204"/>
      <c r="BJ29" s="204"/>
      <c r="BK29" s="348"/>
      <c r="BL29" s="348"/>
      <c r="BM29" s="348"/>
      <c r="BN29" s="348"/>
      <c r="BO29" s="85"/>
      <c r="BP29" s="204"/>
      <c r="BQ29" s="348"/>
      <c r="BR29" s="348"/>
      <c r="BS29" s="348"/>
      <c r="BT29" s="348"/>
      <c r="BU29" s="204"/>
      <c r="BV29" s="205"/>
      <c r="BW29" s="85"/>
      <c r="BX29" s="85"/>
      <c r="BY29" s="85"/>
      <c r="BZ29" s="85"/>
      <c r="CA29" s="204"/>
      <c r="CB29" s="205"/>
      <c r="CC29" s="206"/>
      <c r="CD29" s="72"/>
      <c r="CE29" s="72"/>
    </row>
    <row r="30" spans="1:83" s="91" customFormat="1" ht="15.75" hidden="1" customHeight="1" x14ac:dyDescent="0.25">
      <c r="A30" s="377" t="s">
        <v>296</v>
      </c>
      <c r="B30" s="852"/>
      <c r="C30" s="834"/>
      <c r="D30" s="835"/>
      <c r="E30" s="835">
        <v>2</v>
      </c>
      <c r="F30" s="853" t="str">
        <f>+CONCATENATE($B$9,"",$C$10,"",$D$28,"00",E30)</f>
        <v>21.01.003.002</v>
      </c>
      <c r="G30" s="836" t="s">
        <v>31</v>
      </c>
      <c r="H30" s="837">
        <f>+'P01 2026'!H21</f>
        <v>21600</v>
      </c>
      <c r="I30" s="838">
        <f>+'P01 2026'!AA22</f>
        <v>21600</v>
      </c>
      <c r="J30" s="838">
        <f ca="1">SUMIF(W$3:$AJ22,"ok",W30:AJ30)</f>
        <v>34.066000000000003</v>
      </c>
      <c r="K30" s="136">
        <f t="shared" ca="1" si="1"/>
        <v>1.5771296296296297E-3</v>
      </c>
      <c r="L30" s="838">
        <f>'P01 2026'!AC22</f>
        <v>34.066000000000003</v>
      </c>
      <c r="M30" s="499">
        <f t="shared" si="2"/>
        <v>1.5771296296296297E-3</v>
      </c>
      <c r="N30" s="838">
        <f t="shared" si="3"/>
        <v>21565.934000000001</v>
      </c>
      <c r="O30" s="499">
        <f t="shared" si="4"/>
        <v>0.99842287037037047</v>
      </c>
      <c r="P30" s="839">
        <f>+'P01 2026'!AE22</f>
        <v>15.087</v>
      </c>
      <c r="Q30" s="499">
        <f t="shared" ca="1" si="5"/>
        <v>0.44287559443433333</v>
      </c>
      <c r="R30" s="839">
        <f>+'P01 2026'!AF22</f>
        <v>18.978999999999999</v>
      </c>
      <c r="S30" s="499">
        <f t="shared" ca="1" si="6"/>
        <v>0.55712440556566656</v>
      </c>
      <c r="T30" s="844">
        <f>+'P01 2025'!U22</f>
        <v>27251.239411999995</v>
      </c>
      <c r="U30" s="844">
        <f>SUMIF(W$3:$AJ$3,"SI",W30:AJ30)</f>
        <v>0</v>
      </c>
      <c r="V30" s="499">
        <f t="shared" si="7"/>
        <v>0</v>
      </c>
      <c r="W30" s="841">
        <f>+'P01 2026'!I21</f>
        <v>0</v>
      </c>
      <c r="X30" s="842">
        <f>+'P01 2025'!G22</f>
        <v>0</v>
      </c>
      <c r="Y30" s="842">
        <f>+'P01 2026'!R20</f>
        <v>34.066000000000003</v>
      </c>
      <c r="Z30" s="839">
        <v>0</v>
      </c>
      <c r="AA30" s="203">
        <f>+'P01 2025'!AC21</f>
        <v>5927.8019999999997</v>
      </c>
      <c r="AB30" s="63">
        <f>+'P01 2025'!AR21</f>
        <v>235.64</v>
      </c>
      <c r="AC30" s="63">
        <v>0</v>
      </c>
      <c r="AD30" s="63">
        <f>+'P01 2025'!BU21</f>
        <v>5371.5820000000003</v>
      </c>
      <c r="AE30" s="63">
        <v>0</v>
      </c>
      <c r="AF30" s="63">
        <v>0</v>
      </c>
      <c r="AG30" s="63">
        <f>+'P01 2025'!DN21</f>
        <v>5109.7169999999996</v>
      </c>
      <c r="AH30" s="63">
        <v>0</v>
      </c>
      <c r="AI30" s="63">
        <v>0</v>
      </c>
      <c r="AJ30" s="63">
        <f>+'P01 2025'!FR21</f>
        <v>4909.9799999999996</v>
      </c>
      <c r="AK30" s="380"/>
      <c r="AL30" s="492"/>
      <c r="AM30" s="492"/>
      <c r="AN30" s="826"/>
      <c r="AO30" s="826"/>
      <c r="AP30" s="492"/>
      <c r="AQ30" s="492"/>
      <c r="AR30" s="826"/>
      <c r="AS30" s="347"/>
      <c r="AT30" s="347"/>
      <c r="AU30" s="347"/>
      <c r="AV30" s="347"/>
      <c r="AW30" s="347"/>
      <c r="AX30" s="347"/>
      <c r="AY30" s="347"/>
      <c r="AZ30" s="820"/>
      <c r="BA30" s="820"/>
      <c r="BB30" s="820"/>
      <c r="BC30" s="820"/>
      <c r="BD30" s="827"/>
      <c r="BE30" s="827"/>
      <c r="BF30" s="204"/>
      <c r="BG30" s="204"/>
      <c r="BH30" s="204"/>
      <c r="BI30" s="204"/>
      <c r="BJ30" s="204"/>
      <c r="BK30" s="348"/>
      <c r="BL30" s="348"/>
      <c r="BM30" s="348"/>
      <c r="BN30" s="348"/>
      <c r="BO30" s="85"/>
      <c r="BP30" s="204"/>
      <c r="BQ30" s="348"/>
      <c r="BR30" s="348"/>
      <c r="BS30" s="348"/>
      <c r="BT30" s="348"/>
      <c r="BU30" s="204"/>
      <c r="BV30" s="205"/>
      <c r="BW30" s="85"/>
      <c r="BX30" s="85"/>
      <c r="BY30" s="85"/>
      <c r="BZ30" s="85"/>
      <c r="CA30" s="204"/>
      <c r="CB30" s="205"/>
      <c r="CC30" s="206"/>
      <c r="CD30" s="72"/>
      <c r="CE30" s="72"/>
    </row>
    <row r="31" spans="1:83" s="91" customFormat="1" ht="15.75" hidden="1" customHeight="1" x14ac:dyDescent="0.25">
      <c r="A31" s="377" t="s">
        <v>1011</v>
      </c>
      <c r="B31" s="852"/>
      <c r="C31" s="834"/>
      <c r="D31" s="835"/>
      <c r="E31" s="835">
        <v>3</v>
      </c>
      <c r="F31" s="853" t="str">
        <f>+CONCATENATE($B$9,"",$C$10,"",$D$28,"00",E31)</f>
        <v>21.01.003.003</v>
      </c>
      <c r="G31" s="836" t="s">
        <v>662</v>
      </c>
      <c r="H31" s="838">
        <v>0</v>
      </c>
      <c r="I31" s="838">
        <v>0</v>
      </c>
      <c r="J31" s="838">
        <f ca="1">SUMIF(W$3:$AJ23,"ok",W31:AJ31)</f>
        <v>0</v>
      </c>
      <c r="K31" s="136">
        <f t="shared" ca="1" si="1"/>
        <v>0</v>
      </c>
      <c r="L31" s="838">
        <v>0</v>
      </c>
      <c r="M31" s="499">
        <f t="shared" si="2"/>
        <v>0</v>
      </c>
      <c r="N31" s="838">
        <v>0</v>
      </c>
      <c r="O31" s="499">
        <f t="shared" si="4"/>
        <v>0</v>
      </c>
      <c r="P31" s="839">
        <v>0</v>
      </c>
      <c r="Q31" s="499">
        <f t="shared" ca="1" si="5"/>
        <v>0</v>
      </c>
      <c r="R31" s="839">
        <v>0</v>
      </c>
      <c r="S31" s="499">
        <f t="shared" ca="1" si="6"/>
        <v>0</v>
      </c>
      <c r="T31" s="844">
        <v>0</v>
      </c>
      <c r="U31" s="840">
        <f ca="1">SUMIF(W$3:$AJ22,"SI",W31:AJ31)</f>
        <v>0</v>
      </c>
      <c r="V31" s="499" t="str">
        <f t="shared" ca="1" si="7"/>
        <v>0,00%</v>
      </c>
      <c r="W31" s="841">
        <v>0</v>
      </c>
      <c r="X31" s="842">
        <v>0</v>
      </c>
      <c r="Y31" s="842">
        <v>0</v>
      </c>
      <c r="Z31" s="839">
        <v>0</v>
      </c>
      <c r="AA31" s="203">
        <v>0</v>
      </c>
      <c r="AB31" s="63">
        <v>0</v>
      </c>
      <c r="AC31" s="63">
        <v>0</v>
      </c>
      <c r="AD31" s="63">
        <v>0</v>
      </c>
      <c r="AE31" s="63">
        <v>0</v>
      </c>
      <c r="AF31" s="63">
        <v>0</v>
      </c>
      <c r="AG31" s="63">
        <v>0</v>
      </c>
      <c r="AH31" s="63">
        <v>0</v>
      </c>
      <c r="AI31" s="63">
        <v>0</v>
      </c>
      <c r="AJ31" s="63">
        <v>0</v>
      </c>
      <c r="AK31" s="380"/>
      <c r="AL31" s="492"/>
      <c r="AM31" s="492"/>
      <c r="AN31" s="826"/>
      <c r="AO31" s="826"/>
      <c r="AP31" s="492"/>
      <c r="AQ31" s="492"/>
      <c r="AR31" s="826"/>
      <c r="AS31" s="347"/>
      <c r="AT31" s="347"/>
      <c r="AU31" s="347"/>
      <c r="AV31" s="347"/>
      <c r="AW31" s="347"/>
      <c r="AX31" s="347"/>
      <c r="AY31" s="347"/>
      <c r="AZ31" s="820"/>
      <c r="BA31" s="820"/>
      <c r="BB31" s="820"/>
      <c r="BC31" s="820"/>
      <c r="BD31" s="827"/>
      <c r="BE31" s="827"/>
      <c r="BF31" s="204"/>
      <c r="BG31" s="204"/>
      <c r="BH31" s="204"/>
      <c r="BI31" s="204"/>
      <c r="BJ31" s="204"/>
      <c r="BK31" s="348"/>
      <c r="BL31" s="348"/>
      <c r="BM31" s="348"/>
      <c r="BN31" s="348"/>
      <c r="BO31" s="85"/>
      <c r="BP31" s="204"/>
      <c r="BQ31" s="348"/>
      <c r="BR31" s="348"/>
      <c r="BS31" s="348"/>
      <c r="BT31" s="348"/>
      <c r="BU31" s="204"/>
      <c r="BV31" s="205"/>
      <c r="BW31" s="85"/>
      <c r="BX31" s="85"/>
      <c r="BY31" s="85"/>
      <c r="BZ31" s="85"/>
      <c r="CA31" s="204"/>
      <c r="CB31" s="205"/>
      <c r="CC31" s="206"/>
      <c r="CD31" s="72"/>
      <c r="CE31" s="72"/>
    </row>
    <row r="32" spans="1:83" s="91" customFormat="1" ht="15.75" hidden="1" customHeight="1" x14ac:dyDescent="0.25">
      <c r="A32" s="377" t="s">
        <v>297</v>
      </c>
      <c r="B32" s="833"/>
      <c r="C32" s="834"/>
      <c r="D32" s="835" t="s">
        <v>149</v>
      </c>
      <c r="E32" s="835"/>
      <c r="F32" s="835"/>
      <c r="G32" s="836" t="s">
        <v>32</v>
      </c>
      <c r="H32" s="837">
        <f>+'P01 2026'!H22</f>
        <v>80800</v>
      </c>
      <c r="I32" s="838">
        <f>'P01 2026'!AA23</f>
        <v>79873.895000000004</v>
      </c>
      <c r="J32" s="838">
        <f ca="1">SUMIF(W$3:$AJ24,"ok",W32:AJ32)</f>
        <v>14653.834999999999</v>
      </c>
      <c r="K32" s="136">
        <f t="shared" ca="1" si="1"/>
        <v>0.18346213115060933</v>
      </c>
      <c r="L32" s="838">
        <f>'P01 2026'!AC23</f>
        <v>14653.834999999999</v>
      </c>
      <c r="M32" s="499">
        <f t="shared" si="2"/>
        <v>0.18346213115060933</v>
      </c>
      <c r="N32" s="838">
        <f t="shared" si="3"/>
        <v>65220.060000000005</v>
      </c>
      <c r="O32" s="499">
        <f t="shared" si="4"/>
        <v>0.81653786884939072</v>
      </c>
      <c r="P32" s="839">
        <f>+'P01 2026'!AE23</f>
        <v>12011.869000000001</v>
      </c>
      <c r="Q32" s="499">
        <f t="shared" ca="1" si="5"/>
        <v>0.81970821972541663</v>
      </c>
      <c r="R32" s="839">
        <f>+'P01 2026'!AF23</f>
        <v>2641.9659999999999</v>
      </c>
      <c r="S32" s="499">
        <f t="shared" ca="1" si="6"/>
        <v>0.18029178027458342</v>
      </c>
      <c r="T32" s="844">
        <f>+'P01 2025'!U23</f>
        <v>100550.76589599998</v>
      </c>
      <c r="U32" s="840">
        <f ca="1">SUM(U33:U36)</f>
        <v>14583.302202999999</v>
      </c>
      <c r="V32" s="499">
        <f t="shared" ca="1" si="7"/>
        <v>0.14503422299223023</v>
      </c>
      <c r="W32" s="841">
        <f>+'P01 2026'!I22</f>
        <v>7480.8819999999996</v>
      </c>
      <c r="X32" s="842">
        <f>+'P01 2025'!G23</f>
        <v>7312.3726549999992</v>
      </c>
      <c r="Y32" s="842">
        <f>+'P01 2026'!R21</f>
        <v>7172.9530000000004</v>
      </c>
      <c r="Z32" s="843">
        <f>+'P01 2025'!N17</f>
        <v>7270.9295479999992</v>
      </c>
      <c r="AA32" s="203">
        <f>+'P01 2025'!AC22</f>
        <v>7103.8490000000002</v>
      </c>
      <c r="AB32" s="63">
        <f>+'P01 2025'!AR22</f>
        <v>7310.0169999999998</v>
      </c>
      <c r="AC32" s="63">
        <f>SUM(AC33:AC36)</f>
        <v>4649.1589999999997</v>
      </c>
      <c r="AD32" s="63">
        <f>+'P01 2025'!BU22</f>
        <v>4959.8389999999999</v>
      </c>
      <c r="AE32" s="63">
        <f>+'P01 2025'!CI18</f>
        <v>11054.353999999999</v>
      </c>
      <c r="AF32" s="63">
        <f>+'P01 2025'!CX21</f>
        <v>7609.0159999999996</v>
      </c>
      <c r="AG32" s="63">
        <f>+'P01 2025'!DN22</f>
        <v>6588.8729999999996</v>
      </c>
      <c r="AH32" s="63">
        <f>+'P01 2025'!ED17</f>
        <v>7603.2160000000003</v>
      </c>
      <c r="AI32" s="63">
        <f>+'P01 2025'!EY18</f>
        <v>5616.31</v>
      </c>
      <c r="AJ32" s="63">
        <f>+'P01 2025'!FR22</f>
        <v>6268.0150000000003</v>
      </c>
      <c r="AK32" s="380"/>
      <c r="AL32" s="492"/>
      <c r="AM32" s="492"/>
      <c r="AN32" s="826"/>
      <c r="AO32" s="826"/>
      <c r="AP32" s="492"/>
      <c r="AQ32" s="492"/>
      <c r="AR32" s="826"/>
      <c r="AS32" s="347"/>
      <c r="AT32" s="347"/>
      <c r="AU32" s="347"/>
      <c r="AV32" s="347"/>
      <c r="AW32" s="347"/>
      <c r="AX32" s="347"/>
      <c r="AY32" s="347"/>
      <c r="AZ32" s="820"/>
      <c r="BA32" s="820"/>
      <c r="BB32" s="820"/>
      <c r="BC32" s="820"/>
      <c r="BD32" s="827"/>
      <c r="BE32" s="827"/>
      <c r="BF32" s="204"/>
      <c r="BG32" s="204"/>
      <c r="BH32" s="204"/>
      <c r="BI32" s="204"/>
      <c r="BJ32" s="204"/>
      <c r="BK32" s="348"/>
      <c r="BL32" s="348"/>
      <c r="BM32" s="348"/>
      <c r="BN32" s="348"/>
      <c r="BO32" s="85"/>
      <c r="BP32" s="204"/>
      <c r="BQ32" s="348"/>
      <c r="BR32" s="348"/>
      <c r="BS32" s="348"/>
      <c r="BT32" s="348"/>
      <c r="BU32" s="204"/>
      <c r="BV32" s="205"/>
      <c r="BW32" s="85"/>
      <c r="BX32" s="85"/>
      <c r="BY32" s="85"/>
      <c r="BZ32" s="85"/>
      <c r="CA32" s="204"/>
      <c r="CB32" s="205"/>
      <c r="CC32" s="206"/>
      <c r="CD32" s="72"/>
      <c r="CE32" s="72"/>
    </row>
    <row r="33" spans="1:83" s="91" customFormat="1" ht="15.75" hidden="1" customHeight="1" x14ac:dyDescent="0.25">
      <c r="A33" s="377" t="s">
        <v>468</v>
      </c>
      <c r="B33" s="852"/>
      <c r="C33" s="834"/>
      <c r="D33" s="835"/>
      <c r="E33" s="835">
        <v>4</v>
      </c>
      <c r="F33" s="853" t="s">
        <v>878</v>
      </c>
      <c r="G33" s="836" t="s">
        <v>33</v>
      </c>
      <c r="H33" s="837">
        <f>+'P01 2026'!H23</f>
        <v>75200</v>
      </c>
      <c r="I33" s="838">
        <f>'P01 2026'!AA24</f>
        <v>75200</v>
      </c>
      <c r="J33" s="838">
        <f ca="1">SUMIF(W$3:$AJ25,"ok",W33:AJ33)</f>
        <v>13039.422</v>
      </c>
      <c r="K33" s="136">
        <f t="shared" ca="1" si="1"/>
        <v>0.17339656914893617</v>
      </c>
      <c r="L33" s="838">
        <f>'P01 2026'!AC24</f>
        <v>13039.422</v>
      </c>
      <c r="M33" s="499">
        <f t="shared" si="2"/>
        <v>0.17339656914893617</v>
      </c>
      <c r="N33" s="838">
        <f t="shared" si="3"/>
        <v>62160.578000000001</v>
      </c>
      <c r="O33" s="499">
        <f t="shared" si="4"/>
        <v>0.8266034308510638</v>
      </c>
      <c r="P33" s="839">
        <f>+'P01 2026'!AE24</f>
        <v>10421.665999999999</v>
      </c>
      <c r="Q33" s="499">
        <f t="shared" ca="1" si="5"/>
        <v>0.79924294190340639</v>
      </c>
      <c r="R33" s="839">
        <f>+'P01 2026'!AF24</f>
        <v>2617.7559999999999</v>
      </c>
      <c r="S33" s="499">
        <f t="shared" ca="1" si="6"/>
        <v>0.20075705809659353</v>
      </c>
      <c r="T33" s="840">
        <f>+'P01 2025'!U24</f>
        <v>92572.681696</v>
      </c>
      <c r="U33" s="840">
        <f ca="1">SUMIF(W$3:$AJ22,"SI",W33:AJ33)</f>
        <v>13443.644081999999</v>
      </c>
      <c r="V33" s="499">
        <f t="shared" ca="1" si="7"/>
        <v>0.14522258441370062</v>
      </c>
      <c r="W33" s="841">
        <f>+'P01 2026'!I23</f>
        <v>6519.7110000000002</v>
      </c>
      <c r="X33" s="842">
        <f>+'P01 2025'!G24</f>
        <v>6721.8220409999994</v>
      </c>
      <c r="Y33" s="842">
        <f>+'P01 2026'!R22</f>
        <v>6519.7110000000002</v>
      </c>
      <c r="Z33" s="839">
        <f>+'P01 2025'!N18</f>
        <v>6721.8220409999994</v>
      </c>
      <c r="AA33" s="203">
        <f>+'P01 2025'!AC23</f>
        <v>6519.7110000000002</v>
      </c>
      <c r="AB33" s="63">
        <f>+'P01 2025'!AR23</f>
        <v>6519.7110000000002</v>
      </c>
      <c r="AC33" s="63">
        <f>'P01 2025'!BF18</f>
        <v>4339.9089999999997</v>
      </c>
      <c r="AD33" s="63">
        <f>+'P01 2025'!BU23</f>
        <v>4339.9089999999997</v>
      </c>
      <c r="AE33" s="63">
        <f>+'P01 2025'!CI19</f>
        <v>10152.714</v>
      </c>
      <c r="AF33" s="63">
        <f>+'P01 2025'!CX22</f>
        <v>6519.7110000000002</v>
      </c>
      <c r="AG33" s="63">
        <f>+'P01 2025'!DN23</f>
        <v>6519.7110000000002</v>
      </c>
      <c r="AH33" s="63">
        <f>+'P01 2025'!ED18</f>
        <v>6519.7110000000002</v>
      </c>
      <c r="AI33" s="63">
        <f>+'P01 2025'!EY19</f>
        <v>4993.8500000000004</v>
      </c>
      <c r="AJ33" s="63">
        <f>+'P01 2025'!FR23</f>
        <v>5647.79</v>
      </c>
      <c r="AK33" s="380"/>
      <c r="AL33" s="492"/>
      <c r="AM33" s="492"/>
      <c r="AN33" s="826"/>
      <c r="AO33" s="826"/>
      <c r="AP33" s="492"/>
      <c r="AQ33" s="492"/>
      <c r="AR33" s="826"/>
      <c r="AS33" s="347"/>
      <c r="AT33" s="347"/>
      <c r="AU33" s="347"/>
      <c r="AV33" s="347"/>
      <c r="AW33" s="347"/>
      <c r="AX33" s="347"/>
      <c r="AY33" s="347"/>
      <c r="AZ33" s="820"/>
      <c r="BA33" s="820"/>
      <c r="BB33" s="820"/>
      <c r="BC33" s="820"/>
      <c r="BD33" s="827"/>
      <c r="BE33" s="827"/>
      <c r="BF33" s="204"/>
      <c r="BG33" s="204"/>
      <c r="BH33" s="204"/>
      <c r="BI33" s="204"/>
      <c r="BJ33" s="204"/>
      <c r="BK33" s="348"/>
      <c r="BL33" s="348"/>
      <c r="BM33" s="348"/>
      <c r="BN33" s="348"/>
      <c r="BO33" s="85"/>
      <c r="BP33" s="204"/>
      <c r="BQ33" s="348"/>
      <c r="BR33" s="348"/>
      <c r="BS33" s="348"/>
      <c r="BT33" s="348"/>
      <c r="BU33" s="204"/>
      <c r="BV33" s="205"/>
      <c r="BW33" s="85"/>
      <c r="BX33" s="85"/>
      <c r="BY33" s="85"/>
      <c r="BZ33" s="85"/>
      <c r="CA33" s="204"/>
      <c r="CB33" s="205"/>
      <c r="CC33" s="206"/>
      <c r="CD33" s="72"/>
      <c r="CE33" s="72"/>
    </row>
    <row r="34" spans="1:83" s="91" customFormat="1" ht="15.75" hidden="1" customHeight="1" x14ac:dyDescent="0.25">
      <c r="A34" s="377" t="s">
        <v>469</v>
      </c>
      <c r="B34" s="852"/>
      <c r="C34" s="834"/>
      <c r="D34" s="835"/>
      <c r="E34" s="835">
        <v>5</v>
      </c>
      <c r="F34" s="853" t="s">
        <v>879</v>
      </c>
      <c r="G34" s="836" t="s">
        <v>293</v>
      </c>
      <c r="H34" s="837">
        <f>+'P01 2026'!H24</f>
        <v>600</v>
      </c>
      <c r="I34" s="838">
        <f>'P01 2026'!AA25</f>
        <v>600</v>
      </c>
      <c r="J34" s="838">
        <f ca="1">SUMIF(W$3:$AJ26,"ok",W34:AJ34)</f>
        <v>37.182000000000002</v>
      </c>
      <c r="K34" s="136">
        <f t="shared" ca="1" si="1"/>
        <v>6.1970000000000004E-2</v>
      </c>
      <c r="L34" s="838">
        <f>'P01 2026'!AC25</f>
        <v>37.182000000000002</v>
      </c>
      <c r="M34" s="499">
        <f t="shared" si="2"/>
        <v>6.1970000000000004E-2</v>
      </c>
      <c r="N34" s="838">
        <f t="shared" si="3"/>
        <v>562.81799999999998</v>
      </c>
      <c r="O34" s="499">
        <f t="shared" si="4"/>
        <v>0.93802999999999992</v>
      </c>
      <c r="P34" s="839">
        <f>+'P01 2026'!AE25</f>
        <v>37.182000000000002</v>
      </c>
      <c r="Q34" s="499">
        <f t="shared" ca="1" si="5"/>
        <v>1</v>
      </c>
      <c r="R34" s="839">
        <f>+'P01 2026'!AF25</f>
        <v>0</v>
      </c>
      <c r="S34" s="499">
        <f t="shared" ca="1" si="6"/>
        <v>0</v>
      </c>
      <c r="T34" s="840">
        <f>+'P01 2025'!U25</f>
        <v>142.48419999999999</v>
      </c>
      <c r="U34" s="840">
        <f ca="1">SUMIF(W$3:$AJ24,"SI",W34:AJ34)</f>
        <v>50.490131999999996</v>
      </c>
      <c r="V34" s="499">
        <f t="shared" ca="1" si="7"/>
        <v>0.35435600578871201</v>
      </c>
      <c r="W34" s="841">
        <f>+'P01 2026'!I24</f>
        <v>37.182000000000002</v>
      </c>
      <c r="X34" s="842">
        <f>+'P01 2025'!G25</f>
        <v>50.490131999999996</v>
      </c>
      <c r="Y34" s="842">
        <v>0</v>
      </c>
      <c r="Z34" s="839">
        <v>0</v>
      </c>
      <c r="AA34" s="203">
        <v>0</v>
      </c>
      <c r="AB34" s="63">
        <v>0</v>
      </c>
      <c r="AC34" s="63">
        <v>0</v>
      </c>
      <c r="AD34" s="63">
        <v>0</v>
      </c>
      <c r="AE34" s="63">
        <v>0</v>
      </c>
      <c r="AF34" s="63">
        <v>0</v>
      </c>
      <c r="AG34" s="63">
        <v>0</v>
      </c>
      <c r="AH34" s="63">
        <v>0</v>
      </c>
      <c r="AI34" s="63">
        <v>0</v>
      </c>
      <c r="AJ34" s="63">
        <f>+'P01 2025'!FR24</f>
        <v>516.48199999999997</v>
      </c>
      <c r="AK34" s="380"/>
      <c r="AL34" s="492"/>
      <c r="AM34" s="492"/>
      <c r="AN34" s="826"/>
      <c r="AO34" s="826"/>
      <c r="AP34" s="492"/>
      <c r="AQ34" s="492"/>
      <c r="AR34" s="826"/>
      <c r="AS34" s="347"/>
      <c r="AT34" s="347"/>
      <c r="AU34" s="347"/>
      <c r="AV34" s="347"/>
      <c r="AW34" s="347"/>
      <c r="AX34" s="347"/>
      <c r="AY34" s="347"/>
      <c r="AZ34" s="820"/>
      <c r="BA34" s="820"/>
      <c r="BB34" s="820"/>
      <c r="BC34" s="820"/>
      <c r="BD34" s="827"/>
      <c r="BE34" s="827"/>
      <c r="BF34" s="204"/>
      <c r="BG34" s="204"/>
      <c r="BH34" s="204"/>
      <c r="BI34" s="204"/>
      <c r="BJ34" s="204"/>
      <c r="BK34" s="348"/>
      <c r="BL34" s="348"/>
      <c r="BM34" s="348"/>
      <c r="BN34" s="348"/>
      <c r="BO34" s="85"/>
      <c r="BP34" s="204"/>
      <c r="BQ34" s="348"/>
      <c r="BR34" s="348"/>
      <c r="BS34" s="348"/>
      <c r="BT34" s="348"/>
      <c r="BU34" s="204"/>
      <c r="BV34" s="205"/>
      <c r="BW34" s="85"/>
      <c r="BX34" s="85"/>
      <c r="BY34" s="85"/>
      <c r="BZ34" s="85"/>
      <c r="CA34" s="204"/>
      <c r="CB34" s="205"/>
      <c r="CC34" s="206"/>
      <c r="CD34" s="72"/>
      <c r="CE34" s="72"/>
    </row>
    <row r="35" spans="1:83" s="91" customFormat="1" ht="15.75" hidden="1" customHeight="1" collapsed="1" x14ac:dyDescent="0.25">
      <c r="A35" s="377" t="s">
        <v>516</v>
      </c>
      <c r="B35" s="852"/>
      <c r="C35" s="834"/>
      <c r="D35" s="835"/>
      <c r="E35" s="835">
        <v>6</v>
      </c>
      <c r="F35" s="853" t="s">
        <v>880</v>
      </c>
      <c r="G35" s="836" t="s">
        <v>35</v>
      </c>
      <c r="H35" s="837">
        <f>+'P01 2026'!H25</f>
        <v>4000</v>
      </c>
      <c r="I35" s="838">
        <f>'P01 2026'!AA26</f>
        <v>3073.895</v>
      </c>
      <c r="J35" s="838">
        <f ca="1">SUMIF(W$3:$AJ27,"ok",W35:AJ35)</f>
        <v>1577.231</v>
      </c>
      <c r="K35" s="136">
        <f t="shared" ca="1" si="1"/>
        <v>0.51310503449206946</v>
      </c>
      <c r="L35" s="838">
        <f>'P01 2026'!AC26</f>
        <v>1577.231</v>
      </c>
      <c r="M35" s="499">
        <f t="shared" si="2"/>
        <v>0.51310503449206946</v>
      </c>
      <c r="N35" s="838">
        <f t="shared" si="3"/>
        <v>1496.664</v>
      </c>
      <c r="O35" s="499">
        <f t="shared" si="4"/>
        <v>0.48689496550793049</v>
      </c>
      <c r="P35" s="839">
        <f>+'P01 2026'!AE26</f>
        <v>1553.021</v>
      </c>
      <c r="Q35" s="499">
        <f t="shared" ca="1" si="5"/>
        <v>0.98465031438007489</v>
      </c>
      <c r="R35" s="839">
        <f>+'P01 2026'!AF26</f>
        <v>24.21</v>
      </c>
      <c r="S35" s="499">
        <f t="shared" ca="1" si="6"/>
        <v>1.5349685619925047E-2</v>
      </c>
      <c r="T35" s="840">
        <f>+'P01 2025'!U26</f>
        <v>5773.5999999999995</v>
      </c>
      <c r="U35" s="840">
        <f ca="1">SUMIF(W$3:$AJ25,"SI",W35:AJ35)</f>
        <v>1089.167989</v>
      </c>
      <c r="V35" s="499">
        <f t="shared" ca="1" si="7"/>
        <v>0.18864625000000002</v>
      </c>
      <c r="W35" s="841">
        <f>+'P01 2026'!I25</f>
        <v>923.98900000000003</v>
      </c>
      <c r="X35" s="842">
        <f>+'P01 2025'!G26</f>
        <v>540.06048199999998</v>
      </c>
      <c r="Y35" s="842">
        <f>+'P01 2026'!R23</f>
        <v>653.24199999999996</v>
      </c>
      <c r="Z35" s="839">
        <f>+'P01 2025'!N19</f>
        <v>549.10750699999994</v>
      </c>
      <c r="AA35" s="203">
        <f>+'P01 2025'!AC24</f>
        <v>584.13800000000003</v>
      </c>
      <c r="AB35" s="63">
        <f>+'P01 2025'!AR24</f>
        <v>790.30600000000004</v>
      </c>
      <c r="AC35" s="63">
        <f>'P01 2025'!BF19</f>
        <v>309.25</v>
      </c>
      <c r="AD35" s="63">
        <f>+'P01 2025'!BU24</f>
        <v>619.92999999999995</v>
      </c>
      <c r="AE35" s="63">
        <f>+'P01 2025'!CI20</f>
        <v>901.64</v>
      </c>
      <c r="AF35" s="63">
        <f>+'P01 2025'!CX23</f>
        <v>1089.3050000000001</v>
      </c>
      <c r="AG35" s="63">
        <f>+'P01 2025'!DN24</f>
        <v>69.162000000000006</v>
      </c>
      <c r="AH35" s="63">
        <f>+'P01 2025'!ED19</f>
        <v>-262.13200000000001</v>
      </c>
      <c r="AI35" s="63">
        <f>+'P01 2025'!EY20</f>
        <v>622.46</v>
      </c>
      <c r="AJ35" s="63">
        <f>+'P01 2025'!FR25</f>
        <v>103.74299999999999</v>
      </c>
      <c r="AK35" s="380"/>
      <c r="AL35" s="492"/>
      <c r="AM35" s="492"/>
      <c r="AN35" s="826"/>
      <c r="AO35" s="826"/>
      <c r="AP35" s="492"/>
      <c r="AQ35" s="492"/>
      <c r="AR35" s="826"/>
      <c r="AS35" s="347"/>
      <c r="AT35" s="347"/>
      <c r="AU35" s="347"/>
      <c r="AV35" s="347"/>
      <c r="AW35" s="347"/>
      <c r="AX35" s="347"/>
      <c r="AY35" s="347"/>
      <c r="AZ35" s="820"/>
      <c r="BA35" s="820"/>
      <c r="BB35" s="820"/>
      <c r="BC35" s="820"/>
      <c r="BD35" s="827"/>
      <c r="BE35" s="827"/>
      <c r="BF35" s="204"/>
      <c r="BG35" s="204"/>
      <c r="BH35" s="204"/>
      <c r="BI35" s="204"/>
      <c r="BJ35" s="204"/>
      <c r="BK35" s="348"/>
      <c r="BL35" s="348"/>
      <c r="BM35" s="348"/>
      <c r="BN35" s="348"/>
      <c r="BO35" s="85"/>
      <c r="BP35" s="204"/>
      <c r="BQ35" s="348"/>
      <c r="BR35" s="348"/>
      <c r="BS35" s="348"/>
      <c r="BT35" s="348"/>
      <c r="BU35" s="204"/>
      <c r="BV35" s="205"/>
      <c r="BW35" s="85"/>
      <c r="BX35" s="85"/>
      <c r="BY35" s="85"/>
      <c r="BZ35" s="85"/>
      <c r="CA35" s="204"/>
      <c r="CB35" s="205"/>
      <c r="CC35" s="206"/>
      <c r="CD35" s="72"/>
      <c r="CE35" s="72"/>
    </row>
    <row r="36" spans="1:83" s="91" customFormat="1" ht="15.75" hidden="1" customHeight="1" x14ac:dyDescent="0.25">
      <c r="A36" s="377" t="s">
        <v>470</v>
      </c>
      <c r="B36" s="852"/>
      <c r="C36" s="834"/>
      <c r="D36" s="835"/>
      <c r="E36" s="835">
        <v>7</v>
      </c>
      <c r="F36" s="853" t="s">
        <v>188</v>
      </c>
      <c r="G36" s="836" t="s">
        <v>36</v>
      </c>
      <c r="H36" s="837">
        <f>+'P01 2026'!H26</f>
        <v>1000</v>
      </c>
      <c r="I36" s="838">
        <f>'P01 2026'!AA27</f>
        <v>1000</v>
      </c>
      <c r="J36" s="838">
        <f ca="1">SUMIF(W$3:$AJ28,"ok",W36:AJ36)</f>
        <v>0</v>
      </c>
      <c r="K36" s="136">
        <f t="shared" ca="1" si="1"/>
        <v>0</v>
      </c>
      <c r="L36" s="838">
        <f>'P01 2026'!AC27</f>
        <v>0</v>
      </c>
      <c r="M36" s="499">
        <f t="shared" si="2"/>
        <v>0</v>
      </c>
      <c r="N36" s="838">
        <f t="shared" si="3"/>
        <v>1000</v>
      </c>
      <c r="O36" s="499">
        <f t="shared" si="4"/>
        <v>1</v>
      </c>
      <c r="P36" s="839">
        <f>+'P01 2026'!AE27</f>
        <v>0</v>
      </c>
      <c r="Q36" s="499">
        <f t="shared" ca="1" si="5"/>
        <v>0</v>
      </c>
      <c r="R36" s="839">
        <f>+'P01 2026'!AF27</f>
        <v>0</v>
      </c>
      <c r="S36" s="499">
        <f t="shared" ca="1" si="6"/>
        <v>0</v>
      </c>
      <c r="T36" s="840">
        <f>+'P01 2025'!U27</f>
        <v>2062</v>
      </c>
      <c r="U36" s="840">
        <f ca="1">SUMIF(W$3:$AJ26,"SI",W36:AJ36)</f>
        <v>0</v>
      </c>
      <c r="V36" s="499">
        <f t="shared" ca="1" si="7"/>
        <v>0</v>
      </c>
      <c r="W36" s="841">
        <f>+'P01 2026'!I26</f>
        <v>0</v>
      </c>
      <c r="X36" s="842">
        <f>+'P01 2025'!G27</f>
        <v>0</v>
      </c>
      <c r="Y36" s="842">
        <v>0</v>
      </c>
      <c r="Z36" s="839">
        <v>0</v>
      </c>
      <c r="AA36" s="203">
        <v>0</v>
      </c>
      <c r="AB36" s="63">
        <v>0</v>
      </c>
      <c r="AC36" s="63">
        <v>0</v>
      </c>
      <c r="AD36" s="63">
        <v>0</v>
      </c>
      <c r="AE36" s="63">
        <v>0</v>
      </c>
      <c r="AF36" s="63">
        <v>0</v>
      </c>
      <c r="AG36" s="63">
        <v>0</v>
      </c>
      <c r="AH36" s="63">
        <f>+'P01 2025'!ED20</f>
        <v>1345.6369999999999</v>
      </c>
      <c r="AI36" s="63">
        <v>0</v>
      </c>
      <c r="AJ36" s="63">
        <v>0</v>
      </c>
      <c r="AK36" s="380"/>
      <c r="AL36" s="492"/>
      <c r="AM36" s="492"/>
      <c r="AN36" s="826"/>
      <c r="AO36" s="826"/>
      <c r="AP36" s="492"/>
      <c r="AQ36" s="492"/>
      <c r="AR36" s="826"/>
      <c r="AS36" s="347"/>
      <c r="AT36" s="347"/>
      <c r="AU36" s="347"/>
      <c r="AV36" s="347"/>
      <c r="AW36" s="347"/>
      <c r="AX36" s="347"/>
      <c r="AY36" s="347"/>
      <c r="AZ36" s="820"/>
      <c r="BA36" s="820"/>
      <c r="BB36" s="820"/>
      <c r="BC36" s="820"/>
      <c r="BD36" s="827"/>
      <c r="BE36" s="827"/>
      <c r="BF36" s="204"/>
      <c r="BG36" s="204"/>
      <c r="BH36" s="204"/>
      <c r="BI36" s="204"/>
      <c r="BJ36" s="204"/>
      <c r="BK36" s="348"/>
      <c r="BL36" s="348"/>
      <c r="BM36" s="348"/>
      <c r="BN36" s="348"/>
      <c r="BO36" s="85"/>
      <c r="BP36" s="204"/>
      <c r="BQ36" s="348"/>
      <c r="BR36" s="348"/>
      <c r="BS36" s="348"/>
      <c r="BT36" s="348"/>
      <c r="BU36" s="204"/>
      <c r="BV36" s="205"/>
      <c r="BW36" s="85"/>
      <c r="BX36" s="85"/>
      <c r="BY36" s="85"/>
      <c r="BZ36" s="85"/>
      <c r="CA36" s="204"/>
      <c r="CB36" s="205"/>
      <c r="CC36" s="206"/>
      <c r="CD36" s="72"/>
      <c r="CE36" s="72"/>
    </row>
    <row r="37" spans="1:83" s="91" customFormat="1" ht="15.75" hidden="1" customHeight="1" x14ac:dyDescent="0.25">
      <c r="A37" s="377" t="s">
        <v>298</v>
      </c>
      <c r="B37" s="833"/>
      <c r="C37" s="834"/>
      <c r="D37" s="835" t="s">
        <v>150</v>
      </c>
      <c r="E37" s="835"/>
      <c r="F37" s="835"/>
      <c r="G37" s="836" t="s">
        <v>787</v>
      </c>
      <c r="H37" s="837">
        <f>+'P01 2026'!H27</f>
        <v>350</v>
      </c>
      <c r="I37" s="838">
        <f>'P01 2026'!AA28</f>
        <v>662.24400000000003</v>
      </c>
      <c r="J37" s="838">
        <f ca="1">SUMIF(W$3:$AJ29,"ok",W37:AJ37)</f>
        <v>312.24400000000003</v>
      </c>
      <c r="K37" s="136">
        <f t="shared" ca="1" si="1"/>
        <v>0.47149389046937384</v>
      </c>
      <c r="L37" s="838">
        <f>'P01 2026'!AC28</f>
        <v>312.24400000000003</v>
      </c>
      <c r="M37" s="499">
        <f t="shared" si="2"/>
        <v>0.47149389046937384</v>
      </c>
      <c r="N37" s="838">
        <f t="shared" si="3"/>
        <v>350</v>
      </c>
      <c r="O37" s="499">
        <f t="shared" si="4"/>
        <v>0.52850610953062616</v>
      </c>
      <c r="P37" s="839">
        <f>+'P01 2026'!AE28</f>
        <v>312.24400000000003</v>
      </c>
      <c r="Q37" s="499">
        <f t="shared" ca="1" si="5"/>
        <v>1</v>
      </c>
      <c r="R37" s="839">
        <f>+'P01 2026'!AF28</f>
        <v>0</v>
      </c>
      <c r="S37" s="499">
        <f t="shared" ca="1" si="6"/>
        <v>0</v>
      </c>
      <c r="T37" s="844">
        <f>+'P01 2025'!U28</f>
        <v>1248.0780809999999</v>
      </c>
      <c r="U37" s="844">
        <f ca="1">SUM(U38:U40)</f>
        <v>225.17452399999999</v>
      </c>
      <c r="V37" s="499">
        <f t="shared" ca="1" si="7"/>
        <v>0.18041701671387658</v>
      </c>
      <c r="W37" s="841">
        <f>+'P01 2026'!I27</f>
        <v>0</v>
      </c>
      <c r="X37" s="842">
        <f>+'P01 2025'!G28</f>
        <v>225.17452399999999</v>
      </c>
      <c r="Y37" s="842">
        <f>+'P01 2026'!R24</f>
        <v>312.24400000000003</v>
      </c>
      <c r="Z37" s="843">
        <v>0</v>
      </c>
      <c r="AA37" s="203">
        <f>+'P01 2025'!AC25</f>
        <v>172.464</v>
      </c>
      <c r="AB37" s="63">
        <v>0</v>
      </c>
      <c r="AC37" s="63">
        <v>0</v>
      </c>
      <c r="AD37" s="63">
        <f>+'P01 2025'!BU25</f>
        <v>172.464</v>
      </c>
      <c r="AE37" s="63">
        <v>0</v>
      </c>
      <c r="AF37" s="63">
        <v>0</v>
      </c>
      <c r="AG37" s="63">
        <f>+'P01 2025'!DN25</f>
        <v>211.77099999999999</v>
      </c>
      <c r="AH37" s="63">
        <v>0</v>
      </c>
      <c r="AI37" s="63">
        <v>0</v>
      </c>
      <c r="AJ37" s="63">
        <f>+'P01 2025'!FR26</f>
        <v>360.12299999999999</v>
      </c>
      <c r="AK37" s="380"/>
      <c r="AL37" s="492"/>
      <c r="AM37" s="492"/>
      <c r="AN37" s="826"/>
      <c r="AO37" s="826"/>
      <c r="AP37" s="492"/>
      <c r="AQ37" s="492"/>
      <c r="AR37" s="826"/>
      <c r="AS37" s="347"/>
      <c r="AT37" s="347"/>
      <c r="AU37" s="347"/>
      <c r="AV37" s="347"/>
      <c r="AW37" s="347"/>
      <c r="AX37" s="347"/>
      <c r="AY37" s="347"/>
      <c r="AZ37" s="820"/>
      <c r="BA37" s="820"/>
      <c r="BB37" s="820"/>
      <c r="BC37" s="820"/>
      <c r="BD37" s="827"/>
      <c r="BE37" s="827"/>
      <c r="BF37" s="204"/>
      <c r="BG37" s="204"/>
      <c r="BH37" s="204"/>
      <c r="BI37" s="204"/>
      <c r="BJ37" s="204"/>
      <c r="BK37" s="348"/>
      <c r="BL37" s="348"/>
      <c r="BM37" s="348"/>
      <c r="BN37" s="348"/>
      <c r="BO37" s="85"/>
      <c r="BP37" s="204"/>
      <c r="BQ37" s="348"/>
      <c r="BR37" s="348"/>
      <c r="BS37" s="348"/>
      <c r="BT37" s="348"/>
      <c r="BU37" s="204"/>
      <c r="BV37" s="205"/>
      <c r="BW37" s="85"/>
      <c r="BX37" s="85"/>
      <c r="BY37" s="85"/>
      <c r="BZ37" s="85"/>
      <c r="CA37" s="204"/>
      <c r="CB37" s="205"/>
      <c r="CC37" s="206"/>
      <c r="CD37" s="72"/>
      <c r="CE37" s="72"/>
    </row>
    <row r="38" spans="1:83" s="91" customFormat="1" ht="15.75" hidden="1" customHeight="1" x14ac:dyDescent="0.25">
      <c r="A38" s="377" t="s">
        <v>299</v>
      </c>
      <c r="B38" s="852"/>
      <c r="C38" s="834"/>
      <c r="D38" s="835"/>
      <c r="E38" s="835">
        <v>1</v>
      </c>
      <c r="F38" s="853" t="str">
        <f>+CONCATENATE($B$9,"",$C$10,"",$D$37,"00",E38)</f>
        <v>21.01.005.001</v>
      </c>
      <c r="G38" s="836" t="s">
        <v>91</v>
      </c>
      <c r="H38" s="838">
        <v>0</v>
      </c>
      <c r="I38" s="838">
        <f>'P01 2026'!AA29</f>
        <v>4.819</v>
      </c>
      <c r="J38" s="838">
        <f ca="1">SUMIF(W$3:$AJ30,"ok",W38:AJ38)</f>
        <v>4.819</v>
      </c>
      <c r="K38" s="136">
        <f t="shared" ca="1" si="1"/>
        <v>1</v>
      </c>
      <c r="L38" s="838">
        <f>'P01 2026'!AC29</f>
        <v>4.819</v>
      </c>
      <c r="M38" s="499">
        <f t="shared" si="2"/>
        <v>1</v>
      </c>
      <c r="N38" s="838">
        <v>0</v>
      </c>
      <c r="O38" s="499">
        <f t="shared" si="4"/>
        <v>0</v>
      </c>
      <c r="P38" s="839">
        <f>+'P01 2026'!AE29</f>
        <v>4.819</v>
      </c>
      <c r="Q38" s="499">
        <f t="shared" ca="1" si="5"/>
        <v>1</v>
      </c>
      <c r="R38" s="839">
        <f>+'P01 2026'!AF29</f>
        <v>0</v>
      </c>
      <c r="S38" s="499">
        <f t="shared" ca="1" si="6"/>
        <v>0</v>
      </c>
      <c r="T38" s="840">
        <f>+'P01 2025'!U29</f>
        <v>355.64757399999996</v>
      </c>
      <c r="U38" s="840">
        <f ca="1">SUMIF(W$3:$AJ28,"SI",W38:AJ38)</f>
        <v>0</v>
      </c>
      <c r="V38" s="499">
        <f t="shared" ca="1" si="7"/>
        <v>0</v>
      </c>
      <c r="W38" s="841">
        <v>0</v>
      </c>
      <c r="X38" s="842">
        <f>+'P01 2025'!G29</f>
        <v>0</v>
      </c>
      <c r="Y38" s="842">
        <f>+'P01 2026'!R25</f>
        <v>4.819</v>
      </c>
      <c r="Z38" s="839">
        <v>0</v>
      </c>
      <c r="AA38" s="203">
        <v>0</v>
      </c>
      <c r="AB38" s="63">
        <v>0</v>
      </c>
      <c r="AC38" s="63">
        <v>0</v>
      </c>
      <c r="AD38" s="63">
        <v>0</v>
      </c>
      <c r="AE38" s="63">
        <v>0</v>
      </c>
      <c r="AF38" s="63">
        <v>0</v>
      </c>
      <c r="AG38" s="63">
        <f>+'P01 2025'!DN26</f>
        <v>211.77099999999999</v>
      </c>
      <c r="AH38" s="63">
        <v>0</v>
      </c>
      <c r="AI38" s="63">
        <v>0</v>
      </c>
      <c r="AJ38" s="63">
        <f>+'P01 2025'!FR27</f>
        <v>141.71899999999999</v>
      </c>
      <c r="AK38" s="380"/>
      <c r="AL38" s="492"/>
      <c r="AM38" s="492"/>
      <c r="AN38" s="826"/>
      <c r="AO38" s="826"/>
      <c r="AP38" s="492"/>
      <c r="AQ38" s="492"/>
      <c r="AR38" s="826"/>
      <c r="AS38" s="347"/>
      <c r="AT38" s="347"/>
      <c r="AU38" s="347"/>
      <c r="AV38" s="347"/>
      <c r="AW38" s="347"/>
      <c r="AX38" s="347"/>
      <c r="AY38" s="347"/>
      <c r="AZ38" s="820"/>
      <c r="BA38" s="820"/>
      <c r="BB38" s="820"/>
      <c r="BC38" s="820"/>
      <c r="BD38" s="827"/>
      <c r="BE38" s="827"/>
      <c r="BF38" s="204"/>
      <c r="BG38" s="204"/>
      <c r="BH38" s="204"/>
      <c r="BI38" s="204"/>
      <c r="BJ38" s="204"/>
      <c r="BK38" s="348"/>
      <c r="BL38" s="348"/>
      <c r="BM38" s="348"/>
      <c r="BN38" s="348"/>
      <c r="BO38" s="85"/>
      <c r="BP38" s="204"/>
      <c r="BQ38" s="348"/>
      <c r="BR38" s="348"/>
      <c r="BS38" s="348"/>
      <c r="BT38" s="348"/>
      <c r="BU38" s="204"/>
      <c r="BV38" s="205"/>
      <c r="BW38" s="85"/>
      <c r="BX38" s="85"/>
      <c r="BY38" s="85"/>
      <c r="BZ38" s="85"/>
      <c r="CA38" s="204"/>
      <c r="CB38" s="205"/>
      <c r="CC38" s="206"/>
      <c r="CD38" s="72"/>
      <c r="CE38" s="72"/>
    </row>
    <row r="39" spans="1:83" s="91" customFormat="1" ht="15.75" hidden="1" customHeight="1" x14ac:dyDescent="0.25">
      <c r="A39" s="377" t="s">
        <v>407</v>
      </c>
      <c r="B39" s="852"/>
      <c r="C39" s="834"/>
      <c r="D39" s="835"/>
      <c r="E39" s="835">
        <v>2</v>
      </c>
      <c r="F39" s="853" t="str">
        <f>+CONCATENATE($B$9,"",$C$10,"",$D$37,"00",E39)</f>
        <v>21.01.005.002</v>
      </c>
      <c r="G39" s="836" t="s">
        <v>92</v>
      </c>
      <c r="H39" s="838">
        <f>+'P01 2026'!H28</f>
        <v>350</v>
      </c>
      <c r="I39" s="838">
        <f>'P01 2026'!AA30</f>
        <v>350</v>
      </c>
      <c r="J39" s="838">
        <f ca="1">SUMIF(W$3:$AJ31,"ok",W39:AJ39)</f>
        <v>0</v>
      </c>
      <c r="K39" s="136">
        <f t="shared" ca="1" si="1"/>
        <v>0</v>
      </c>
      <c r="L39" s="838">
        <f>'P01 2026'!AC30</f>
        <v>0</v>
      </c>
      <c r="M39" s="499">
        <f t="shared" si="2"/>
        <v>0</v>
      </c>
      <c r="N39" s="838">
        <f t="shared" si="3"/>
        <v>350</v>
      </c>
      <c r="O39" s="499">
        <f t="shared" si="4"/>
        <v>1</v>
      </c>
      <c r="P39" s="839">
        <f>+'P01 2026'!AE30</f>
        <v>0</v>
      </c>
      <c r="Q39" s="499">
        <f t="shared" ca="1" si="5"/>
        <v>0</v>
      </c>
      <c r="R39" s="839">
        <f>+'P01 2026'!AF30</f>
        <v>0</v>
      </c>
      <c r="S39" s="499">
        <f t="shared" ca="1" si="6"/>
        <v>0</v>
      </c>
      <c r="T39" s="840">
        <f>+'P01 2025'!U30</f>
        <v>336.65139899999997</v>
      </c>
      <c r="U39" s="840">
        <f ca="1">SUMIF(W$3:$AJ29,"SI",W39:AJ39)</f>
        <v>0</v>
      </c>
      <c r="V39" s="499">
        <f t="shared" ca="1" si="7"/>
        <v>0</v>
      </c>
      <c r="W39" s="841">
        <f>+'P01 2026'!I28</f>
        <v>0</v>
      </c>
      <c r="X39" s="842">
        <f>+'P01 2025'!G30</f>
        <v>0</v>
      </c>
      <c r="Y39" s="842">
        <v>0</v>
      </c>
      <c r="Z39" s="839">
        <v>0</v>
      </c>
      <c r="AA39" s="203">
        <f>+'P01 2025'!AC26</f>
        <v>172.464</v>
      </c>
      <c r="AB39" s="63">
        <v>0</v>
      </c>
      <c r="AC39" s="63">
        <v>0</v>
      </c>
      <c r="AD39" s="63">
        <f>+'P01 2025'!BU26</f>
        <v>172.464</v>
      </c>
      <c r="AE39" s="78">
        <v>0</v>
      </c>
      <c r="AF39" s="63">
        <v>0</v>
      </c>
      <c r="AG39" s="63">
        <v>0</v>
      </c>
      <c r="AH39" s="63">
        <v>0</v>
      </c>
      <c r="AI39" s="63">
        <v>0</v>
      </c>
      <c r="AJ39" s="63">
        <v>0</v>
      </c>
      <c r="AK39" s="380"/>
      <c r="AL39" s="492"/>
      <c r="AM39" s="492"/>
      <c r="AN39" s="826"/>
      <c r="AO39" s="826"/>
      <c r="AP39" s="492"/>
      <c r="AQ39" s="492"/>
      <c r="AR39" s="826"/>
      <c r="AS39" s="347"/>
      <c r="AT39" s="347"/>
      <c r="AU39" s="347"/>
      <c r="AV39" s="347"/>
      <c r="AW39" s="347"/>
      <c r="AX39" s="347"/>
      <c r="AY39" s="347"/>
      <c r="AZ39" s="820"/>
      <c r="BA39" s="820"/>
      <c r="BB39" s="820"/>
      <c r="BC39" s="820"/>
      <c r="BD39" s="827"/>
      <c r="BE39" s="827"/>
      <c r="BF39" s="204"/>
      <c r="BG39" s="204"/>
      <c r="BH39" s="204"/>
      <c r="BI39" s="204"/>
      <c r="BJ39" s="204"/>
      <c r="BK39" s="348"/>
      <c r="BL39" s="348"/>
      <c r="BM39" s="348"/>
      <c r="BN39" s="348"/>
      <c r="BO39" s="85"/>
      <c r="BP39" s="204"/>
      <c r="BQ39" s="348"/>
      <c r="BR39" s="348"/>
      <c r="BS39" s="348"/>
      <c r="BT39" s="348"/>
      <c r="BU39" s="204"/>
      <c r="BV39" s="205"/>
      <c r="BW39" s="85"/>
      <c r="BX39" s="85"/>
      <c r="BY39" s="85"/>
      <c r="BZ39" s="85"/>
      <c r="CA39" s="204"/>
      <c r="CB39" s="205"/>
      <c r="CC39" s="206"/>
      <c r="CD39" s="72"/>
      <c r="CE39" s="72"/>
    </row>
    <row r="40" spans="1:83" s="91" customFormat="1" ht="15.75" hidden="1" customHeight="1" x14ac:dyDescent="0.25">
      <c r="A40" s="377" t="s">
        <v>300</v>
      </c>
      <c r="B40" s="852"/>
      <c r="C40" s="834"/>
      <c r="D40" s="835"/>
      <c r="E40" s="835">
        <v>3</v>
      </c>
      <c r="F40" s="853" t="str">
        <f>+CONCATENATE($B$9,"",$C$10,"",$D$37,"00",E40)</f>
        <v>21.01.005.003</v>
      </c>
      <c r="G40" s="836" t="s">
        <v>93</v>
      </c>
      <c r="H40" s="838">
        <v>0</v>
      </c>
      <c r="I40" s="838">
        <f>'P01 2026'!AA31</f>
        <v>307.42500000000001</v>
      </c>
      <c r="J40" s="838">
        <f ca="1">SUMIF(W$3:$AJ32,"ok",W40:AJ40)</f>
        <v>307.42500000000001</v>
      </c>
      <c r="K40" s="136">
        <f t="shared" ca="1" si="1"/>
        <v>1</v>
      </c>
      <c r="L40" s="838">
        <f>'P01 2026'!AC31</f>
        <v>307.42500000000001</v>
      </c>
      <c r="M40" s="499">
        <f t="shared" si="2"/>
        <v>1</v>
      </c>
      <c r="N40" s="838">
        <v>0</v>
      </c>
      <c r="O40" s="499">
        <f t="shared" si="4"/>
        <v>0</v>
      </c>
      <c r="P40" s="839">
        <f>+'P01 2026'!AE31</f>
        <v>307.42500000000001</v>
      </c>
      <c r="Q40" s="499">
        <f t="shared" ca="1" si="5"/>
        <v>1</v>
      </c>
      <c r="R40" s="839">
        <f>+'P01 2026'!AF31</f>
        <v>0</v>
      </c>
      <c r="S40" s="499">
        <f t="shared" ca="1" si="6"/>
        <v>0</v>
      </c>
      <c r="T40" s="840">
        <f>+'P01 2025'!U31</f>
        <v>555.77910799999995</v>
      </c>
      <c r="U40" s="840">
        <f ca="1">SUMIF(W$3:$AJ30,"SI",W40:AJ40)</f>
        <v>225.17452399999999</v>
      </c>
      <c r="V40" s="499">
        <f t="shared" ca="1" si="7"/>
        <v>0.40515111266111142</v>
      </c>
      <c r="W40" s="841">
        <v>0</v>
      </c>
      <c r="X40" s="842">
        <f>+'P01 2025'!G31</f>
        <v>225.17452399999999</v>
      </c>
      <c r="Y40" s="842">
        <f>+'P01 2026'!R26</f>
        <v>307.42500000000001</v>
      </c>
      <c r="Z40" s="839">
        <v>0</v>
      </c>
      <c r="AA40" s="203">
        <v>0</v>
      </c>
      <c r="AB40" s="63">
        <v>0</v>
      </c>
      <c r="AC40" s="63">
        <v>0</v>
      </c>
      <c r="AD40" s="63">
        <v>0</v>
      </c>
      <c r="AE40" s="78">
        <v>0</v>
      </c>
      <c r="AF40" s="63">
        <v>0</v>
      </c>
      <c r="AG40" s="63">
        <v>0</v>
      </c>
      <c r="AH40" s="63">
        <v>0</v>
      </c>
      <c r="AI40" s="63">
        <v>0</v>
      </c>
      <c r="AJ40" s="63">
        <f>+'P01 2025'!FR28</f>
        <v>218.404</v>
      </c>
      <c r="AK40" s="380"/>
      <c r="AL40" s="492"/>
      <c r="AM40" s="492"/>
      <c r="AN40" s="826"/>
      <c r="AO40" s="826"/>
      <c r="AP40" s="492"/>
      <c r="AQ40" s="492"/>
      <c r="AR40" s="826"/>
      <c r="AS40" s="347"/>
      <c r="AT40" s="347"/>
      <c r="AU40" s="347"/>
      <c r="AV40" s="347"/>
      <c r="AW40" s="347"/>
      <c r="AX40" s="347"/>
      <c r="AY40" s="347"/>
      <c r="AZ40" s="820"/>
      <c r="BA40" s="820"/>
      <c r="BB40" s="820"/>
      <c r="BC40" s="820"/>
      <c r="BD40" s="827"/>
      <c r="BE40" s="827"/>
      <c r="BF40" s="204"/>
      <c r="BG40" s="204"/>
      <c r="BH40" s="204"/>
      <c r="BI40" s="204"/>
      <c r="BJ40" s="204"/>
      <c r="BK40" s="348"/>
      <c r="BL40" s="348"/>
      <c r="BM40" s="348"/>
      <c r="BN40" s="348"/>
      <c r="BO40" s="85"/>
      <c r="BP40" s="204"/>
      <c r="BQ40" s="348"/>
      <c r="BR40" s="348"/>
      <c r="BS40" s="348"/>
      <c r="BT40" s="348"/>
      <c r="BU40" s="204"/>
      <c r="BV40" s="205"/>
      <c r="BW40" s="85"/>
      <c r="BX40" s="85"/>
      <c r="BY40" s="85"/>
      <c r="BZ40" s="85"/>
      <c r="CA40" s="204"/>
      <c r="CB40" s="205"/>
      <c r="CC40" s="206"/>
      <c r="CD40" s="72"/>
      <c r="CE40" s="72"/>
    </row>
    <row r="41" spans="1:83" s="91" customFormat="1" ht="15.75" hidden="1" customHeight="1" x14ac:dyDescent="0.25">
      <c r="A41" s="377" t="s">
        <v>301</v>
      </c>
      <c r="B41" s="135"/>
      <c r="C41" s="486" t="s">
        <v>151</v>
      </c>
      <c r="D41" s="12"/>
      <c r="E41" s="12"/>
      <c r="F41" s="12"/>
      <c r="G41" s="226" t="s">
        <v>37</v>
      </c>
      <c r="H41" s="45">
        <f>+'P01 2026'!H29</f>
        <v>18225778</v>
      </c>
      <c r="I41" s="86">
        <f>'P01 2026'!AA32</f>
        <v>18226604.105</v>
      </c>
      <c r="J41" s="86">
        <f ca="1">SUMIF(W$3:$AJ33,"ok",W41:AJ41)</f>
        <v>2619718.7740000002</v>
      </c>
      <c r="K41" s="136">
        <f t="shared" ca="1" si="1"/>
        <v>0.14373049191765502</v>
      </c>
      <c r="L41" s="86">
        <f>'P01 2026'!AC32</f>
        <v>2619718.7740000002</v>
      </c>
      <c r="M41" s="499">
        <f t="shared" si="2"/>
        <v>0.14373049191765502</v>
      </c>
      <c r="N41" s="86">
        <f t="shared" si="3"/>
        <v>15606885.331</v>
      </c>
      <c r="O41" s="499">
        <f t="shared" si="4"/>
        <v>0.85626950808234503</v>
      </c>
      <c r="P41" s="21">
        <f>+'P01 2026'!AE32</f>
        <v>2303799.9989999998</v>
      </c>
      <c r="Q41" s="499">
        <f t="shared" ca="1" si="5"/>
        <v>0.87940737069359931</v>
      </c>
      <c r="R41" s="21">
        <f>+'P01 2026'!AF32</f>
        <v>315918.77500000002</v>
      </c>
      <c r="S41" s="499">
        <f t="shared" ca="1" si="6"/>
        <v>0.12059262930640051</v>
      </c>
      <c r="T41" s="31">
        <f>+'P01 2025'!U32</f>
        <v>18441744.775074996</v>
      </c>
      <c r="U41" s="31">
        <f ca="1">SUMIF(W$3:$AJ33,"SI",W41:AJ41)</f>
        <v>2521183.0488109998</v>
      </c>
      <c r="V41" s="136">
        <f t="shared" ca="1" si="7"/>
        <v>0.13671065723773129</v>
      </c>
      <c r="W41" s="489">
        <f>+'P01 2026'!I29</f>
        <v>1259708.088</v>
      </c>
      <c r="X41" s="337">
        <f>+'P01 2025'!G32</f>
        <v>1266758.1730509999</v>
      </c>
      <c r="Y41" s="337">
        <f>+'P01 2026'!R27</f>
        <v>1360010.686</v>
      </c>
      <c r="Z41" s="126">
        <f>+'P01 2025'!N20</f>
        <v>1254424.87576</v>
      </c>
      <c r="AA41" s="77">
        <f>+'P01 2025'!AC27</f>
        <v>2194493.8640000001</v>
      </c>
      <c r="AB41" s="63">
        <f>+'P01 2025'!AR25</f>
        <v>1244271.8489999999</v>
      </c>
      <c r="AC41" s="78" t="e">
        <f>AC42+AC56+AC59+AC63+AC68</f>
        <v>#VALUE!</v>
      </c>
      <c r="AD41" s="78">
        <f>+'P01 2025'!BU27</f>
        <v>2226166.9640000002</v>
      </c>
      <c r="AE41" s="78">
        <f>+'P01 2025'!CI21</f>
        <v>1249779.3419999999</v>
      </c>
      <c r="AF41" s="78">
        <f>+'P01 2025'!CX24</f>
        <v>1253922.905</v>
      </c>
      <c r="AG41" s="63">
        <f>+'P01 2025'!DN27</f>
        <v>2229350.4610000001</v>
      </c>
      <c r="AH41" s="78">
        <f>+'P01 2025'!ED21</f>
        <v>1245758.003</v>
      </c>
      <c r="AI41" s="78">
        <f>+'P01 2025'!EY21</f>
        <v>1252708.122</v>
      </c>
      <c r="AJ41" s="63">
        <f>+'P01 2025'!FR29</f>
        <v>2279187.733</v>
      </c>
      <c r="AK41" s="380"/>
      <c r="AL41" s="492"/>
      <c r="AM41" s="492"/>
      <c r="AN41" s="826"/>
      <c r="AO41" s="826"/>
      <c r="AP41" s="492"/>
      <c r="AQ41" s="492"/>
      <c r="AR41" s="826"/>
      <c r="AS41" s="347"/>
      <c r="AT41" s="347"/>
      <c r="AU41" s="347"/>
      <c r="AV41" s="347"/>
      <c r="AW41" s="347"/>
      <c r="AX41" s="347"/>
      <c r="AY41" s="347"/>
      <c r="AZ41" s="820"/>
      <c r="BA41" s="820"/>
      <c r="BB41" s="820"/>
      <c r="BC41" s="820"/>
      <c r="BD41" s="827"/>
      <c r="BE41" s="827"/>
      <c r="BF41" s="204"/>
      <c r="BG41" s="204"/>
      <c r="BH41" s="204"/>
      <c r="BI41" s="204"/>
      <c r="BJ41" s="204"/>
      <c r="BK41" s="348"/>
      <c r="BL41" s="348"/>
      <c r="BM41" s="348"/>
      <c r="BN41" s="348"/>
      <c r="BO41" s="85"/>
      <c r="BP41" s="204"/>
      <c r="BQ41" s="348"/>
      <c r="BR41" s="348"/>
      <c r="BS41" s="348"/>
      <c r="BT41" s="348"/>
      <c r="BU41" s="204"/>
      <c r="BV41" s="205"/>
      <c r="BW41" s="85"/>
      <c r="BX41" s="85"/>
      <c r="BY41" s="85"/>
      <c r="BZ41" s="85"/>
      <c r="CA41" s="204"/>
      <c r="CB41" s="205"/>
      <c r="CC41" s="206"/>
      <c r="CD41" s="72"/>
      <c r="CE41" s="72"/>
    </row>
    <row r="42" spans="1:83" s="91" customFormat="1" ht="15.75" hidden="1" customHeight="1" x14ac:dyDescent="0.25">
      <c r="A42" s="377" t="s">
        <v>302</v>
      </c>
      <c r="B42" s="833"/>
      <c r="C42" s="834"/>
      <c r="D42" s="835" t="s">
        <v>145</v>
      </c>
      <c r="E42" s="835"/>
      <c r="F42" s="835"/>
      <c r="G42" s="836" t="s">
        <v>16</v>
      </c>
      <c r="H42" s="837">
        <f>+'P01 2026'!H30</f>
        <v>15534671</v>
      </c>
      <c r="I42" s="838">
        <f>'P01 2026'!AA33</f>
        <v>15562473.372</v>
      </c>
      <c r="J42" s="838">
        <f ca="1">SUMIF(W$3:$AJ34,"ok",W42:AJ42)</f>
        <v>2408198.7889999999</v>
      </c>
      <c r="K42" s="136">
        <f t="shared" ca="1" si="1"/>
        <v>0.15474396205765278</v>
      </c>
      <c r="L42" s="838">
        <f>'P01 2026'!AC33</f>
        <v>2408198.7889999999</v>
      </c>
      <c r="M42" s="499">
        <f t="shared" si="2"/>
        <v>0.15474396205765278</v>
      </c>
      <c r="N42" s="838">
        <f t="shared" si="3"/>
        <v>13154274.583000001</v>
      </c>
      <c r="O42" s="499">
        <f t="shared" si="4"/>
        <v>0.84525603794234727</v>
      </c>
      <c r="P42" s="839">
        <f>+'P01 2026'!AE33</f>
        <v>2128511.2450000001</v>
      </c>
      <c r="Q42" s="499">
        <f t="shared" ca="1" si="5"/>
        <v>0.88386027545668711</v>
      </c>
      <c r="R42" s="839">
        <f>+'P01 2026'!AF33</f>
        <v>279687.54399999999</v>
      </c>
      <c r="S42" s="499">
        <f t="shared" ca="1" si="6"/>
        <v>0.11613972454331303</v>
      </c>
      <c r="T42" s="844">
        <f>+'P01 2025'!U33</f>
        <v>15610386.446441999</v>
      </c>
      <c r="U42" s="844">
        <f ca="1">SUM(U43:U55)</f>
        <v>2343249.547946</v>
      </c>
      <c r="V42" s="499">
        <f t="shared" ca="1" si="7"/>
        <v>0.15010836253064611</v>
      </c>
      <c r="W42" s="841">
        <f>+'P01 2026'!I30</f>
        <v>1165494.52</v>
      </c>
      <c r="X42" s="842">
        <f>+'P01 2025'!G33</f>
        <v>1161559.133345</v>
      </c>
      <c r="Y42" s="842">
        <f>+'P01 2026'!R28</f>
        <v>1242704.2690000001</v>
      </c>
      <c r="Z42" s="843">
        <f>+'P01 2025'!N21</f>
        <v>1181690.4146009998</v>
      </c>
      <c r="AA42" s="77">
        <f>+'P01 2025'!AC28</f>
        <v>1671590.953</v>
      </c>
      <c r="AB42" s="63">
        <f>+'P01 2025'!AR26</f>
        <v>1155305.3959999999</v>
      </c>
      <c r="AC42" s="78">
        <f>SUM(AC43:AC55)</f>
        <v>1146233.534</v>
      </c>
      <c r="AD42" s="78">
        <f>+'P01 2025'!BU28</f>
        <v>1693369.7879999999</v>
      </c>
      <c r="AE42" s="78">
        <f>+'P01 2025'!CI22</f>
        <v>1167572.3659999999</v>
      </c>
      <c r="AF42" s="78">
        <f>+'P01 2025'!CX25</f>
        <v>1158782.787</v>
      </c>
      <c r="AG42" s="63">
        <f>+'P01 2025'!DN28</f>
        <v>1695688.5859999999</v>
      </c>
      <c r="AH42" s="78">
        <f>+'P01 2025'!ED22</f>
        <v>1154260.835</v>
      </c>
      <c r="AI42" s="78">
        <f>+'P01 2025'!EY22</f>
        <v>1165357.4739999999</v>
      </c>
      <c r="AJ42" s="63">
        <f>+'P01 2025'!FR30</f>
        <v>1716893.8870000001</v>
      </c>
      <c r="AK42" s="380"/>
      <c r="AL42" s="492"/>
      <c r="AM42" s="492"/>
      <c r="AN42" s="826"/>
      <c r="AO42" s="826"/>
      <c r="AP42" s="492"/>
      <c r="AQ42" s="492"/>
      <c r="AR42" s="826"/>
      <c r="AS42" s="347"/>
      <c r="AT42" s="347"/>
      <c r="AU42" s="347"/>
      <c r="AV42" s="347"/>
      <c r="AW42" s="347"/>
      <c r="AX42" s="347"/>
      <c r="AY42" s="347"/>
      <c r="AZ42" s="820"/>
      <c r="BA42" s="820"/>
      <c r="BB42" s="820"/>
      <c r="BC42" s="820"/>
      <c r="BD42" s="827"/>
      <c r="BE42" s="827"/>
      <c r="BF42" s="204"/>
      <c r="BG42" s="204"/>
      <c r="BH42" s="204"/>
      <c r="BI42" s="204"/>
      <c r="BJ42" s="204"/>
      <c r="BK42" s="348"/>
      <c r="BL42" s="348"/>
      <c r="BM42" s="348"/>
      <c r="BN42" s="348"/>
      <c r="BO42" s="85"/>
      <c r="BP42" s="204"/>
      <c r="BQ42" s="348"/>
      <c r="BR42" s="348"/>
      <c r="BS42" s="348"/>
      <c r="BT42" s="348"/>
      <c r="BU42" s="204"/>
      <c r="BV42" s="205"/>
      <c r="BW42" s="85"/>
      <c r="BX42" s="85"/>
      <c r="BY42" s="85"/>
      <c r="BZ42" s="85"/>
      <c r="CA42" s="204"/>
      <c r="CB42" s="205"/>
      <c r="CC42" s="206"/>
      <c r="CD42" s="72"/>
      <c r="CE42" s="72"/>
    </row>
    <row r="43" spans="1:83" s="91" customFormat="1" ht="15.75" hidden="1" customHeight="1" x14ac:dyDescent="0.25">
      <c r="A43" s="377" t="s">
        <v>303</v>
      </c>
      <c r="B43" s="852"/>
      <c r="C43" s="834"/>
      <c r="D43" s="835"/>
      <c r="E43" s="835">
        <v>1</v>
      </c>
      <c r="F43" s="853" t="str">
        <f t="shared" ref="F43:F48" si="9">+CONCATENATE($B$9,"",$C$41,"",$D$42,"00",E43)</f>
        <v>21.02.001.001</v>
      </c>
      <c r="G43" s="836" t="s">
        <v>518</v>
      </c>
      <c r="H43" s="837">
        <f>+'P01 2026'!H31</f>
        <v>3398000</v>
      </c>
      <c r="I43" s="838">
        <f>'P01 2026'!AA34</f>
        <v>3425802.372</v>
      </c>
      <c r="J43" s="838">
        <f ca="1">SUMIF(W$3:$AJ35,"ok",W43:AJ43)</f>
        <v>582021.08799999999</v>
      </c>
      <c r="K43" s="136">
        <f t="shared" ca="1" si="1"/>
        <v>0.16989336359768276</v>
      </c>
      <c r="L43" s="838">
        <f>'P01 2026'!AC34</f>
        <v>582021.08799999999</v>
      </c>
      <c r="M43" s="499">
        <f t="shared" si="2"/>
        <v>0.16989336359768276</v>
      </c>
      <c r="N43" s="838">
        <f t="shared" si="3"/>
        <v>2843781.284</v>
      </c>
      <c r="O43" s="499">
        <f t="shared" si="4"/>
        <v>0.8301066364023173</v>
      </c>
      <c r="P43" s="839">
        <f>+'P01 2026'!AE34</f>
        <v>518481.52799999999</v>
      </c>
      <c r="Q43" s="499">
        <f t="shared" ca="1" si="5"/>
        <v>0.89082945393208846</v>
      </c>
      <c r="R43" s="839">
        <f>+'P01 2026'!AF34</f>
        <v>63539.56</v>
      </c>
      <c r="S43" s="499">
        <f t="shared" ca="1" si="6"/>
        <v>0.10917054606791154</v>
      </c>
      <c r="T43" s="840">
        <f>+'P01 2025'!U34</f>
        <v>3347945.5016369997</v>
      </c>
      <c r="U43" s="840">
        <f ca="1">SUMIF(W$3:$AJ35,"SI",W43:AJ43)</f>
        <v>561042.17845100001</v>
      </c>
      <c r="V43" s="499">
        <f t="shared" ca="1" si="7"/>
        <v>0.16757804993440747</v>
      </c>
      <c r="W43" s="841">
        <f>+'P01 2026'!I31</f>
        <v>278015.848</v>
      </c>
      <c r="X43" s="842">
        <f>+'P01 2025'!G34</f>
        <v>278082.24583799997</v>
      </c>
      <c r="Y43" s="842">
        <f>+'P01 2026'!R29</f>
        <v>304005.24</v>
      </c>
      <c r="Z43" s="839">
        <f>+'P01 2025'!N22</f>
        <v>282959.93261299998</v>
      </c>
      <c r="AA43" s="203">
        <f>+'P01 2025'!AC29</f>
        <v>271832.74800000002</v>
      </c>
      <c r="AB43" s="63">
        <f>+'P01 2025'!AR27</f>
        <v>275135.12800000003</v>
      </c>
      <c r="AC43" s="63">
        <f>'P01 2025'!BF22</f>
        <v>274372.69699999999</v>
      </c>
      <c r="AD43" s="63">
        <f>+'P01 2025'!BU29</f>
        <v>275505.69099999999</v>
      </c>
      <c r="AE43" s="78">
        <f>+'P01 2025'!CI23</f>
        <v>277503.87300000002</v>
      </c>
      <c r="AF43" s="63">
        <f>+'P01 2025'!CX26</f>
        <v>276566.50300000003</v>
      </c>
      <c r="AG43" s="63">
        <f>+'P01 2025'!DN29</f>
        <v>275437.739</v>
      </c>
      <c r="AH43" s="63">
        <f>+'P01 2025'!ED23</f>
        <v>275597.06</v>
      </c>
      <c r="AI43" s="63">
        <f>+'P01 2025'!EY23</f>
        <v>286742.48100000003</v>
      </c>
      <c r="AJ43" s="63">
        <f>+'P01 2025'!FR31</f>
        <v>288507.81300000002</v>
      </c>
      <c r="AK43" s="380"/>
      <c r="AL43" s="492"/>
      <c r="AM43" s="492"/>
      <c r="AN43" s="826"/>
      <c r="AO43" s="826"/>
      <c r="AP43" s="492"/>
      <c r="AQ43" s="492"/>
      <c r="AR43" s="826"/>
      <c r="AS43" s="347"/>
      <c r="AT43" s="347"/>
      <c r="AU43" s="347"/>
      <c r="AV43" s="347"/>
      <c r="AW43" s="347"/>
      <c r="AX43" s="347"/>
      <c r="AY43" s="347"/>
      <c r="AZ43" s="820"/>
      <c r="BA43" s="820"/>
      <c r="BB43" s="820"/>
      <c r="BC43" s="820"/>
      <c r="BD43" s="827"/>
      <c r="BE43" s="827"/>
      <c r="BF43" s="204"/>
      <c r="BG43" s="204"/>
      <c r="BH43" s="204"/>
      <c r="BI43" s="204"/>
      <c r="BJ43" s="204"/>
      <c r="BK43" s="348"/>
      <c r="BL43" s="348"/>
      <c r="BM43" s="348"/>
      <c r="BN43" s="348"/>
      <c r="BO43" s="85"/>
      <c r="BP43" s="204"/>
      <c r="BQ43" s="348"/>
      <c r="BR43" s="348"/>
      <c r="BS43" s="348"/>
      <c r="BT43" s="348"/>
      <c r="BU43" s="204"/>
      <c r="BV43" s="205"/>
      <c r="BW43" s="85"/>
      <c r="BX43" s="85"/>
      <c r="BY43" s="85"/>
      <c r="BZ43" s="85"/>
      <c r="CA43" s="204"/>
      <c r="CB43" s="205"/>
      <c r="CC43" s="206"/>
      <c r="CD43" s="72"/>
      <c r="CE43" s="72"/>
    </row>
    <row r="44" spans="1:83" s="91" customFormat="1" ht="15.75" hidden="1" customHeight="1" x14ac:dyDescent="0.25">
      <c r="A44" s="377" t="s">
        <v>471</v>
      </c>
      <c r="B44" s="852"/>
      <c r="C44" s="834"/>
      <c r="D44" s="835"/>
      <c r="E44" s="835">
        <v>2</v>
      </c>
      <c r="F44" s="853" t="str">
        <f t="shared" si="9"/>
        <v>21.02.001.002</v>
      </c>
      <c r="G44" s="836" t="s">
        <v>17</v>
      </c>
      <c r="H44" s="837">
        <f>+'P01 2026'!H32</f>
        <v>160000</v>
      </c>
      <c r="I44" s="838">
        <f>'P01 2026'!AA35</f>
        <v>160000</v>
      </c>
      <c r="J44" s="838">
        <f ca="1">SUMIF(W$3:$AJ36,"ok",W44:AJ44)</f>
        <v>27949.427</v>
      </c>
      <c r="K44" s="136">
        <f t="shared" ca="1" si="1"/>
        <v>0.17468391875</v>
      </c>
      <c r="L44" s="838">
        <f>'P01 2026'!AC35</f>
        <v>27949.427</v>
      </c>
      <c r="M44" s="499">
        <f t="shared" si="2"/>
        <v>0.17468391875</v>
      </c>
      <c r="N44" s="838">
        <f t="shared" si="3"/>
        <v>132050.573</v>
      </c>
      <c r="O44" s="499">
        <f t="shared" si="4"/>
        <v>0.82531608125</v>
      </c>
      <c r="P44" s="839">
        <f>+'P01 2026'!AE35</f>
        <v>21466.825000000001</v>
      </c>
      <c r="Q44" s="499">
        <f t="shared" ca="1" si="5"/>
        <v>0.76805957417302329</v>
      </c>
      <c r="R44" s="839">
        <f>+'P01 2026'!AF35</f>
        <v>6482.6019999999999</v>
      </c>
      <c r="S44" s="499">
        <f t="shared" ca="1" si="6"/>
        <v>0.23194042582697669</v>
      </c>
      <c r="T44" s="840">
        <f>+'P01 2025'!U35</f>
        <v>149362.71857599998</v>
      </c>
      <c r="U44" s="840">
        <f ca="1">SUMIF(W$3:$AJ36,"SI",W44:AJ44)</f>
        <v>26238.913914999997</v>
      </c>
      <c r="V44" s="499">
        <f t="shared" ca="1" si="7"/>
        <v>0.17567244467131798</v>
      </c>
      <c r="W44" s="841">
        <f>+'P01 2026'!I32</f>
        <v>13532.880999999999</v>
      </c>
      <c r="X44" s="842">
        <f>+'P01 2025'!G35</f>
        <v>13109.549562999999</v>
      </c>
      <c r="Y44" s="842">
        <f>+'P01 2026'!R30</f>
        <v>14416.546</v>
      </c>
      <c r="Z44" s="839">
        <f>+'P01 2025'!N23</f>
        <v>13129.364351999999</v>
      </c>
      <c r="AA44" s="203">
        <f>+'P01 2025'!AC30</f>
        <v>12933.252</v>
      </c>
      <c r="AB44" s="63">
        <f>+'P01 2025'!AR28</f>
        <v>12999.513000000001</v>
      </c>
      <c r="AC44" s="63">
        <f>'P01 2025'!BF23</f>
        <v>13050.011</v>
      </c>
      <c r="AD44" s="63">
        <f>+'P01 2025'!BU30</f>
        <v>13120.012000000001</v>
      </c>
      <c r="AE44" s="78">
        <f>+'P01 2025'!CI24</f>
        <v>17927.38</v>
      </c>
      <c r="AF44" s="63">
        <f>+'P01 2025'!CX27</f>
        <v>12761.773999999999</v>
      </c>
      <c r="AG44" s="63">
        <f>+'P01 2025'!DN30</f>
        <v>12891.699000000001</v>
      </c>
      <c r="AH44" s="63">
        <f>+'P01 2025'!ED24</f>
        <v>12878.437</v>
      </c>
      <c r="AI44" s="63">
        <f>+'P01 2025'!EY24</f>
        <v>12881.796</v>
      </c>
      <c r="AJ44" s="63">
        <f>+'P01 2025'!FR32</f>
        <v>12923.853999999999</v>
      </c>
      <c r="AK44" s="380"/>
      <c r="AL44" s="492"/>
      <c r="AM44" s="492"/>
      <c r="AN44" s="826"/>
      <c r="AO44" s="826"/>
      <c r="AP44" s="492"/>
      <c r="AQ44" s="492"/>
      <c r="AR44" s="826"/>
      <c r="AS44" s="347"/>
      <c r="AT44" s="347"/>
      <c r="AU44" s="347"/>
      <c r="AV44" s="347"/>
      <c r="AW44" s="347"/>
      <c r="AX44" s="347"/>
      <c r="AY44" s="347"/>
      <c r="AZ44" s="820"/>
      <c r="BA44" s="820"/>
      <c r="BB44" s="820"/>
      <c r="BC44" s="820"/>
      <c r="BD44" s="827"/>
      <c r="BE44" s="827"/>
      <c r="BF44" s="204"/>
      <c r="BG44" s="204"/>
      <c r="BH44" s="204"/>
      <c r="BI44" s="204"/>
      <c r="BJ44" s="204"/>
      <c r="BK44" s="348"/>
      <c r="BL44" s="348"/>
      <c r="BM44" s="348"/>
      <c r="BN44" s="348"/>
      <c r="BO44" s="85"/>
      <c r="BP44" s="204"/>
      <c r="BQ44" s="348"/>
      <c r="BR44" s="348"/>
      <c r="BS44" s="348"/>
      <c r="BT44" s="348"/>
      <c r="BU44" s="204"/>
      <c r="BV44" s="205"/>
      <c r="BW44" s="85"/>
      <c r="BX44" s="85"/>
      <c r="BY44" s="85"/>
      <c r="BZ44" s="85"/>
      <c r="CA44" s="204"/>
      <c r="CB44" s="205"/>
      <c r="CC44" s="206"/>
      <c r="CD44" s="72"/>
      <c r="CE44" s="72"/>
    </row>
    <row r="45" spans="1:83" s="91" customFormat="1" ht="15.75" hidden="1" customHeight="1" x14ac:dyDescent="0.25">
      <c r="A45" s="377" t="s">
        <v>304</v>
      </c>
      <c r="B45" s="852"/>
      <c r="C45" s="834"/>
      <c r="D45" s="835"/>
      <c r="E45" s="835">
        <v>3</v>
      </c>
      <c r="F45" s="853" t="str">
        <f t="shared" si="9"/>
        <v>21.02.001.003</v>
      </c>
      <c r="G45" s="836" t="s">
        <v>18</v>
      </c>
      <c r="H45" s="837">
        <f>+'P01 2026'!H33</f>
        <v>2400000</v>
      </c>
      <c r="I45" s="838">
        <f>'P01 2026'!AA36</f>
        <v>2400000</v>
      </c>
      <c r="J45" s="838">
        <f ca="1">SUMIF(W$3:$AJ37,"ok",W45:AJ45)</f>
        <v>407398.43400000001</v>
      </c>
      <c r="K45" s="136">
        <f t="shared" ca="1" si="1"/>
        <v>0.16974934750000001</v>
      </c>
      <c r="L45" s="838">
        <f>'P01 2026'!AC36</f>
        <v>407398.43400000001</v>
      </c>
      <c r="M45" s="499">
        <f t="shared" si="2"/>
        <v>0.16974934750000001</v>
      </c>
      <c r="N45" s="838">
        <f t="shared" si="3"/>
        <v>1992601.5660000001</v>
      </c>
      <c r="O45" s="499">
        <f t="shared" si="4"/>
        <v>0.83025065250000007</v>
      </c>
      <c r="P45" s="839">
        <f>+'P01 2026'!AE36</f>
        <v>343589.20699999999</v>
      </c>
      <c r="Q45" s="499">
        <f t="shared" ca="1" si="5"/>
        <v>0.84337390211961394</v>
      </c>
      <c r="R45" s="839">
        <f>+'P01 2026'!AF36</f>
        <v>63809.226999999999</v>
      </c>
      <c r="S45" s="499">
        <f t="shared" ca="1" si="6"/>
        <v>0.15662609788038606</v>
      </c>
      <c r="T45" s="840">
        <f>+'P01 2025'!U36</f>
        <v>2282677.5628430001</v>
      </c>
      <c r="U45" s="840">
        <f ca="1">SUMIF(W$3:$AJ37,"SI",W45:AJ45)</f>
        <v>398514.55592199997</v>
      </c>
      <c r="V45" s="499">
        <f t="shared" ca="1" si="7"/>
        <v>0.1745820620524535</v>
      </c>
      <c r="W45" s="841">
        <f>+'P01 2026'!I33</f>
        <v>198314.73300000001</v>
      </c>
      <c r="X45" s="842">
        <f>+'P01 2025'!G36</f>
        <v>197336.55589099997</v>
      </c>
      <c r="Y45" s="842">
        <f>+'P01 2026'!R31</f>
        <v>209083.701</v>
      </c>
      <c r="Z45" s="839">
        <f>+'P01 2025'!N24</f>
        <v>201178.00003099997</v>
      </c>
      <c r="AA45" s="203">
        <f>+'P01 2025'!AC31</f>
        <v>194460.59299999999</v>
      </c>
      <c r="AB45" s="63">
        <f>+'P01 2025'!AR29</f>
        <v>195746.611</v>
      </c>
      <c r="AC45" s="63">
        <f>'P01 2025'!BF24</f>
        <v>194965.71100000001</v>
      </c>
      <c r="AD45" s="63">
        <f>+'P01 2025'!BU31</f>
        <v>196614.927</v>
      </c>
      <c r="AE45" s="78">
        <f>+'P01 2025'!CI25</f>
        <v>197967.109</v>
      </c>
      <c r="AF45" s="63">
        <f>+'P01 2025'!CX28</f>
        <v>197594.11199999999</v>
      </c>
      <c r="AG45" s="63">
        <f>+'P01 2025'!DN31</f>
        <v>197004.215</v>
      </c>
      <c r="AH45" s="63">
        <f>+'P01 2025'!ED25</f>
        <v>196805.66</v>
      </c>
      <c r="AI45" s="63">
        <f>+'P01 2025'!EY25</f>
        <v>196736.03599999999</v>
      </c>
      <c r="AJ45" s="63">
        <f>+'P01 2025'!FR33</f>
        <v>198168.851</v>
      </c>
      <c r="AK45" s="380"/>
      <c r="AL45" s="492"/>
      <c r="AM45" s="492"/>
      <c r="AN45" s="826"/>
      <c r="AO45" s="826"/>
      <c r="AP45" s="492"/>
      <c r="AQ45" s="492"/>
      <c r="AR45" s="826"/>
      <c r="AS45" s="347"/>
      <c r="AT45" s="347"/>
      <c r="AU45" s="347"/>
      <c r="AV45" s="347"/>
      <c r="AW45" s="347"/>
      <c r="AX45" s="347"/>
      <c r="AY45" s="347"/>
      <c r="AZ45" s="820"/>
      <c r="BA45" s="820"/>
      <c r="BB45" s="820"/>
      <c r="BC45" s="820"/>
      <c r="BD45" s="827"/>
      <c r="BE45" s="827"/>
      <c r="BF45" s="204"/>
      <c r="BG45" s="204"/>
      <c r="BH45" s="204"/>
      <c r="BI45" s="204"/>
      <c r="BJ45" s="204"/>
      <c r="BK45" s="348"/>
      <c r="BL45" s="348"/>
      <c r="BM45" s="348"/>
      <c r="BN45" s="348"/>
      <c r="BO45" s="85"/>
      <c r="BP45" s="204"/>
      <c r="BQ45" s="348"/>
      <c r="BR45" s="348"/>
      <c r="BS45" s="348"/>
      <c r="BT45" s="348"/>
      <c r="BU45" s="204"/>
      <c r="BV45" s="205"/>
      <c r="BW45" s="85"/>
      <c r="BX45" s="85"/>
      <c r="BY45" s="85"/>
      <c r="BZ45" s="85"/>
      <c r="CA45" s="204"/>
      <c r="CB45" s="205"/>
      <c r="CC45" s="206"/>
      <c r="CD45" s="72"/>
      <c r="CE45" s="72"/>
    </row>
    <row r="46" spans="1:83" s="91" customFormat="1" ht="15.75" hidden="1" customHeight="1" x14ac:dyDescent="0.25">
      <c r="A46" s="377" t="s">
        <v>305</v>
      </c>
      <c r="B46" s="852"/>
      <c r="C46" s="834"/>
      <c r="D46" s="835"/>
      <c r="E46" s="835">
        <v>4</v>
      </c>
      <c r="F46" s="853" t="str">
        <f t="shared" si="9"/>
        <v>21.02.001.004</v>
      </c>
      <c r="G46" s="836" t="s">
        <v>19</v>
      </c>
      <c r="H46" s="837">
        <f>+'P01 2026'!H34</f>
        <v>303000</v>
      </c>
      <c r="I46" s="838">
        <f>'P01 2026'!AA37</f>
        <v>303000</v>
      </c>
      <c r="J46" s="838">
        <f ca="1">SUMIF(W$3:$AJ38,"ok",W46:AJ46)</f>
        <v>53476.866999999998</v>
      </c>
      <c r="K46" s="136">
        <f t="shared" ca="1" si="1"/>
        <v>0.1764913102310231</v>
      </c>
      <c r="L46" s="838">
        <f>'P01 2026'!AC37</f>
        <v>53476.866999999998</v>
      </c>
      <c r="M46" s="499">
        <f t="shared" si="2"/>
        <v>0.1764913102310231</v>
      </c>
      <c r="N46" s="838">
        <f t="shared" si="3"/>
        <v>249523.133</v>
      </c>
      <c r="O46" s="499">
        <f t="shared" si="4"/>
        <v>0.82350868976897695</v>
      </c>
      <c r="P46" s="839">
        <f>+'P01 2026'!AE37</f>
        <v>40582.197999999997</v>
      </c>
      <c r="Q46" s="499">
        <f t="shared" ca="1" si="5"/>
        <v>0.75887388840486858</v>
      </c>
      <c r="R46" s="839">
        <f>+'P01 2026'!AF37</f>
        <v>12894.669</v>
      </c>
      <c r="S46" s="499">
        <f t="shared" ca="1" si="6"/>
        <v>0.24112611159513142</v>
      </c>
      <c r="T46" s="840">
        <f>+'P01 2025'!U37</f>
        <v>298374.11977799993</v>
      </c>
      <c r="U46" s="840">
        <f ca="1">SUMIF(W$3:$AJ38,"SI",W46:AJ46)</f>
        <v>51205.185142999995</v>
      </c>
      <c r="V46" s="499">
        <f t="shared" ca="1" si="7"/>
        <v>0.17161403000065262</v>
      </c>
      <c r="W46" s="841">
        <f>+'P01 2026'!I34</f>
        <v>26455.481</v>
      </c>
      <c r="X46" s="842">
        <f>+'P01 2025'!G37</f>
        <v>25861.074065999997</v>
      </c>
      <c r="Y46" s="842">
        <f>+'P01 2026'!R32</f>
        <v>27021.385999999999</v>
      </c>
      <c r="Z46" s="839">
        <f>+'P01 2025'!N25</f>
        <v>25344.111076999998</v>
      </c>
      <c r="AA46" s="203">
        <f>+'P01 2025'!AC32</f>
        <v>24524.521000000001</v>
      </c>
      <c r="AB46" s="63">
        <f>+'P01 2025'!AR30</f>
        <v>24695.776999999998</v>
      </c>
      <c r="AC46" s="63">
        <f>'P01 2025'!BF25</f>
        <v>24716.987000000001</v>
      </c>
      <c r="AD46" s="63">
        <f>+'P01 2025'!BU32</f>
        <v>25363.045999999998</v>
      </c>
      <c r="AE46" s="78">
        <f>+'P01 2025'!CI26</f>
        <v>25840.341</v>
      </c>
      <c r="AF46" s="63">
        <f>+'P01 2025'!CX29</f>
        <v>25876.46</v>
      </c>
      <c r="AG46" s="63">
        <f>+'P01 2025'!DN32</f>
        <v>25804.496999999999</v>
      </c>
      <c r="AH46" s="63">
        <f>+'P01 2025'!ED26</f>
        <v>24773.07</v>
      </c>
      <c r="AI46" s="63">
        <f>+'P01 2025'!EY26</f>
        <v>25277.710999999999</v>
      </c>
      <c r="AJ46" s="63">
        <f>+'P01 2025'!FR34</f>
        <v>26290.298999999999</v>
      </c>
      <c r="AK46" s="380"/>
      <c r="AL46" s="492"/>
      <c r="AM46" s="492"/>
      <c r="AN46" s="826"/>
      <c r="AO46" s="826"/>
      <c r="AP46" s="492"/>
      <c r="AQ46" s="492"/>
      <c r="AR46" s="826"/>
      <c r="AS46" s="347"/>
      <c r="AT46" s="347"/>
      <c r="AU46" s="347"/>
      <c r="AV46" s="347"/>
      <c r="AW46" s="347"/>
      <c r="AX46" s="347"/>
      <c r="AY46" s="347"/>
      <c r="AZ46" s="820"/>
      <c r="BA46" s="820"/>
      <c r="BB46" s="820"/>
      <c r="BC46" s="820"/>
      <c r="BD46" s="827"/>
      <c r="BE46" s="827"/>
      <c r="BF46" s="204"/>
      <c r="BG46" s="204"/>
      <c r="BH46" s="204"/>
      <c r="BI46" s="204"/>
      <c r="BJ46" s="204"/>
      <c r="BK46" s="348"/>
      <c r="BL46" s="348"/>
      <c r="BM46" s="348"/>
      <c r="BN46" s="348"/>
      <c r="BO46" s="85"/>
      <c r="BP46" s="204"/>
      <c r="BQ46" s="348"/>
      <c r="BR46" s="348"/>
      <c r="BS46" s="348"/>
      <c r="BT46" s="348"/>
      <c r="BU46" s="204"/>
      <c r="BV46" s="205"/>
      <c r="BW46" s="85"/>
      <c r="BX46" s="85"/>
      <c r="BY46" s="85"/>
      <c r="BZ46" s="85"/>
      <c r="CA46" s="204"/>
      <c r="CB46" s="205"/>
      <c r="CC46" s="206"/>
      <c r="CD46" s="72"/>
      <c r="CE46" s="72"/>
    </row>
    <row r="47" spans="1:83" s="91" customFormat="1" ht="15.75" hidden="1" customHeight="1" x14ac:dyDescent="0.25">
      <c r="A47" s="377" t="s">
        <v>1012</v>
      </c>
      <c r="B47" s="852"/>
      <c r="C47" s="834"/>
      <c r="D47" s="835"/>
      <c r="E47" s="835">
        <v>6</v>
      </c>
      <c r="F47" s="853" t="str">
        <f t="shared" si="9"/>
        <v>21.02.001.006</v>
      </c>
      <c r="G47" s="836" t="s">
        <v>95</v>
      </c>
      <c r="H47" s="838">
        <v>0</v>
      </c>
      <c r="I47" s="838">
        <v>0</v>
      </c>
      <c r="J47" s="838">
        <f ca="1">SUMIF(W$3:$AJ39,"ok",W47:AJ47)</f>
        <v>0</v>
      </c>
      <c r="K47" s="136">
        <f t="shared" ca="1" si="1"/>
        <v>0</v>
      </c>
      <c r="L47" s="838">
        <v>0</v>
      </c>
      <c r="M47" s="499">
        <f t="shared" si="2"/>
        <v>0</v>
      </c>
      <c r="N47" s="838">
        <v>0</v>
      </c>
      <c r="O47" s="499">
        <f t="shared" si="4"/>
        <v>0</v>
      </c>
      <c r="P47" s="839">
        <v>0</v>
      </c>
      <c r="Q47" s="499">
        <f t="shared" ca="1" si="5"/>
        <v>0</v>
      </c>
      <c r="R47" s="839">
        <v>0</v>
      </c>
      <c r="S47" s="499">
        <f t="shared" ca="1" si="6"/>
        <v>0</v>
      </c>
      <c r="T47" s="840">
        <v>0</v>
      </c>
      <c r="U47" s="840">
        <f ca="1">SUMIF(W$3:$AJ39,"SI",W47:AJ47)</f>
        <v>0</v>
      </c>
      <c r="V47" s="499" t="str">
        <f t="shared" ca="1" si="7"/>
        <v>0,00%</v>
      </c>
      <c r="W47" s="841">
        <v>0</v>
      </c>
      <c r="X47" s="842">
        <v>0</v>
      </c>
      <c r="Y47" s="842">
        <v>0</v>
      </c>
      <c r="Z47" s="839">
        <v>0</v>
      </c>
      <c r="AA47" s="203">
        <v>0</v>
      </c>
      <c r="AB47" s="63">
        <v>0</v>
      </c>
      <c r="AC47" s="63">
        <v>0</v>
      </c>
      <c r="AD47" s="63">
        <v>0</v>
      </c>
      <c r="AE47" s="78">
        <v>0</v>
      </c>
      <c r="AF47" s="63">
        <v>0</v>
      </c>
      <c r="AG47" s="63">
        <v>0</v>
      </c>
      <c r="AH47" s="63">
        <v>0</v>
      </c>
      <c r="AI47" s="63">
        <v>0</v>
      </c>
      <c r="AJ47" s="63">
        <v>0</v>
      </c>
      <c r="AK47" s="380"/>
      <c r="AL47" s="492"/>
      <c r="AM47" s="492"/>
      <c r="AN47" s="826"/>
      <c r="AO47" s="826"/>
      <c r="AP47" s="492"/>
      <c r="AQ47" s="492"/>
      <c r="AR47" s="826"/>
      <c r="AS47" s="347"/>
      <c r="AT47" s="347"/>
      <c r="AU47" s="347"/>
      <c r="AV47" s="347"/>
      <c r="AW47" s="347"/>
      <c r="AX47" s="347"/>
      <c r="AY47" s="347"/>
      <c r="AZ47" s="820"/>
      <c r="BA47" s="820"/>
      <c r="BB47" s="820"/>
      <c r="BC47" s="820"/>
      <c r="BD47" s="827"/>
      <c r="BE47" s="827"/>
      <c r="BF47" s="204"/>
      <c r="BG47" s="204"/>
      <c r="BH47" s="204"/>
      <c r="BI47" s="204"/>
      <c r="BJ47" s="204"/>
      <c r="BK47" s="348"/>
      <c r="BL47" s="348"/>
      <c r="BM47" s="348"/>
      <c r="BN47" s="348"/>
      <c r="BO47" s="85"/>
      <c r="BP47" s="204"/>
      <c r="BQ47" s="348"/>
      <c r="BR47" s="348"/>
      <c r="BS47" s="348"/>
      <c r="BT47" s="348"/>
      <c r="BU47" s="204"/>
      <c r="BV47" s="205"/>
      <c r="BW47" s="85"/>
      <c r="BX47" s="85"/>
      <c r="BY47" s="85"/>
      <c r="BZ47" s="85"/>
      <c r="CA47" s="204"/>
      <c r="CB47" s="205"/>
      <c r="CC47" s="206"/>
      <c r="CD47" s="72"/>
      <c r="CE47" s="72"/>
    </row>
    <row r="48" spans="1:83" s="91" customFormat="1" ht="15.75" hidden="1" customHeight="1" x14ac:dyDescent="0.25">
      <c r="A48" s="377" t="s">
        <v>472</v>
      </c>
      <c r="B48" s="852"/>
      <c r="C48" s="834"/>
      <c r="D48" s="835"/>
      <c r="E48" s="835">
        <v>7</v>
      </c>
      <c r="F48" s="853" t="str">
        <f t="shared" si="9"/>
        <v>21.02.001.007</v>
      </c>
      <c r="G48" s="836" t="s">
        <v>96</v>
      </c>
      <c r="H48" s="838">
        <f>+'P01 2026'!H35</f>
        <v>130000</v>
      </c>
      <c r="I48" s="838">
        <f>'P01 2026'!AA38</f>
        <v>130000</v>
      </c>
      <c r="J48" s="838">
        <f ca="1">SUMIF(W$3:$AJ40,"ok",W48:AJ48)</f>
        <v>18954.334999999999</v>
      </c>
      <c r="K48" s="136">
        <f t="shared" ca="1" si="1"/>
        <v>0.14580257692307691</v>
      </c>
      <c r="L48" s="838">
        <f>'P01 2026'!AC38</f>
        <v>18954.334999999999</v>
      </c>
      <c r="M48" s="499">
        <f t="shared" si="2"/>
        <v>0.14580257692307691</v>
      </c>
      <c r="N48" s="838">
        <f t="shared" si="3"/>
        <v>111045.66500000001</v>
      </c>
      <c r="O48" s="499">
        <f t="shared" si="4"/>
        <v>0.85419742307692315</v>
      </c>
      <c r="P48" s="839">
        <f>+'P01 2026'!AE38</f>
        <v>14630.875</v>
      </c>
      <c r="Q48" s="499">
        <f t="shared" ca="1" si="5"/>
        <v>0.7719012563616714</v>
      </c>
      <c r="R48" s="839">
        <f>+'P01 2026'!AF38</f>
        <v>4323.46</v>
      </c>
      <c r="S48" s="499">
        <f t="shared" ca="1" si="6"/>
        <v>0.22809874363832866</v>
      </c>
      <c r="T48" s="840">
        <f>+'P01 2025'!U38</f>
        <v>154466.99853099999</v>
      </c>
      <c r="U48" s="840">
        <f ca="1">SUMIF(W$3:$AJ40,"SI",W48:AJ48)</f>
        <v>19574.275257999998</v>
      </c>
      <c r="V48" s="499">
        <f t="shared" ca="1" si="7"/>
        <v>0.12672140615247104</v>
      </c>
      <c r="W48" s="841">
        <f>+'P01 2026'!I35</f>
        <v>9172.1749999999993</v>
      </c>
      <c r="X48" s="842">
        <f>+'P01 2025'!G38</f>
        <v>9787.1376289999989</v>
      </c>
      <c r="Y48" s="842">
        <f>+'P01 2026'!R33</f>
        <v>9782.16</v>
      </c>
      <c r="Z48" s="839">
        <f>+'P01 2025'!N26</f>
        <v>9787.1376289999989</v>
      </c>
      <c r="AA48" s="203">
        <f>+'P01 2025'!AC33</f>
        <v>10343.364</v>
      </c>
      <c r="AB48" s="63">
        <f>+'P01 2025'!AR31</f>
        <v>10343.364</v>
      </c>
      <c r="AC48" s="63">
        <f>'P01 2025'!BF26</f>
        <v>9796.1550000000007</v>
      </c>
      <c r="AD48" s="63">
        <f>+'P01 2025'!BU33</f>
        <v>10805.133</v>
      </c>
      <c r="AE48" s="63">
        <f>+'P01 2025'!CI27</f>
        <v>11434.784</v>
      </c>
      <c r="AF48" s="63">
        <f>+'P01 2025'!CX30</f>
        <v>11434.784</v>
      </c>
      <c r="AG48" s="63">
        <f>+'P01 2025'!DN33</f>
        <v>11434.784</v>
      </c>
      <c r="AH48" s="63">
        <f>+'P01 2025'!ED27</f>
        <v>11434.784</v>
      </c>
      <c r="AI48" s="63">
        <f>+'P01 2025'!EY27</f>
        <v>11770.776</v>
      </c>
      <c r="AJ48" s="63">
        <f>+'P01 2025'!FR35</f>
        <v>12154.767</v>
      </c>
      <c r="AK48" s="380"/>
      <c r="AL48" s="492"/>
      <c r="AM48" s="492"/>
      <c r="AN48" s="826"/>
      <c r="AO48" s="826"/>
      <c r="AP48" s="492"/>
      <c r="AQ48" s="492"/>
      <c r="AR48" s="826"/>
      <c r="AS48" s="347"/>
      <c r="AT48" s="347"/>
      <c r="AU48" s="347"/>
      <c r="AV48" s="347"/>
      <c r="AW48" s="347"/>
      <c r="AX48" s="347"/>
      <c r="AY48" s="347"/>
      <c r="AZ48" s="820"/>
      <c r="BA48" s="820"/>
      <c r="BB48" s="820"/>
      <c r="BC48" s="820"/>
      <c r="BD48" s="827"/>
      <c r="BE48" s="827"/>
      <c r="BF48" s="204"/>
      <c r="BG48" s="204"/>
      <c r="BH48" s="204"/>
      <c r="BI48" s="204"/>
      <c r="BJ48" s="204"/>
      <c r="BK48" s="348"/>
      <c r="BL48" s="348"/>
      <c r="BM48" s="348"/>
      <c r="BN48" s="348"/>
      <c r="BO48" s="85"/>
      <c r="BP48" s="204"/>
      <c r="BQ48" s="348"/>
      <c r="BR48" s="348"/>
      <c r="BS48" s="348"/>
      <c r="BT48" s="348"/>
      <c r="BU48" s="204"/>
      <c r="BV48" s="205"/>
      <c r="BW48" s="85"/>
      <c r="BX48" s="85"/>
      <c r="BY48" s="85"/>
      <c r="BZ48" s="85"/>
      <c r="CA48" s="204"/>
      <c r="CB48" s="205"/>
      <c r="CC48" s="206"/>
      <c r="CD48" s="72"/>
      <c r="CE48" s="72"/>
    </row>
    <row r="49" spans="1:83" s="91" customFormat="1" ht="15.75" hidden="1" customHeight="1" x14ac:dyDescent="0.25">
      <c r="A49" s="377" t="s">
        <v>473</v>
      </c>
      <c r="B49" s="852"/>
      <c r="C49" s="834"/>
      <c r="D49" s="835"/>
      <c r="E49" s="835">
        <v>13</v>
      </c>
      <c r="F49" s="853" t="str">
        <f t="shared" ref="F49:F55" si="10">+CONCATENATE($B$9,"",$C$41,"",$D$42,"0",E49)</f>
        <v>21.02.001.013</v>
      </c>
      <c r="G49" s="836" t="s">
        <v>22</v>
      </c>
      <c r="H49" s="838">
        <f>+'P01 2026'!H36</f>
        <v>2700000</v>
      </c>
      <c r="I49" s="838">
        <f>'P01 2026'!AA39</f>
        <v>2700000</v>
      </c>
      <c r="J49" s="838">
        <f ca="1">SUMIF(W$3:$AJ41,"ok",W49:AJ49)</f>
        <v>390062.02</v>
      </c>
      <c r="K49" s="136">
        <f t="shared" ca="1" si="1"/>
        <v>0.14446741481481482</v>
      </c>
      <c r="L49" s="838">
        <f>'P01 2026'!AC39</f>
        <v>390062.02</v>
      </c>
      <c r="M49" s="499">
        <f t="shared" si="2"/>
        <v>0.14446741481481482</v>
      </c>
      <c r="N49" s="838">
        <f t="shared" si="3"/>
        <v>2309937.98</v>
      </c>
      <c r="O49" s="499">
        <f t="shared" si="4"/>
        <v>0.85553258518518516</v>
      </c>
      <c r="P49" s="839">
        <f>+'P01 2026'!AE39</f>
        <v>326252.79300000001</v>
      </c>
      <c r="Q49" s="499">
        <f t="shared" ca="1" si="5"/>
        <v>0.83641261202513384</v>
      </c>
      <c r="R49" s="839">
        <f>+'P01 2026'!AF39</f>
        <v>63809.226999999999</v>
      </c>
      <c r="S49" s="499">
        <f t="shared" ca="1" si="6"/>
        <v>0.16358738797486613</v>
      </c>
      <c r="T49" s="844">
        <f>+'P01 2025'!U39</f>
        <v>2560504.6609249995</v>
      </c>
      <c r="U49" s="840">
        <f ca="1">SUMIF(W$3:$AJ41,"SI",W49:AJ49)</f>
        <v>380039.13902200002</v>
      </c>
      <c r="V49" s="499">
        <f t="shared" ca="1" si="7"/>
        <v>0.14842352947903181</v>
      </c>
      <c r="W49" s="841">
        <f>+'P01 2026'!I36</f>
        <v>189452.85699999999</v>
      </c>
      <c r="X49" s="842">
        <f>+'P01 2025'!G39</f>
        <v>188244.972102</v>
      </c>
      <c r="Y49" s="842">
        <f>+'P01 2026'!R34</f>
        <v>200609.163</v>
      </c>
      <c r="Z49" s="839">
        <f>+'P01 2025'!N27</f>
        <v>191794.16691999999</v>
      </c>
      <c r="AA49" s="203">
        <f>+'P01 2025'!AC34</f>
        <v>292338.84600000002</v>
      </c>
      <c r="AB49" s="63">
        <f>+'P01 2025'!AR32</f>
        <v>191904.03400000001</v>
      </c>
      <c r="AC49" s="63">
        <f>'P01 2025'!BF27</f>
        <v>186039.57500000001</v>
      </c>
      <c r="AD49" s="63">
        <f>+'P01 2025'!BU34</f>
        <v>297302.82500000001</v>
      </c>
      <c r="AE49" s="63">
        <f>+'P01 2025'!CI28</f>
        <v>189239.595</v>
      </c>
      <c r="AF49" s="63">
        <f>+'P01 2025'!CX31</f>
        <v>188458.00200000001</v>
      </c>
      <c r="AG49" s="63">
        <f>+'P01 2025'!DN34</f>
        <v>297556.27600000001</v>
      </c>
      <c r="AH49" s="63">
        <f>+'P01 2025'!ED28</f>
        <v>187843.481</v>
      </c>
      <c r="AI49" s="63">
        <f>+'P01 2025'!EY28</f>
        <v>187820.68900000001</v>
      </c>
      <c r="AJ49" s="63">
        <f>+'P01 2025'!FR36</f>
        <v>300451.58199999999</v>
      </c>
      <c r="AK49" s="380"/>
      <c r="AL49" s="492"/>
      <c r="AM49" s="492"/>
      <c r="AN49" s="826"/>
      <c r="AO49" s="826"/>
      <c r="AP49" s="492"/>
      <c r="AQ49" s="492"/>
      <c r="AR49" s="826"/>
      <c r="AS49" s="347"/>
      <c r="AT49" s="347"/>
      <c r="AU49" s="347"/>
      <c r="AV49" s="347"/>
      <c r="AW49" s="347"/>
      <c r="AX49" s="347"/>
      <c r="AY49" s="347"/>
      <c r="AZ49" s="820"/>
      <c r="BA49" s="820"/>
      <c r="BB49" s="820"/>
      <c r="BC49" s="820"/>
      <c r="BD49" s="827"/>
      <c r="BE49" s="827"/>
      <c r="BF49" s="204"/>
      <c r="BG49" s="204"/>
      <c r="BH49" s="204"/>
      <c r="BI49" s="204"/>
      <c r="BJ49" s="204"/>
      <c r="BK49" s="348"/>
      <c r="BL49" s="348"/>
      <c r="BM49" s="348"/>
      <c r="BN49" s="348"/>
      <c r="BO49" s="85"/>
      <c r="BP49" s="204"/>
      <c r="BQ49" s="348"/>
      <c r="BR49" s="348"/>
      <c r="BS49" s="348"/>
      <c r="BT49" s="348"/>
      <c r="BU49" s="204"/>
      <c r="BV49" s="205"/>
      <c r="BW49" s="85"/>
      <c r="BX49" s="85"/>
      <c r="BY49" s="85"/>
      <c r="BZ49" s="85"/>
      <c r="CA49" s="204"/>
      <c r="CB49" s="205"/>
      <c r="CC49" s="206"/>
      <c r="CD49" s="72"/>
      <c r="CE49" s="72"/>
    </row>
    <row r="50" spans="1:83" s="91" customFormat="1" ht="15.75" hidden="1" customHeight="1" x14ac:dyDescent="0.25">
      <c r="A50" s="377" t="s">
        <v>474</v>
      </c>
      <c r="B50" s="852"/>
      <c r="C50" s="834"/>
      <c r="D50" s="835"/>
      <c r="E50" s="835">
        <v>14</v>
      </c>
      <c r="F50" s="853" t="str">
        <f t="shared" si="10"/>
        <v>21.02.001.014</v>
      </c>
      <c r="G50" s="836" t="s">
        <v>23</v>
      </c>
      <c r="H50" s="838">
        <f>+'P01 2026'!H37</f>
        <v>4681271</v>
      </c>
      <c r="I50" s="838">
        <f>'P01 2026'!AA40</f>
        <v>4681271</v>
      </c>
      <c r="J50" s="838">
        <f ca="1">SUMIF(W$3:$AJ42,"ok",W50:AJ50)</f>
        <v>923930.60800000001</v>
      </c>
      <c r="K50" s="136">
        <f t="shared" ca="1" si="1"/>
        <v>0.19736746879212932</v>
      </c>
      <c r="L50" s="838">
        <f>'P01 2026'!AC40</f>
        <v>923930.60800000001</v>
      </c>
      <c r="M50" s="499">
        <f t="shared" si="2"/>
        <v>0.19736746879212932</v>
      </c>
      <c r="N50" s="838">
        <f t="shared" si="3"/>
        <v>3757340.392</v>
      </c>
      <c r="O50" s="499">
        <f t="shared" si="4"/>
        <v>0.8026325312078707</v>
      </c>
      <c r="P50" s="839">
        <f>+'P01 2026'!AE40</f>
        <v>860121.37399999995</v>
      </c>
      <c r="Q50" s="499">
        <f t="shared" ca="1" si="5"/>
        <v>0.93093720085956921</v>
      </c>
      <c r="R50" s="839">
        <f>+'P01 2026'!AF40</f>
        <v>63809.233999999997</v>
      </c>
      <c r="S50" s="499">
        <f t="shared" ca="1" si="6"/>
        <v>6.9062799140430675E-2</v>
      </c>
      <c r="T50" s="844">
        <f>+'P01 2025'!U40</f>
        <v>5140701.4868029989</v>
      </c>
      <c r="U50" s="840">
        <f ca="1">SUMIF(W$3:$AJ42,"SI",W50:AJ50)</f>
        <v>905132.45689899987</v>
      </c>
      <c r="V50" s="499">
        <f t="shared" ca="1" si="7"/>
        <v>0.17607177915749811</v>
      </c>
      <c r="W50" s="841">
        <f>+'P01 2026'!I37</f>
        <v>449817.05099999998</v>
      </c>
      <c r="X50" s="842">
        <f>+'P01 2025'!G40</f>
        <v>448386.17658799997</v>
      </c>
      <c r="Y50" s="842">
        <f>+'P01 2026'!R35</f>
        <v>474113.55699999997</v>
      </c>
      <c r="Z50" s="839">
        <f>+'P01 2025'!N28</f>
        <v>456746.28031099995</v>
      </c>
      <c r="AA50" s="203">
        <f>+'P01 2025'!AC35</f>
        <v>440451.04100000003</v>
      </c>
      <c r="AB50" s="63">
        <f>+'P01 2025'!AR33</f>
        <v>443500.64399999997</v>
      </c>
      <c r="AC50" s="63">
        <f>'P01 2025'!BF28</f>
        <v>442563.57</v>
      </c>
      <c r="AD50" s="63">
        <f>+'P01 2025'!BU35</f>
        <v>444564.68199999997</v>
      </c>
      <c r="AE50" s="63">
        <f>+'P01 2025'!CI29</f>
        <v>446925.79</v>
      </c>
      <c r="AF50" s="63">
        <f>+'P01 2025'!CX32</f>
        <v>445357.658</v>
      </c>
      <c r="AG50" s="63">
        <f>+'P01 2025'!DN35</f>
        <v>443999.82799999998</v>
      </c>
      <c r="AH50" s="63">
        <f>+'P01 2025'!ED29</f>
        <v>443624.27</v>
      </c>
      <c r="AI50" s="63">
        <f>+'P01 2025'!EY29</f>
        <v>443394.49099999998</v>
      </c>
      <c r="AJ50" s="63">
        <f>+'P01 2025'!FR37</f>
        <v>446124.75799999997</v>
      </c>
      <c r="AK50" s="380"/>
      <c r="AL50" s="492"/>
      <c r="AM50" s="492"/>
      <c r="AN50" s="826"/>
      <c r="AO50" s="826"/>
      <c r="AP50" s="492"/>
      <c r="AQ50" s="492"/>
      <c r="AR50" s="826"/>
      <c r="AS50" s="347"/>
      <c r="AT50" s="347"/>
      <c r="AU50" s="347"/>
      <c r="AV50" s="347"/>
      <c r="AW50" s="347"/>
      <c r="AX50" s="347"/>
      <c r="AY50" s="347"/>
      <c r="AZ50" s="820"/>
      <c r="BA50" s="820"/>
      <c r="BB50" s="820"/>
      <c r="BC50" s="820"/>
      <c r="BD50" s="827"/>
      <c r="BE50" s="827"/>
      <c r="BF50" s="204"/>
      <c r="BG50" s="204"/>
      <c r="BH50" s="204"/>
      <c r="BI50" s="204"/>
      <c r="BJ50" s="204"/>
      <c r="BK50" s="348"/>
      <c r="BL50" s="348"/>
      <c r="BM50" s="348"/>
      <c r="BN50" s="348"/>
      <c r="BO50" s="85"/>
      <c r="BP50" s="204"/>
      <c r="BQ50" s="348"/>
      <c r="BR50" s="348"/>
      <c r="BS50" s="348"/>
      <c r="BT50" s="348"/>
      <c r="BU50" s="204"/>
      <c r="BV50" s="205"/>
      <c r="BW50" s="85"/>
      <c r="BX50" s="85"/>
      <c r="BY50" s="85"/>
      <c r="BZ50" s="85"/>
      <c r="CA50" s="204"/>
      <c r="CB50" s="205"/>
      <c r="CC50" s="206"/>
      <c r="CD50" s="72"/>
      <c r="CE50" s="72"/>
    </row>
    <row r="51" spans="1:83" s="91" customFormat="1" ht="15.75" hidden="1" customHeight="1" x14ac:dyDescent="0.25">
      <c r="A51" s="377" t="s">
        <v>475</v>
      </c>
      <c r="B51" s="852"/>
      <c r="C51" s="834"/>
      <c r="D51" s="835"/>
      <c r="E51" s="835">
        <v>21</v>
      </c>
      <c r="F51" s="853" t="str">
        <f t="shared" si="10"/>
        <v>21.02.001.021</v>
      </c>
      <c r="G51" s="836" t="s">
        <v>24</v>
      </c>
      <c r="H51" s="838">
        <f>+'P01 2026'!H38</f>
        <v>1700000</v>
      </c>
      <c r="I51" s="838">
        <f>'P01 2026'!AA41</f>
        <v>1700000</v>
      </c>
      <c r="J51" s="838">
        <f ca="1">SUMIF(W$3:$AJ43,"ok",W51:AJ51)</f>
        <v>2801.6129999999998</v>
      </c>
      <c r="K51" s="136">
        <f t="shared" ca="1" si="1"/>
        <v>1.6480076470588233E-3</v>
      </c>
      <c r="L51" s="838">
        <f>'P01 2026'!AC41</f>
        <v>2801.6129999999998</v>
      </c>
      <c r="M51" s="499">
        <f t="shared" si="2"/>
        <v>1.6480076470588233E-3</v>
      </c>
      <c r="N51" s="838">
        <f t="shared" si="3"/>
        <v>1697198.3870000001</v>
      </c>
      <c r="O51" s="499">
        <f t="shared" si="4"/>
        <v>0.99835199235294125</v>
      </c>
      <c r="P51" s="839">
        <f>+'P01 2026'!AE41</f>
        <v>2078.8139999999999</v>
      </c>
      <c r="Q51" s="499">
        <f t="shared" ca="1" si="5"/>
        <v>0.74200612290134293</v>
      </c>
      <c r="R51" s="839">
        <f>+'P01 2026'!AF41</f>
        <v>722.79899999999998</v>
      </c>
      <c r="S51" s="499">
        <f t="shared" ca="1" si="6"/>
        <v>0.25799387709865712</v>
      </c>
      <c r="T51" s="844">
        <f>+'P01 2025'!U41</f>
        <v>1618388.4586439999</v>
      </c>
      <c r="U51" s="840">
        <f ca="1">SUMIF(W$3:$AJ43,"SI",W51:AJ51)</f>
        <v>0</v>
      </c>
      <c r="V51" s="499">
        <f t="shared" ca="1" si="7"/>
        <v>0</v>
      </c>
      <c r="W51" s="841">
        <f>+'P01 2026'!I38</f>
        <v>0</v>
      </c>
      <c r="X51" s="842">
        <f>+'P01 2025'!G41</f>
        <v>0</v>
      </c>
      <c r="Y51" s="842">
        <f>+'P01 2026'!R36</f>
        <v>2801.6129999999998</v>
      </c>
      <c r="Z51" s="839">
        <v>0</v>
      </c>
      <c r="AA51" s="203">
        <f>+'P01 2025'!AC36</f>
        <v>410829.57699999999</v>
      </c>
      <c r="AB51" s="63">
        <f>+'P01 2025'!AR34</f>
        <v>251.49700000000001</v>
      </c>
      <c r="AC51" s="63">
        <v>0</v>
      </c>
      <c r="AD51" s="63">
        <f>+'P01 2025'!BU36</f>
        <v>416255.50599999999</v>
      </c>
      <c r="AE51" s="63">
        <v>0</v>
      </c>
      <c r="AF51" s="63">
        <v>0</v>
      </c>
      <c r="AG51" s="63">
        <f>+'P01 2025'!DN36</f>
        <v>417172.109</v>
      </c>
      <c r="AH51" s="63">
        <f>+'P01 2025'!ED30</f>
        <v>570.57899999999995</v>
      </c>
      <c r="AI51" s="63">
        <v>0</v>
      </c>
      <c r="AJ51" s="63">
        <f>+'P01 2025'!FR38</f>
        <v>417930.19099999999</v>
      </c>
      <c r="AK51" s="380"/>
      <c r="AL51" s="492"/>
      <c r="AM51" s="492"/>
      <c r="AN51" s="826"/>
      <c r="AO51" s="826"/>
      <c r="AP51" s="492"/>
      <c r="AQ51" s="492"/>
      <c r="AR51" s="826"/>
      <c r="AS51" s="347"/>
      <c r="AT51" s="347"/>
      <c r="AU51" s="347"/>
      <c r="AV51" s="347"/>
      <c r="AW51" s="347"/>
      <c r="AX51" s="347"/>
      <c r="AY51" s="347"/>
      <c r="AZ51" s="820"/>
      <c r="BA51" s="820"/>
      <c r="BB51" s="820"/>
      <c r="BC51" s="820"/>
      <c r="BD51" s="827"/>
      <c r="BE51" s="827"/>
      <c r="BF51" s="204"/>
      <c r="BG51" s="204"/>
      <c r="BH51" s="204"/>
      <c r="BI51" s="204"/>
      <c r="BJ51" s="204"/>
      <c r="BK51" s="348"/>
      <c r="BL51" s="348"/>
      <c r="BM51" s="348"/>
      <c r="BN51" s="348"/>
      <c r="BO51" s="85"/>
      <c r="BP51" s="204"/>
      <c r="BQ51" s="348"/>
      <c r="BR51" s="348"/>
      <c r="BS51" s="348"/>
      <c r="BT51" s="348"/>
      <c r="BU51" s="204"/>
      <c r="BV51" s="205"/>
      <c r="BW51" s="85"/>
      <c r="BX51" s="85"/>
      <c r="BY51" s="85"/>
      <c r="BZ51" s="85"/>
      <c r="CA51" s="204"/>
      <c r="CB51" s="205"/>
      <c r="CC51" s="206"/>
      <c r="CD51" s="72"/>
      <c r="CE51" s="72"/>
    </row>
    <row r="52" spans="1:83" s="91" customFormat="1" ht="15.75" hidden="1" customHeight="1" x14ac:dyDescent="0.25">
      <c r="A52" s="377" t="s">
        <v>476</v>
      </c>
      <c r="B52" s="852"/>
      <c r="C52" s="834"/>
      <c r="D52" s="835"/>
      <c r="E52" s="835">
        <v>37</v>
      </c>
      <c r="F52" s="853" t="str">
        <f t="shared" si="10"/>
        <v>21.02.001.037</v>
      </c>
      <c r="G52" s="836" t="s">
        <v>38</v>
      </c>
      <c r="H52" s="838">
        <f>+'P01 2026'!H39</f>
        <v>53600</v>
      </c>
      <c r="I52" s="838">
        <f>'P01 2026'!AA42</f>
        <v>53600</v>
      </c>
      <c r="J52" s="838">
        <f ca="1">SUMIF(W$3:$AJ44,"ok",W52:AJ52)</f>
        <v>93.399000000000001</v>
      </c>
      <c r="K52" s="136">
        <f t="shared" ca="1" si="1"/>
        <v>1.742518656716418E-3</v>
      </c>
      <c r="L52" s="838">
        <f>'P01 2026'!AC42</f>
        <v>93.399000000000001</v>
      </c>
      <c r="M52" s="499">
        <f t="shared" si="2"/>
        <v>1.742518656716418E-3</v>
      </c>
      <c r="N52" s="838">
        <f t="shared" si="3"/>
        <v>53506.601000000002</v>
      </c>
      <c r="O52" s="499">
        <f t="shared" si="4"/>
        <v>0.99825748134328363</v>
      </c>
      <c r="P52" s="839">
        <f>+'P01 2026'!AE42</f>
        <v>29.920999999999999</v>
      </c>
      <c r="Q52" s="499">
        <f t="shared" ca="1" si="5"/>
        <v>0.32035674900159528</v>
      </c>
      <c r="R52" s="839">
        <f>+'P01 2026'!AF42</f>
        <v>63.478000000000002</v>
      </c>
      <c r="S52" s="499">
        <f t="shared" ca="1" si="6"/>
        <v>0.67964325099840472</v>
      </c>
      <c r="T52" s="844">
        <f>+'P01 2025'!U42</f>
        <v>53647.100394999994</v>
      </c>
      <c r="U52" s="840">
        <f ca="1">SUMIF(W$3:$AJ44,"SI",W52:AJ52)</f>
        <v>0</v>
      </c>
      <c r="V52" s="499">
        <f t="shared" ca="1" si="7"/>
        <v>0</v>
      </c>
      <c r="W52" s="841">
        <f>+'P01 2026'!I39</f>
        <v>0</v>
      </c>
      <c r="X52" s="842">
        <f>+'P01 2025'!G42</f>
        <v>0</v>
      </c>
      <c r="Y52" s="842">
        <f>+'P01 2026'!R37</f>
        <v>93.399000000000001</v>
      </c>
      <c r="Z52" s="839">
        <v>0</v>
      </c>
      <c r="AA52" s="203">
        <f>+'P01 2025'!AC37</f>
        <v>13148.183000000001</v>
      </c>
      <c r="AB52" s="63">
        <v>0</v>
      </c>
      <c r="AC52" s="63">
        <v>0</v>
      </c>
      <c r="AD52" s="63">
        <f>+'P01 2025'!BU37</f>
        <v>13104.472</v>
      </c>
      <c r="AE52" s="63">
        <v>0</v>
      </c>
      <c r="AF52" s="63">
        <v>0</v>
      </c>
      <c r="AG52" s="63">
        <f>+'P01 2025'!DN37</f>
        <v>13653.945</v>
      </c>
      <c r="AH52" s="63">
        <v>0</v>
      </c>
      <c r="AI52" s="63">
        <v>0</v>
      </c>
      <c r="AJ52" s="63">
        <f>+'P01 2025'!FR39</f>
        <v>13608.278</v>
      </c>
      <c r="AK52" s="380"/>
      <c r="AL52" s="492"/>
      <c r="AM52" s="492"/>
      <c r="AN52" s="826"/>
      <c r="AO52" s="826"/>
      <c r="AP52" s="492"/>
      <c r="AQ52" s="492"/>
      <c r="AR52" s="826"/>
      <c r="AS52" s="347"/>
      <c r="AT52" s="347"/>
      <c r="AU52" s="347"/>
      <c r="AV52" s="347"/>
      <c r="AW52" s="347"/>
      <c r="AX52" s="347"/>
      <c r="AY52" s="347"/>
      <c r="AZ52" s="820"/>
      <c r="BA52" s="820"/>
      <c r="BB52" s="820"/>
      <c r="BC52" s="820"/>
      <c r="BD52" s="827"/>
      <c r="BE52" s="827"/>
      <c r="BF52" s="204"/>
      <c r="BG52" s="204"/>
      <c r="BH52" s="204"/>
      <c r="BI52" s="204"/>
      <c r="BJ52" s="204"/>
      <c r="BK52" s="348"/>
      <c r="BL52" s="348"/>
      <c r="BM52" s="348"/>
      <c r="BN52" s="348"/>
      <c r="BO52" s="85"/>
      <c r="BP52" s="204"/>
      <c r="BQ52" s="348"/>
      <c r="BR52" s="348"/>
      <c r="BS52" s="348"/>
      <c r="BT52" s="348"/>
      <c r="BU52" s="204"/>
      <c r="BV52" s="205"/>
      <c r="BW52" s="85"/>
      <c r="BX52" s="85"/>
      <c r="BY52" s="85"/>
      <c r="BZ52" s="85"/>
      <c r="CA52" s="204"/>
      <c r="CB52" s="205"/>
      <c r="CC52" s="206"/>
      <c r="CD52" s="72"/>
      <c r="CE52" s="72"/>
    </row>
    <row r="53" spans="1:83" s="91" customFormat="1" ht="15.75" hidden="1" customHeight="1" x14ac:dyDescent="0.25">
      <c r="A53" s="377" t="s">
        <v>477</v>
      </c>
      <c r="B53" s="852"/>
      <c r="C53" s="834"/>
      <c r="D53" s="835"/>
      <c r="E53" s="835">
        <v>38</v>
      </c>
      <c r="F53" s="853" t="str">
        <f t="shared" si="10"/>
        <v>21.02.001.038</v>
      </c>
      <c r="G53" s="836" t="s">
        <v>97</v>
      </c>
      <c r="H53" s="838">
        <f>+'P01 2026'!H40</f>
        <v>8800</v>
      </c>
      <c r="I53" s="838">
        <f>'P01 2026'!AA43</f>
        <v>8800</v>
      </c>
      <c r="J53" s="838">
        <f ca="1">SUMIF(W$3:$AJ45,"ok",W53:AJ53)</f>
        <v>1510.998</v>
      </c>
      <c r="K53" s="136">
        <f t="shared" ca="1" si="1"/>
        <v>0.17170431818181819</v>
      </c>
      <c r="L53" s="838">
        <f>'P01 2026'!AC43</f>
        <v>1510.998</v>
      </c>
      <c r="M53" s="499">
        <f t="shared" si="2"/>
        <v>0.17170431818181819</v>
      </c>
      <c r="N53" s="838">
        <f t="shared" si="3"/>
        <v>7289.0020000000004</v>
      </c>
      <c r="O53" s="499">
        <f t="shared" si="4"/>
        <v>0.82829568181818192</v>
      </c>
      <c r="P53" s="839">
        <f>+'P01 2026'!AE43</f>
        <v>1277.71</v>
      </c>
      <c r="Q53" s="499">
        <f t="shared" ca="1" si="5"/>
        <v>0.84560667849990534</v>
      </c>
      <c r="R53" s="839">
        <f>+'P01 2026'!AF43</f>
        <v>233.28800000000001</v>
      </c>
      <c r="S53" s="499">
        <f t="shared" ca="1" si="6"/>
        <v>0.15439332150009463</v>
      </c>
      <c r="T53" s="844">
        <f>+'P01 2025'!U43</f>
        <v>4317.8383100000001</v>
      </c>
      <c r="U53" s="840">
        <f ca="1">SUMIF(W$3:$AJ45,"SI",W53:AJ53)</f>
        <v>1502.8433359999999</v>
      </c>
      <c r="V53" s="499">
        <f t="shared" ca="1" si="7"/>
        <v>0.34805456529473422</v>
      </c>
      <c r="W53" s="841">
        <f>+'P01 2026'!I40</f>
        <v>733.49400000000003</v>
      </c>
      <c r="X53" s="842">
        <f>+'P01 2025'!G43</f>
        <v>751.42166799999995</v>
      </c>
      <c r="Y53" s="842">
        <f>+'P01 2026'!R38</f>
        <v>777.50400000000002</v>
      </c>
      <c r="Z53" s="839">
        <f>+'P01 2025'!N29</f>
        <v>751.42166799999995</v>
      </c>
      <c r="AA53" s="203">
        <f>+'P01 2025'!AC38</f>
        <v>728.82799999999997</v>
      </c>
      <c r="AB53" s="63">
        <f>+'P01 2025'!AR35</f>
        <v>728.82799999999997</v>
      </c>
      <c r="AC53" s="63">
        <f>'P01 2025'!BF29</f>
        <v>728.82799999999997</v>
      </c>
      <c r="AD53" s="63">
        <f>+'P01 2025'!BU38</f>
        <v>733.49400000000003</v>
      </c>
      <c r="AE53" s="63">
        <f>+'P01 2025'!CI30</f>
        <v>733.49400000000003</v>
      </c>
      <c r="AF53" s="63">
        <f>+'P01 2025'!CX33</f>
        <v>733.49400000000003</v>
      </c>
      <c r="AG53" s="63">
        <f>+'P01 2025'!DN38</f>
        <v>733.49400000000003</v>
      </c>
      <c r="AH53" s="273">
        <f>+'P01 2025'!ED31</f>
        <v>733.49400000000003</v>
      </c>
      <c r="AI53" s="63">
        <f>+'P01 2025'!EY30</f>
        <v>733.49400000000003</v>
      </c>
      <c r="AJ53" s="63">
        <f>+'P01 2025'!FR40</f>
        <v>733.49400000000003</v>
      </c>
      <c r="AK53" s="380"/>
      <c r="AL53" s="492"/>
      <c r="AM53" s="492"/>
      <c r="AN53" s="826"/>
      <c r="AO53" s="826"/>
      <c r="AP53" s="492"/>
      <c r="AQ53" s="492"/>
      <c r="AR53" s="826"/>
      <c r="AS53" s="347"/>
      <c r="AT53" s="347"/>
      <c r="AU53" s="347"/>
      <c r="AV53" s="347"/>
      <c r="AW53" s="347"/>
      <c r="AX53" s="347"/>
      <c r="AY53" s="347"/>
      <c r="AZ53" s="820"/>
      <c r="BA53" s="820"/>
      <c r="BB53" s="820"/>
      <c r="BC53" s="820"/>
      <c r="BD53" s="827"/>
      <c r="BE53" s="827"/>
      <c r="BF53" s="204"/>
      <c r="BG53" s="204"/>
      <c r="BH53" s="204"/>
      <c r="BI53" s="204"/>
      <c r="BJ53" s="204"/>
      <c r="BK53" s="348"/>
      <c r="BL53" s="348"/>
      <c r="BM53" s="348"/>
      <c r="BN53" s="348"/>
      <c r="BO53" s="85"/>
      <c r="BP53" s="204"/>
      <c r="BQ53" s="348"/>
      <c r="BR53" s="348"/>
      <c r="BS53" s="348"/>
      <c r="BT53" s="348"/>
      <c r="BU53" s="204"/>
      <c r="BV53" s="205"/>
      <c r="BW53" s="85"/>
      <c r="BX53" s="85"/>
      <c r="BY53" s="85"/>
      <c r="BZ53" s="85"/>
      <c r="CA53" s="204"/>
      <c r="CB53" s="205"/>
      <c r="CC53" s="206"/>
      <c r="CD53" s="72"/>
      <c r="CE53" s="72"/>
    </row>
    <row r="54" spans="1:83" s="91" customFormat="1" ht="15.75" hidden="1" customHeight="1" x14ac:dyDescent="0.25">
      <c r="A54" s="377" t="s">
        <v>707</v>
      </c>
      <c r="B54" s="852"/>
      <c r="C54" s="834"/>
      <c r="D54" s="835"/>
      <c r="E54" s="835">
        <v>998</v>
      </c>
      <c r="F54" s="853" t="str">
        <f t="shared" si="10"/>
        <v>21.02.001.0998</v>
      </c>
      <c r="G54" s="836" t="s">
        <v>711</v>
      </c>
      <c r="H54" s="838">
        <v>0</v>
      </c>
      <c r="I54" s="838">
        <v>0</v>
      </c>
      <c r="J54" s="838">
        <f ca="1">SUMIF(W$3:$AJ46,"ok",W54:AJ54)</f>
        <v>0</v>
      </c>
      <c r="K54" s="136">
        <f t="shared" ca="1" si="1"/>
        <v>0</v>
      </c>
      <c r="L54" s="838">
        <v>0</v>
      </c>
      <c r="M54" s="499">
        <f t="shared" si="2"/>
        <v>0</v>
      </c>
      <c r="N54" s="838">
        <v>0</v>
      </c>
      <c r="O54" s="499">
        <f t="shared" si="4"/>
        <v>0</v>
      </c>
      <c r="P54" s="839">
        <v>0</v>
      </c>
      <c r="Q54" s="499">
        <f t="shared" ca="1" si="5"/>
        <v>0</v>
      </c>
      <c r="R54" s="839">
        <v>0</v>
      </c>
      <c r="S54" s="499">
        <f t="shared" ca="1" si="6"/>
        <v>0</v>
      </c>
      <c r="T54" s="844">
        <v>0</v>
      </c>
      <c r="U54" s="840">
        <f ca="1">SUMIF(W$3:$AJ46,"SI",W54:AJ54)</f>
        <v>0</v>
      </c>
      <c r="V54" s="499" t="str">
        <f t="shared" ca="1" si="7"/>
        <v>0,00%</v>
      </c>
      <c r="W54" s="841">
        <v>0</v>
      </c>
      <c r="X54" s="842">
        <v>0</v>
      </c>
      <c r="Y54" s="842">
        <v>0</v>
      </c>
      <c r="Z54" s="839">
        <v>0</v>
      </c>
      <c r="AA54" s="203">
        <v>0</v>
      </c>
      <c r="AB54" s="63">
        <v>0</v>
      </c>
      <c r="AC54" s="63">
        <v>0</v>
      </c>
      <c r="AD54" s="63">
        <v>0</v>
      </c>
      <c r="AE54" s="63">
        <v>0</v>
      </c>
      <c r="AF54" s="63">
        <v>0</v>
      </c>
      <c r="AG54" s="63">
        <v>0</v>
      </c>
      <c r="AH54" s="63">
        <v>0</v>
      </c>
      <c r="AI54" s="63">
        <v>0</v>
      </c>
      <c r="AJ54" s="63">
        <v>0</v>
      </c>
      <c r="AK54" s="380"/>
      <c r="AL54" s="492"/>
      <c r="AM54" s="492"/>
      <c r="AN54" s="826"/>
      <c r="AO54" s="826"/>
      <c r="AP54" s="492"/>
      <c r="AQ54" s="492"/>
      <c r="AR54" s="826"/>
      <c r="AS54" s="347"/>
      <c r="AT54" s="347"/>
      <c r="AU54" s="347"/>
      <c r="AV54" s="347"/>
      <c r="AW54" s="347"/>
      <c r="AX54" s="347"/>
      <c r="AY54" s="347"/>
      <c r="AZ54" s="820"/>
      <c r="BA54" s="820"/>
      <c r="BB54" s="820"/>
      <c r="BC54" s="820"/>
      <c r="BD54" s="827"/>
      <c r="BE54" s="827"/>
      <c r="BF54" s="204"/>
      <c r="BG54" s="204"/>
      <c r="BH54" s="204"/>
      <c r="BI54" s="204"/>
      <c r="BJ54" s="204"/>
      <c r="BK54" s="348"/>
      <c r="BL54" s="348"/>
      <c r="BM54" s="348"/>
      <c r="BN54" s="348"/>
      <c r="BO54" s="85"/>
      <c r="BP54" s="204"/>
      <c r="BQ54" s="348"/>
      <c r="BR54" s="348"/>
      <c r="BS54" s="348"/>
      <c r="BT54" s="348"/>
      <c r="BU54" s="204"/>
      <c r="BV54" s="205"/>
      <c r="BW54" s="85"/>
      <c r="BX54" s="85"/>
      <c r="BY54" s="85"/>
      <c r="BZ54" s="85"/>
      <c r="CA54" s="204"/>
      <c r="CB54" s="205"/>
      <c r="CC54" s="206"/>
      <c r="CD54" s="72"/>
      <c r="CE54" s="72"/>
    </row>
    <row r="55" spans="1:83" s="91" customFormat="1" ht="15.75" hidden="1" customHeight="1" x14ac:dyDescent="0.25">
      <c r="A55" s="377" t="s">
        <v>1013</v>
      </c>
      <c r="B55" s="852"/>
      <c r="C55" s="834"/>
      <c r="D55" s="835"/>
      <c r="E55" s="835">
        <v>999</v>
      </c>
      <c r="F55" s="853" t="str">
        <f t="shared" si="10"/>
        <v>21.02.001.0999</v>
      </c>
      <c r="G55" s="836" t="s">
        <v>661</v>
      </c>
      <c r="H55" s="838">
        <v>0</v>
      </c>
      <c r="I55" s="838">
        <v>0</v>
      </c>
      <c r="J55" s="838">
        <f ca="1">SUMIF(W$3:$AJ47,"ok",W55:AJ55)</f>
        <v>0</v>
      </c>
      <c r="K55" s="136">
        <f t="shared" ca="1" si="1"/>
        <v>0</v>
      </c>
      <c r="L55" s="838">
        <v>0</v>
      </c>
      <c r="M55" s="499">
        <f t="shared" si="2"/>
        <v>0</v>
      </c>
      <c r="N55" s="838">
        <v>0</v>
      </c>
      <c r="O55" s="499">
        <f t="shared" si="4"/>
        <v>0</v>
      </c>
      <c r="P55" s="839">
        <v>0</v>
      </c>
      <c r="Q55" s="499">
        <f t="shared" ca="1" si="5"/>
        <v>0</v>
      </c>
      <c r="R55" s="839">
        <v>0</v>
      </c>
      <c r="S55" s="499">
        <f t="shared" ca="1" si="6"/>
        <v>0</v>
      </c>
      <c r="T55" s="844">
        <v>0</v>
      </c>
      <c r="U55" s="840">
        <f ca="1">SUMIF(W$3:$AJ47,"SI",W55:AJ55)</f>
        <v>0</v>
      </c>
      <c r="V55" s="499" t="str">
        <f t="shared" ca="1" si="7"/>
        <v>0,00%</v>
      </c>
      <c r="W55" s="841">
        <v>0</v>
      </c>
      <c r="X55" s="842">
        <v>0</v>
      </c>
      <c r="Y55" s="842">
        <v>0</v>
      </c>
      <c r="Z55" s="839">
        <v>0</v>
      </c>
      <c r="AA55" s="203">
        <v>0</v>
      </c>
      <c r="AB55" s="63">
        <v>0</v>
      </c>
      <c r="AC55" s="63">
        <v>0</v>
      </c>
      <c r="AD55" s="63">
        <v>0</v>
      </c>
      <c r="AE55" s="63">
        <v>0</v>
      </c>
      <c r="AF55" s="63">
        <v>0</v>
      </c>
      <c r="AG55" s="63">
        <v>0</v>
      </c>
      <c r="AH55" s="63">
        <v>0</v>
      </c>
      <c r="AI55" s="63">
        <v>0</v>
      </c>
      <c r="AJ55" s="63">
        <v>0</v>
      </c>
      <c r="AK55" s="380"/>
      <c r="AL55" s="492"/>
      <c r="AM55" s="492"/>
      <c r="AN55" s="826"/>
      <c r="AO55" s="826"/>
      <c r="AP55" s="492"/>
      <c r="AQ55" s="492"/>
      <c r="AR55" s="826"/>
      <c r="AS55" s="347"/>
      <c r="AT55" s="347"/>
      <c r="AU55" s="347"/>
      <c r="AV55" s="347"/>
      <c r="AW55" s="347"/>
      <c r="AX55" s="347"/>
      <c r="AY55" s="347"/>
      <c r="AZ55" s="820"/>
      <c r="BA55" s="820"/>
      <c r="BB55" s="820"/>
      <c r="BC55" s="820"/>
      <c r="BD55" s="827"/>
      <c r="BE55" s="827"/>
      <c r="BF55" s="204"/>
      <c r="BG55" s="204"/>
      <c r="BH55" s="204"/>
      <c r="BI55" s="204"/>
      <c r="BJ55" s="204"/>
      <c r="BK55" s="348"/>
      <c r="BL55" s="348"/>
      <c r="BM55" s="348"/>
      <c r="BN55" s="348"/>
      <c r="BO55" s="85"/>
      <c r="BP55" s="204"/>
      <c r="BQ55" s="348"/>
      <c r="BR55" s="348"/>
      <c r="BS55" s="348"/>
      <c r="BT55" s="348"/>
      <c r="BU55" s="204"/>
      <c r="BV55" s="205"/>
      <c r="BW55" s="85"/>
      <c r="BX55" s="85"/>
      <c r="BY55" s="85"/>
      <c r="BZ55" s="85"/>
      <c r="CA55" s="204"/>
      <c r="CB55" s="205"/>
      <c r="CC55" s="206"/>
      <c r="CD55" s="72"/>
      <c r="CE55" s="72"/>
    </row>
    <row r="56" spans="1:83" s="91" customFormat="1" ht="15.75" hidden="1" customHeight="1" x14ac:dyDescent="0.25">
      <c r="A56" s="377" t="s">
        <v>306</v>
      </c>
      <c r="B56" s="833"/>
      <c r="C56" s="834"/>
      <c r="D56" s="835" t="s">
        <v>147</v>
      </c>
      <c r="E56" s="835"/>
      <c r="F56" s="835"/>
      <c r="G56" s="836" t="s">
        <v>26</v>
      </c>
      <c r="H56" s="837">
        <f>+'P01 2026'!H41</f>
        <v>693700</v>
      </c>
      <c r="I56" s="838">
        <f>+'P01 2026'!AA44</f>
        <v>693700</v>
      </c>
      <c r="J56" s="838">
        <f ca="1">SUMIF(W$3:$AJ48,"ok",W56:AJ56)</f>
        <v>104520.11499999999</v>
      </c>
      <c r="K56" s="136">
        <f t="shared" ca="1" si="1"/>
        <v>0.15067048435923308</v>
      </c>
      <c r="L56" s="838">
        <f>'P01 2026'!AC44</f>
        <v>104520.11500000001</v>
      </c>
      <c r="M56" s="499">
        <f t="shared" si="2"/>
        <v>0.15067048435923311</v>
      </c>
      <c r="N56" s="838">
        <f t="shared" si="3"/>
        <v>589179.88500000001</v>
      </c>
      <c r="O56" s="499">
        <f t="shared" si="4"/>
        <v>0.84932951564076686</v>
      </c>
      <c r="P56" s="839">
        <f>+'P01 2026'!AE44</f>
        <v>82543.426999999996</v>
      </c>
      <c r="Q56" s="499">
        <f t="shared" ca="1" si="5"/>
        <v>0.78973723861670075</v>
      </c>
      <c r="R56" s="839">
        <f>+'P01 2026'!AF44</f>
        <v>21976.687999999998</v>
      </c>
      <c r="S56" s="499">
        <f t="shared" ca="1" si="6"/>
        <v>0.21026276138329927</v>
      </c>
      <c r="T56" s="844">
        <f>+'P01 2025'!U44</f>
        <v>630300.93240999989</v>
      </c>
      <c r="U56" s="844">
        <f>SUMIF(W$3:$AJ3,"SI",W56:AJ56)</f>
        <v>88076.608229999998</v>
      </c>
      <c r="V56" s="499">
        <f t="shared" si="7"/>
        <v>0.13973739161900475</v>
      </c>
      <c r="W56" s="841">
        <f>+'P01 2026'!I41</f>
        <v>59412.256000000001</v>
      </c>
      <c r="X56" s="842">
        <f>+'P01 2025'!G44</f>
        <v>45817.138934000002</v>
      </c>
      <c r="Y56" s="841">
        <f>+'P01 2026'!R39</f>
        <v>45107.858999999997</v>
      </c>
      <c r="Z56" s="844">
        <f>+'P01 2025'!N30</f>
        <v>42259.469295999996</v>
      </c>
      <c r="AA56" s="490">
        <f>+'P01 2026'!L41</f>
        <v>37664.815000000002</v>
      </c>
      <c r="AB56" s="490">
        <f>+'P01 2026'!M41</f>
        <v>21747.440999999999</v>
      </c>
      <c r="AC56" s="490" t="str">
        <f>+'P01 2026'!N41</f>
        <v xml:space="preserve"> </v>
      </c>
      <c r="AD56" s="490">
        <f>+'P01 2026'!O41</f>
        <v>0</v>
      </c>
      <c r="AE56" s="490" t="str">
        <f>+'P01 2026'!P41</f>
        <v>2102003 Asignaciones por Desempeño</v>
      </c>
      <c r="AF56" s="490">
        <f>+'P01 2026'!Q41</f>
        <v>2737990</v>
      </c>
      <c r="AG56" s="490">
        <f>+'P01 2026'!R41</f>
        <v>2737.99</v>
      </c>
      <c r="AH56" s="490">
        <f>+'P01 2026'!S41</f>
        <v>0</v>
      </c>
      <c r="AI56" s="490" t="str">
        <f>+'P01 2026'!T41</f>
        <v>2102001021 Componente Base Asignación de Desempeño</v>
      </c>
      <c r="AJ56" s="490" t="e">
        <f>+'P01 2026'!#REF!</f>
        <v>#REF!</v>
      </c>
      <c r="AK56" s="380"/>
      <c r="AL56" s="492"/>
      <c r="AM56" s="492"/>
      <c r="AN56" s="826"/>
      <c r="AO56" s="826"/>
      <c r="AP56" s="492"/>
      <c r="AQ56" s="492"/>
      <c r="AR56" s="826"/>
      <c r="AS56" s="347"/>
      <c r="AT56" s="347"/>
      <c r="AU56" s="347"/>
      <c r="AV56" s="347"/>
      <c r="AW56" s="347"/>
      <c r="AX56" s="347"/>
      <c r="AY56" s="347"/>
      <c r="AZ56" s="820"/>
      <c r="BA56" s="820"/>
      <c r="BB56" s="820"/>
      <c r="BC56" s="820"/>
      <c r="BD56" s="827"/>
      <c r="BE56" s="827"/>
      <c r="BF56" s="204"/>
      <c r="BG56" s="204"/>
      <c r="BH56" s="204"/>
      <c r="BI56" s="204"/>
      <c r="BJ56" s="204"/>
      <c r="BK56" s="348"/>
      <c r="BL56" s="348"/>
      <c r="BM56" s="348"/>
      <c r="BN56" s="348"/>
      <c r="BO56" s="85"/>
      <c r="BP56" s="204"/>
      <c r="BQ56" s="348"/>
      <c r="BR56" s="348"/>
      <c r="BS56" s="348"/>
      <c r="BT56" s="348"/>
      <c r="BU56" s="204"/>
      <c r="BV56" s="205"/>
      <c r="BW56" s="85"/>
      <c r="BX56" s="85"/>
      <c r="BY56" s="85"/>
      <c r="BZ56" s="85"/>
      <c r="CA56" s="204"/>
      <c r="CB56" s="205"/>
      <c r="CC56" s="206"/>
      <c r="CD56" s="72"/>
      <c r="CE56" s="72"/>
    </row>
    <row r="57" spans="1:83" s="91" customFormat="1" ht="15.75" hidden="1" customHeight="1" x14ac:dyDescent="0.25">
      <c r="A57" s="377" t="s">
        <v>478</v>
      </c>
      <c r="B57" s="852"/>
      <c r="C57" s="834"/>
      <c r="D57" s="835"/>
      <c r="E57" s="835">
        <v>1</v>
      </c>
      <c r="F57" s="853" t="str">
        <f>+CONCATENATE($B$9,"",$C$41,"",$D$56,"00",E57)</f>
        <v>21.02.002.001</v>
      </c>
      <c r="G57" s="836" t="s">
        <v>27</v>
      </c>
      <c r="H57" s="837">
        <f>+'P01 2026'!H42</f>
        <v>57700</v>
      </c>
      <c r="I57" s="838">
        <f>+'P01 2026'!AA45</f>
        <v>57700</v>
      </c>
      <c r="J57" s="838">
        <f ca="1">SUMIF(W$3:$AJ49,"ok",W57:AJ57)</f>
        <v>0</v>
      </c>
      <c r="K57" s="136">
        <f t="shared" ca="1" si="1"/>
        <v>0</v>
      </c>
      <c r="L57" s="838">
        <f>'P01 2026'!AC45</f>
        <v>0</v>
      </c>
      <c r="M57" s="499">
        <f t="shared" si="2"/>
        <v>0</v>
      </c>
      <c r="N57" s="838">
        <f t="shared" si="3"/>
        <v>57700</v>
      </c>
      <c r="O57" s="499">
        <f t="shared" si="4"/>
        <v>1</v>
      </c>
      <c r="P57" s="839">
        <f>+'P01 2026'!AE45</f>
        <v>0</v>
      </c>
      <c r="Q57" s="499">
        <f t="shared" ca="1" si="5"/>
        <v>0</v>
      </c>
      <c r="R57" s="839">
        <f>+'P01 2026'!AF45</f>
        <v>0</v>
      </c>
      <c r="S57" s="499">
        <f t="shared" ca="1" si="6"/>
        <v>0</v>
      </c>
      <c r="T57" s="840">
        <f>+'P01 2025'!U45</f>
        <v>46630.706188999997</v>
      </c>
      <c r="U57" s="840">
        <f ca="1">SUMIF(W$3:$AJ49,"SI",W57:AJ57)</f>
        <v>4395.4561139999996</v>
      </c>
      <c r="V57" s="499">
        <f t="shared" ca="1" si="7"/>
        <v>9.4260981083680667E-2</v>
      </c>
      <c r="W57" s="841">
        <f>+'P01 2026'!I42</f>
        <v>0</v>
      </c>
      <c r="X57" s="842">
        <f>+'P01 2025'!G45</f>
        <v>4395.4561139999996</v>
      </c>
      <c r="Y57" s="842">
        <v>0</v>
      </c>
      <c r="Z57" s="839">
        <v>0</v>
      </c>
      <c r="AA57" s="203">
        <f>+'P01 2025'!AC40</f>
        <v>8688.25</v>
      </c>
      <c r="AB57" s="63">
        <f>+'P01 2025'!AR37</f>
        <v>4381.8999999999996</v>
      </c>
      <c r="AC57" s="63">
        <v>0</v>
      </c>
      <c r="AD57" s="63">
        <f>+'P01 2025'!BU40</f>
        <v>8914.9</v>
      </c>
      <c r="AE57" s="63">
        <f>+'P01 2025'!CI32</f>
        <v>4457.45</v>
      </c>
      <c r="AF57" s="63">
        <f>+'P01 2025'!CX35</f>
        <v>4487.67</v>
      </c>
      <c r="AG57" s="63">
        <f>+'P01 2025'!DN40</f>
        <v>4487.67</v>
      </c>
      <c r="AH57" s="63">
        <v>0</v>
      </c>
      <c r="AI57" s="63">
        <f>+'P01 2025'!EY32</f>
        <v>8945.1200000000008</v>
      </c>
      <c r="AJ57" s="63">
        <f>+'P01 2025'!FR42</f>
        <v>9005.56</v>
      </c>
      <c r="AK57" s="380"/>
      <c r="AL57" s="492"/>
      <c r="AM57" s="492"/>
      <c r="AN57" s="826"/>
      <c r="AO57" s="826"/>
      <c r="AP57" s="492"/>
      <c r="AQ57" s="492"/>
      <c r="AR57" s="826"/>
      <c r="AS57" s="347"/>
      <c r="AT57" s="347"/>
      <c r="AU57" s="347"/>
      <c r="AV57" s="347"/>
      <c r="AW57" s="347"/>
      <c r="AX57" s="347"/>
      <c r="AY57" s="347"/>
      <c r="AZ57" s="820"/>
      <c r="BA57" s="820"/>
      <c r="BB57" s="820"/>
      <c r="BC57" s="820"/>
      <c r="BD57" s="827"/>
      <c r="BE57" s="827"/>
      <c r="BF57" s="204"/>
      <c r="BG57" s="204"/>
      <c r="BH57" s="204"/>
      <c r="BI57" s="204"/>
      <c r="BJ57" s="204"/>
      <c r="BK57" s="348"/>
      <c r="BL57" s="348"/>
      <c r="BM57" s="348"/>
      <c r="BN57" s="348"/>
      <c r="BO57" s="85"/>
      <c r="BP57" s="204"/>
      <c r="BQ57" s="348"/>
      <c r="BR57" s="348"/>
      <c r="BS57" s="348"/>
      <c r="BT57" s="348"/>
      <c r="BU57" s="204"/>
      <c r="BV57" s="205"/>
      <c r="BW57" s="85"/>
      <c r="BX57" s="85"/>
      <c r="BY57" s="85"/>
      <c r="BZ57" s="85"/>
      <c r="CA57" s="204"/>
      <c r="CB57" s="205"/>
      <c r="CC57" s="206"/>
      <c r="CD57" s="72"/>
      <c r="CE57" s="72"/>
    </row>
    <row r="58" spans="1:83" s="91" customFormat="1" ht="15.75" hidden="1" customHeight="1" x14ac:dyDescent="0.25">
      <c r="A58" s="377" t="s">
        <v>479</v>
      </c>
      <c r="B58" s="852"/>
      <c r="C58" s="834"/>
      <c r="D58" s="835"/>
      <c r="E58" s="835">
        <v>2</v>
      </c>
      <c r="F58" s="853" t="str">
        <f>+CONCATENATE($B$9,"",$C$41,"",$D$56,"00",E58)</f>
        <v>21.02.002.002</v>
      </c>
      <c r="G58" s="836" t="s">
        <v>28</v>
      </c>
      <c r="H58" s="837">
        <f>+'P01 2026'!H43</f>
        <v>636000</v>
      </c>
      <c r="I58" s="838">
        <f>+'P01 2026'!AA46</f>
        <v>636000</v>
      </c>
      <c r="J58" s="838">
        <f ca="1">SUMIF(W$3:$AJ50,"ok",W58:AJ58)</f>
        <v>104520.11499999999</v>
      </c>
      <c r="K58" s="136">
        <f t="shared" ca="1" si="1"/>
        <v>0.16433980345911947</v>
      </c>
      <c r="L58" s="838">
        <f>'P01 2026'!AC46</f>
        <v>104520.11500000001</v>
      </c>
      <c r="M58" s="499">
        <f t="shared" si="2"/>
        <v>0.1643398034591195</v>
      </c>
      <c r="N58" s="838">
        <f t="shared" si="3"/>
        <v>531479.88500000001</v>
      </c>
      <c r="O58" s="499">
        <f t="shared" si="4"/>
        <v>0.83566019654088053</v>
      </c>
      <c r="P58" s="839">
        <f>+'P01 2026'!AE46</f>
        <v>82543.426999999996</v>
      </c>
      <c r="Q58" s="499">
        <f t="shared" ca="1" si="5"/>
        <v>0.78973723861670075</v>
      </c>
      <c r="R58" s="839">
        <f>+'P01 2026'!AF46</f>
        <v>21976.687999999998</v>
      </c>
      <c r="S58" s="499">
        <f t="shared" ca="1" si="6"/>
        <v>0.21026276138329927</v>
      </c>
      <c r="T58" s="840">
        <f>+'P01 2025'!U46</f>
        <v>583670.22622099996</v>
      </c>
      <c r="U58" s="840">
        <f ca="1">SUMIF(W$3:$AJ50,"SI",W58:AJ58)</f>
        <v>83681.152115999983</v>
      </c>
      <c r="V58" s="499">
        <f t="shared" ca="1" si="7"/>
        <v>0.14337060270796662</v>
      </c>
      <c r="W58" s="841">
        <f>+'P01 2026'!I43</f>
        <v>59412.256000000001</v>
      </c>
      <c r="X58" s="842">
        <f>+'P01 2025'!G46</f>
        <v>41421.682819999995</v>
      </c>
      <c r="Y58" s="842">
        <f>+'P01 2026'!R40</f>
        <v>45107.858999999997</v>
      </c>
      <c r="Z58" s="839">
        <f>+'P01 2025'!N31</f>
        <v>42259.469295999996</v>
      </c>
      <c r="AA58" s="203">
        <f>+'P01 2025'!AC41</f>
        <v>60267.432000000001</v>
      </c>
      <c r="AB58" s="63">
        <f>+'P01 2025'!AR38</f>
        <v>45534.243999999999</v>
      </c>
      <c r="AC58" s="63">
        <f>'P01 2025'!BF31</f>
        <v>45404.146000000001</v>
      </c>
      <c r="AD58" s="63">
        <f>+'P01 2025'!BU41</f>
        <v>67823.589000000007</v>
      </c>
      <c r="AE58" s="63">
        <f>+'P01 2025'!CI33</f>
        <v>47101.033000000003</v>
      </c>
      <c r="AF58" s="63">
        <f>+'P01 2025'!CX36</f>
        <v>57684.03</v>
      </c>
      <c r="AG58" s="63">
        <f>+'P01 2025'!DN41</f>
        <v>68888.224000000002</v>
      </c>
      <c r="AH58" s="63">
        <f>+'P01 2025'!ED33</f>
        <v>56465.703999999998</v>
      </c>
      <c r="AI58" s="63">
        <f>+'P01 2025'!EY33</f>
        <v>42265.968000000001</v>
      </c>
      <c r="AJ58" s="63">
        <f>+'P01 2025'!FR43</f>
        <v>63316.065000000002</v>
      </c>
      <c r="AK58" s="380"/>
      <c r="AL58" s="492"/>
      <c r="AM58" s="492"/>
      <c r="AN58" s="826"/>
      <c r="AO58" s="826"/>
      <c r="AP58" s="492"/>
      <c r="AQ58" s="492"/>
      <c r="AR58" s="826"/>
      <c r="AS58" s="347"/>
      <c r="AT58" s="347"/>
      <c r="AU58" s="347"/>
      <c r="AV58" s="347"/>
      <c r="AW58" s="347"/>
      <c r="AX58" s="347"/>
      <c r="AY58" s="347"/>
      <c r="AZ58" s="820"/>
      <c r="BA58" s="820"/>
      <c r="BB58" s="820"/>
      <c r="BC58" s="820"/>
      <c r="BD58" s="827"/>
      <c r="BE58" s="827"/>
      <c r="BF58" s="204"/>
      <c r="BG58" s="204"/>
      <c r="BH58" s="204"/>
      <c r="BI58" s="204"/>
      <c r="BJ58" s="204"/>
      <c r="BK58" s="348"/>
      <c r="BL58" s="348"/>
      <c r="BM58" s="348"/>
      <c r="BN58" s="348"/>
      <c r="BO58" s="85"/>
      <c r="BP58" s="204"/>
      <c r="BQ58" s="348"/>
      <c r="BR58" s="348"/>
      <c r="BS58" s="348"/>
      <c r="BT58" s="348"/>
      <c r="BU58" s="204"/>
      <c r="BV58" s="205"/>
      <c r="BW58" s="85"/>
      <c r="BX58" s="85"/>
      <c r="BY58" s="85"/>
      <c r="BZ58" s="85"/>
      <c r="CA58" s="204"/>
      <c r="CB58" s="205"/>
      <c r="CC58" s="206"/>
      <c r="CD58" s="72"/>
      <c r="CE58" s="72"/>
    </row>
    <row r="59" spans="1:83" s="91" customFormat="1" ht="15.75" hidden="1" customHeight="1" x14ac:dyDescent="0.25">
      <c r="A59" s="377" t="s">
        <v>480</v>
      </c>
      <c r="B59" s="833"/>
      <c r="C59" s="834"/>
      <c r="D59" s="835" t="s">
        <v>148</v>
      </c>
      <c r="E59" s="835"/>
      <c r="F59" s="835"/>
      <c r="G59" s="836" t="s">
        <v>29</v>
      </c>
      <c r="H59" s="837">
        <f>+'P01 2026'!H44</f>
        <v>1646900</v>
      </c>
      <c r="I59" s="838">
        <f>+'P01 2026'!AA47</f>
        <v>1646900</v>
      </c>
      <c r="J59" s="838">
        <f ca="1">SUMIF(W$3:$AJ51,"ok",W59:AJ59)</f>
        <v>2737.99</v>
      </c>
      <c r="K59" s="136">
        <f t="shared" ca="1" si="1"/>
        <v>1.6625113850264131E-3</v>
      </c>
      <c r="L59" s="838">
        <f>'P01 2026'!AC47</f>
        <v>2737.99</v>
      </c>
      <c r="M59" s="499">
        <f t="shared" si="2"/>
        <v>1.6625113850264131E-3</v>
      </c>
      <c r="N59" s="838">
        <f t="shared" si="3"/>
        <v>1644162.01</v>
      </c>
      <c r="O59" s="499">
        <f t="shared" si="4"/>
        <v>0.99833748861497362</v>
      </c>
      <c r="P59" s="839">
        <f>+'P01 2026'!AE47</f>
        <v>1292.393</v>
      </c>
      <c r="Q59" s="499">
        <f t="shared" ca="1" si="5"/>
        <v>0.47202254208379146</v>
      </c>
      <c r="R59" s="839">
        <f>+'P01 2026'!AF47</f>
        <v>1445.597</v>
      </c>
      <c r="S59" s="499">
        <f t="shared" ca="1" si="6"/>
        <v>0.52797745791620865</v>
      </c>
      <c r="T59" s="844">
        <f>+'P01 2025'!U47</f>
        <v>1592362.2389979998</v>
      </c>
      <c r="U59" s="844">
        <f ca="1">SUMIF(W$3:$AJ51,"SI",W59:AJ59)</f>
        <v>0</v>
      </c>
      <c r="V59" s="499">
        <f t="shared" ca="1" si="7"/>
        <v>0</v>
      </c>
      <c r="W59" s="841">
        <f>+'P01 2026'!I44</f>
        <v>0</v>
      </c>
      <c r="X59" s="842">
        <f>+'P01 2025'!G47</f>
        <v>0</v>
      </c>
      <c r="Y59" s="842">
        <f>+'P01 2026'!R41</f>
        <v>2737.99</v>
      </c>
      <c r="Z59" s="843">
        <v>0</v>
      </c>
      <c r="AA59" s="63">
        <f>+'P01 2025'!AC42</f>
        <v>412650.63199999998</v>
      </c>
      <c r="AB59" s="63">
        <f>+'P01 2025'!AR39</f>
        <v>127.425</v>
      </c>
      <c r="AC59" s="78">
        <f>SUM(AC60:AC62)</f>
        <v>0</v>
      </c>
      <c r="AD59" s="78">
        <f>+'P01 2025'!BU42</f>
        <v>413223.48</v>
      </c>
      <c r="AE59" s="78">
        <v>0</v>
      </c>
      <c r="AF59" s="63">
        <v>0</v>
      </c>
      <c r="AG59" s="63">
        <f>+'P01 2025'!DN42</f>
        <v>410933.402</v>
      </c>
      <c r="AH59" s="78">
        <f>+'P01 2025'!ED34</f>
        <v>526.24199999999996</v>
      </c>
      <c r="AI59" s="78">
        <v>0</v>
      </c>
      <c r="AJ59" s="78">
        <f>+'P01 2025'!FR44</f>
        <v>409376.59499999997</v>
      </c>
      <c r="AK59" s="380"/>
      <c r="AL59" s="492"/>
      <c r="AM59" s="492"/>
      <c r="AN59" s="826"/>
      <c r="AO59" s="826"/>
      <c r="AP59" s="492"/>
      <c r="AQ59" s="492"/>
      <c r="AR59" s="826"/>
      <c r="AS59" s="347"/>
      <c r="AT59" s="347"/>
      <c r="AU59" s="347"/>
      <c r="AV59" s="347"/>
      <c r="AW59" s="347"/>
      <c r="AX59" s="347"/>
      <c r="AY59" s="347"/>
      <c r="AZ59" s="820"/>
      <c r="BA59" s="820"/>
      <c r="BB59" s="820"/>
      <c r="BC59" s="820"/>
      <c r="BD59" s="827"/>
      <c r="BE59" s="827"/>
      <c r="BF59" s="204"/>
      <c r="BG59" s="204"/>
      <c r="BH59" s="204"/>
      <c r="BI59" s="204"/>
      <c r="BJ59" s="204"/>
      <c r="BK59" s="348"/>
      <c r="BL59" s="348"/>
      <c r="BM59" s="348"/>
      <c r="BN59" s="348"/>
      <c r="BO59" s="85"/>
      <c r="BP59" s="204"/>
      <c r="BQ59" s="348"/>
      <c r="BR59" s="348"/>
      <c r="BS59" s="348"/>
      <c r="BT59" s="348"/>
      <c r="BU59" s="204"/>
      <c r="BV59" s="205"/>
      <c r="BW59" s="85"/>
      <c r="BX59" s="85"/>
      <c r="BY59" s="85"/>
      <c r="BZ59" s="85"/>
      <c r="CA59" s="204"/>
      <c r="CB59" s="205"/>
      <c r="CC59" s="206"/>
      <c r="CD59" s="72"/>
      <c r="CE59" s="72"/>
    </row>
    <row r="60" spans="1:83" s="91" customFormat="1" ht="15.75" hidden="1" customHeight="1" x14ac:dyDescent="0.25">
      <c r="A60" s="377" t="s">
        <v>481</v>
      </c>
      <c r="B60" s="852"/>
      <c r="C60" s="834"/>
      <c r="D60" s="835"/>
      <c r="E60" s="835">
        <v>1</v>
      </c>
      <c r="F60" s="853" t="str">
        <f>+CONCATENATE($B$9,"",$C$41,"",$D$59,"00",E60)</f>
        <v>21.02.003.001</v>
      </c>
      <c r="G60" s="836" t="s">
        <v>30</v>
      </c>
      <c r="H60" s="837">
        <f>+'P01 2026'!H45</f>
        <v>842500</v>
      </c>
      <c r="I60" s="838">
        <f>+'P01 2026'!AA48</f>
        <v>842500</v>
      </c>
      <c r="J60" s="838">
        <f ca="1">SUMIF(W$3:$AJ52,"ok",W60:AJ60)</f>
        <v>1419.422</v>
      </c>
      <c r="K60" s="136">
        <f t="shared" ca="1" si="1"/>
        <v>1.6847738872403561E-3</v>
      </c>
      <c r="L60" s="838">
        <f>'P01 2026'!AC48</f>
        <v>1419.422</v>
      </c>
      <c r="M60" s="499">
        <f t="shared" si="2"/>
        <v>1.6847738872403561E-3</v>
      </c>
      <c r="N60" s="838">
        <f t="shared" si="3"/>
        <v>841080.57799999998</v>
      </c>
      <c r="O60" s="499">
        <f t="shared" si="4"/>
        <v>0.99831522611275958</v>
      </c>
      <c r="P60" s="839">
        <f>+'P01 2026'!AE48</f>
        <v>696.62300000000005</v>
      </c>
      <c r="Q60" s="499">
        <f t="shared" ca="1" si="5"/>
        <v>0.49077934539552015</v>
      </c>
      <c r="R60" s="839">
        <f>+'P01 2026'!AF48</f>
        <v>722.79899999999998</v>
      </c>
      <c r="S60" s="499">
        <f t="shared" ca="1" si="6"/>
        <v>0.50922065460447985</v>
      </c>
      <c r="T60" s="840">
        <f>+'P01 2025'!U48</f>
        <v>819983.23604599992</v>
      </c>
      <c r="U60" s="840">
        <f ca="1">SUMIF(W$3:$AJ52,"SI",W60:AJ60)</f>
        <v>0</v>
      </c>
      <c r="V60" s="499">
        <f t="shared" ca="1" si="7"/>
        <v>0</v>
      </c>
      <c r="W60" s="841">
        <f>+'P01 2026'!I45</f>
        <v>0</v>
      </c>
      <c r="X60" s="842">
        <f>+'P01 2025'!G48</f>
        <v>0</v>
      </c>
      <c r="Y60" s="842">
        <f>+'P01 2026'!R42</f>
        <v>1419.422</v>
      </c>
      <c r="Z60" s="839">
        <v>0</v>
      </c>
      <c r="AA60" s="203">
        <f>+'P01 2025'!AC43</f>
        <v>208153.772</v>
      </c>
      <c r="AB60" s="63">
        <f>+'P01 2025'!AR40</f>
        <v>127.425</v>
      </c>
      <c r="AC60" s="63">
        <v>0</v>
      </c>
      <c r="AD60" s="63">
        <f>+'P01 2025'!BU43</f>
        <v>210782.916</v>
      </c>
      <c r="AE60" s="63">
        <v>0</v>
      </c>
      <c r="AF60" s="63">
        <v>0</v>
      </c>
      <c r="AG60" s="63">
        <f>+'P01 2025'!DN43</f>
        <v>211367.32399999999</v>
      </c>
      <c r="AH60" s="63">
        <f>+'P01 2025'!ED35</f>
        <v>289.09399999999999</v>
      </c>
      <c r="AI60" s="63">
        <v>0</v>
      </c>
      <c r="AJ60" s="63">
        <f>+'P01 2025'!FR45</f>
        <v>211751.421</v>
      </c>
      <c r="AK60" s="380"/>
      <c r="AL60" s="492"/>
      <c r="AM60" s="492"/>
      <c r="AN60" s="826"/>
      <c r="AO60" s="826"/>
      <c r="AP60" s="492"/>
      <c r="AQ60" s="492"/>
      <c r="AR60" s="826"/>
      <c r="AS60" s="347"/>
      <c r="AT60" s="347"/>
      <c r="AU60" s="347"/>
      <c r="AV60" s="347"/>
      <c r="AW60" s="347"/>
      <c r="AX60" s="347"/>
      <c r="AY60" s="347"/>
      <c r="AZ60" s="820"/>
      <c r="BA60" s="820"/>
      <c r="BB60" s="820"/>
      <c r="BC60" s="820"/>
      <c r="BD60" s="827"/>
      <c r="BE60" s="827"/>
      <c r="BF60" s="204"/>
      <c r="BG60" s="204"/>
      <c r="BH60" s="204"/>
      <c r="BI60" s="204"/>
      <c r="BJ60" s="204"/>
      <c r="BK60" s="348"/>
      <c r="BL60" s="348"/>
      <c r="BM60" s="348"/>
      <c r="BN60" s="348"/>
      <c r="BO60" s="85"/>
      <c r="BP60" s="204"/>
      <c r="BQ60" s="348"/>
      <c r="BR60" s="348"/>
      <c r="BS60" s="348"/>
      <c r="BT60" s="348"/>
      <c r="BU60" s="204"/>
      <c r="BV60" s="205"/>
      <c r="BW60" s="85"/>
      <c r="BX60" s="85"/>
      <c r="BY60" s="85"/>
      <c r="BZ60" s="85"/>
      <c r="CA60" s="204"/>
      <c r="CB60" s="205"/>
      <c r="CC60" s="206"/>
      <c r="CD60" s="72"/>
      <c r="CE60" s="72"/>
    </row>
    <row r="61" spans="1:83" s="91" customFormat="1" ht="15.75" hidden="1" customHeight="1" x14ac:dyDescent="0.25">
      <c r="A61" s="377" t="s">
        <v>307</v>
      </c>
      <c r="B61" s="852"/>
      <c r="C61" s="834"/>
      <c r="D61" s="835"/>
      <c r="E61" s="835">
        <v>2</v>
      </c>
      <c r="F61" s="853" t="str">
        <f>+CONCATENATE($B$9,"",$C$41,"",$D$59,"00",E61)</f>
        <v>21.02.003.002</v>
      </c>
      <c r="G61" s="836" t="s">
        <v>31</v>
      </c>
      <c r="H61" s="837">
        <f>+'P01 2026'!H46</f>
        <v>804400</v>
      </c>
      <c r="I61" s="838">
        <f>+'P01 2026'!AA49</f>
        <v>804400</v>
      </c>
      <c r="J61" s="838">
        <f ca="1">SUMIF(W$3:$AJ53,"ok",W61:AJ61)</f>
        <v>1318.568</v>
      </c>
      <c r="K61" s="136">
        <f t="shared" ca="1" si="1"/>
        <v>1.6391944306315266E-3</v>
      </c>
      <c r="L61" s="838">
        <f>'P01 2026'!AC49</f>
        <v>1318.568</v>
      </c>
      <c r="M61" s="499">
        <f t="shared" si="2"/>
        <v>1.6391944306315266E-3</v>
      </c>
      <c r="N61" s="838">
        <f t="shared" si="3"/>
        <v>803081.43200000003</v>
      </c>
      <c r="O61" s="499">
        <f t="shared" si="4"/>
        <v>0.99836080556936846</v>
      </c>
      <c r="P61" s="839">
        <f>+'P01 2026'!AE49</f>
        <v>595.77</v>
      </c>
      <c r="Q61" s="499">
        <f t="shared" ca="1" si="5"/>
        <v>0.45183107735058031</v>
      </c>
      <c r="R61" s="839">
        <f>+'P01 2026'!AF49</f>
        <v>722.798</v>
      </c>
      <c r="S61" s="499">
        <f t="shared" ca="1" si="6"/>
        <v>0.54816892264941963</v>
      </c>
      <c r="T61" s="840">
        <f>+'P01 2025'!U49</f>
        <v>772379.00295200001</v>
      </c>
      <c r="U61" s="840">
        <f ca="1">SUMIF(W$3:$AJ53,"SI",W61:AJ61)</f>
        <v>0</v>
      </c>
      <c r="V61" s="499">
        <f t="shared" ca="1" si="7"/>
        <v>0</v>
      </c>
      <c r="W61" s="841">
        <f>+'P01 2026'!I46</f>
        <v>0</v>
      </c>
      <c r="X61" s="842">
        <f>+'P01 2025'!G49</f>
        <v>0</v>
      </c>
      <c r="Y61" s="842">
        <f>+'P01 2026'!R43</f>
        <v>1318.568</v>
      </c>
      <c r="Z61" s="839">
        <v>0</v>
      </c>
      <c r="AA61" s="203">
        <f>+'P01 2025'!AC44</f>
        <v>204496.86</v>
      </c>
      <c r="AB61" s="63">
        <v>0</v>
      </c>
      <c r="AC61" s="63">
        <v>0</v>
      </c>
      <c r="AD61" s="63">
        <f>+'P01 2025'!BU44</f>
        <v>202440.56400000001</v>
      </c>
      <c r="AE61" s="63">
        <v>0</v>
      </c>
      <c r="AF61" s="63">
        <v>0</v>
      </c>
      <c r="AG61" s="63">
        <f>+'P01 2025'!DN44</f>
        <v>199566.07800000001</v>
      </c>
      <c r="AH61" s="63">
        <f>+'P01 2025'!ED36</f>
        <v>237.148</v>
      </c>
      <c r="AI61" s="63">
        <v>0</v>
      </c>
      <c r="AJ61" s="63">
        <f>+'P01 2025'!FR46</f>
        <v>197625.174</v>
      </c>
      <c r="AK61" s="380"/>
      <c r="AL61" s="492"/>
      <c r="AM61" s="492"/>
      <c r="AN61" s="826"/>
      <c r="AO61" s="826"/>
      <c r="AP61" s="492"/>
      <c r="AQ61" s="492"/>
      <c r="AR61" s="826"/>
      <c r="AS61" s="347"/>
      <c r="AT61" s="347"/>
      <c r="AU61" s="347"/>
      <c r="AV61" s="347"/>
      <c r="AW61" s="347"/>
      <c r="AX61" s="347"/>
      <c r="AY61" s="347"/>
      <c r="AZ61" s="820"/>
      <c r="BA61" s="820"/>
      <c r="BB61" s="820"/>
      <c r="BC61" s="820"/>
      <c r="BD61" s="827"/>
      <c r="BE61" s="827"/>
      <c r="BF61" s="204"/>
      <c r="BG61" s="204"/>
      <c r="BH61" s="204"/>
      <c r="BI61" s="204"/>
      <c r="BJ61" s="204"/>
      <c r="BK61" s="348"/>
      <c r="BL61" s="348"/>
      <c r="BM61" s="348"/>
      <c r="BN61" s="348"/>
      <c r="BO61" s="85"/>
      <c r="BP61" s="204"/>
      <c r="BQ61" s="348"/>
      <c r="BR61" s="348"/>
      <c r="BS61" s="348"/>
      <c r="BT61" s="348"/>
      <c r="BU61" s="204"/>
      <c r="BV61" s="205"/>
      <c r="BW61" s="85"/>
      <c r="BX61" s="85"/>
      <c r="BY61" s="85"/>
      <c r="BZ61" s="85"/>
      <c r="CA61" s="204"/>
      <c r="CB61" s="205"/>
      <c r="CC61" s="206"/>
      <c r="CD61" s="72"/>
      <c r="CE61" s="72"/>
    </row>
    <row r="62" spans="1:83" s="91" customFormat="1" ht="15.75" hidden="1" customHeight="1" x14ac:dyDescent="0.25">
      <c r="A62" s="377" t="s">
        <v>781</v>
      </c>
      <c r="B62" s="852"/>
      <c r="C62" s="834"/>
      <c r="D62" s="835"/>
      <c r="E62" s="835">
        <v>3</v>
      </c>
      <c r="F62" s="853" t="str">
        <f>+CONCATENATE($B$9,"",$C$41,"",$D$59,"00",E62)</f>
        <v>21.02.003.003</v>
      </c>
      <c r="G62" s="836" t="s">
        <v>662</v>
      </c>
      <c r="H62" s="838">
        <v>0</v>
      </c>
      <c r="I62" s="838">
        <v>0</v>
      </c>
      <c r="J62" s="838">
        <f ca="1">SUMIF(W$3:$AJ54,"ok",W62:AJ62)</f>
        <v>0</v>
      </c>
      <c r="K62" s="136">
        <f t="shared" ca="1" si="1"/>
        <v>0</v>
      </c>
      <c r="L62" s="838">
        <v>0</v>
      </c>
      <c r="M62" s="499">
        <f t="shared" si="2"/>
        <v>0</v>
      </c>
      <c r="N62" s="838">
        <v>0</v>
      </c>
      <c r="O62" s="499">
        <f t="shared" si="4"/>
        <v>0</v>
      </c>
      <c r="P62" s="839">
        <v>0</v>
      </c>
      <c r="Q62" s="499">
        <f t="shared" ca="1" si="5"/>
        <v>0</v>
      </c>
      <c r="R62" s="839">
        <v>0</v>
      </c>
      <c r="S62" s="499">
        <f t="shared" ca="1" si="6"/>
        <v>0</v>
      </c>
      <c r="T62" s="840">
        <v>0</v>
      </c>
      <c r="U62" s="840">
        <f ca="1">SUMIF(W$3:$AJ52,"SI",W62:AJ62)</f>
        <v>0</v>
      </c>
      <c r="V62" s="499" t="str">
        <f t="shared" ca="1" si="7"/>
        <v>0,00%</v>
      </c>
      <c r="W62" s="841">
        <v>0</v>
      </c>
      <c r="X62" s="842">
        <v>0</v>
      </c>
      <c r="Y62" s="842">
        <v>0</v>
      </c>
      <c r="Z62" s="839">
        <v>0</v>
      </c>
      <c r="AA62" s="203">
        <v>0</v>
      </c>
      <c r="AB62" s="63">
        <v>0</v>
      </c>
      <c r="AC62" s="63">
        <v>0</v>
      </c>
      <c r="AD62" s="63">
        <v>0</v>
      </c>
      <c r="AE62" s="63">
        <v>0</v>
      </c>
      <c r="AF62" s="63">
        <v>0</v>
      </c>
      <c r="AG62" s="63">
        <v>0</v>
      </c>
      <c r="AH62" s="63">
        <v>0</v>
      </c>
      <c r="AI62" s="63">
        <v>0</v>
      </c>
      <c r="AJ62" s="63">
        <v>0</v>
      </c>
      <c r="AK62" s="380"/>
      <c r="AL62" s="492"/>
      <c r="AM62" s="492"/>
      <c r="AN62" s="826"/>
      <c r="AO62" s="826"/>
      <c r="AP62" s="492"/>
      <c r="AQ62" s="492"/>
      <c r="AR62" s="826"/>
      <c r="AS62" s="347"/>
      <c r="AT62" s="347"/>
      <c r="AU62" s="347"/>
      <c r="AV62" s="347"/>
      <c r="AW62" s="347"/>
      <c r="AX62" s="347"/>
      <c r="AY62" s="347"/>
      <c r="AZ62" s="820"/>
      <c r="BA62" s="820"/>
      <c r="BB62" s="820"/>
      <c r="BC62" s="820"/>
      <c r="BD62" s="827"/>
      <c r="BE62" s="827"/>
      <c r="BF62" s="204"/>
      <c r="BG62" s="204"/>
      <c r="BH62" s="204"/>
      <c r="BI62" s="204"/>
      <c r="BJ62" s="204"/>
      <c r="BK62" s="348"/>
      <c r="BL62" s="348"/>
      <c r="BM62" s="348"/>
      <c r="BN62" s="348"/>
      <c r="BO62" s="85"/>
      <c r="BP62" s="204"/>
      <c r="BQ62" s="348"/>
      <c r="BR62" s="348"/>
      <c r="BS62" s="348"/>
      <c r="BT62" s="348"/>
      <c r="BU62" s="204"/>
      <c r="BV62" s="205"/>
      <c r="BW62" s="85"/>
      <c r="BX62" s="85"/>
      <c r="BY62" s="85"/>
      <c r="BZ62" s="85"/>
      <c r="CA62" s="204"/>
      <c r="CB62" s="205"/>
      <c r="CC62" s="206"/>
      <c r="CD62" s="72"/>
      <c r="CE62" s="72"/>
    </row>
    <row r="63" spans="1:83" s="91" customFormat="1" ht="15.75" hidden="1" customHeight="1" x14ac:dyDescent="0.25">
      <c r="A63" s="377" t="s">
        <v>308</v>
      </c>
      <c r="B63" s="833"/>
      <c r="C63" s="834"/>
      <c r="D63" s="835" t="s">
        <v>149</v>
      </c>
      <c r="E63" s="835"/>
      <c r="F63" s="835"/>
      <c r="G63" s="836" t="s">
        <v>32</v>
      </c>
      <c r="H63" s="837">
        <f>+'P01 2026'!H47</f>
        <v>332207</v>
      </c>
      <c r="I63" s="838">
        <f>+'P01 2026'!AA50</f>
        <v>271332.95199999999</v>
      </c>
      <c r="J63" s="838">
        <f ca="1">SUMIF(W$3:$AJ55,"ok",W63:AJ63)</f>
        <v>70364.098999999987</v>
      </c>
      <c r="K63" s="136">
        <f t="shared" ca="1" si="1"/>
        <v>0.25932751065193138</v>
      </c>
      <c r="L63" s="838">
        <f>'P01 2026'!AC50</f>
        <v>70364.099000000002</v>
      </c>
      <c r="M63" s="499">
        <f t="shared" si="2"/>
        <v>0.25932751065193144</v>
      </c>
      <c r="N63" s="838">
        <f t="shared" si="3"/>
        <v>200968.853</v>
      </c>
      <c r="O63" s="499">
        <f t="shared" si="4"/>
        <v>0.74067248934806862</v>
      </c>
      <c r="P63" s="839">
        <f>+'P01 2026'!AE50</f>
        <v>57555.152999999998</v>
      </c>
      <c r="Q63" s="499">
        <f t="shared" ca="1" si="5"/>
        <v>0.81796191265093876</v>
      </c>
      <c r="R63" s="839">
        <f>+'P01 2026'!AF50</f>
        <v>12808.946</v>
      </c>
      <c r="S63" s="499">
        <f t="shared" ca="1" si="6"/>
        <v>0.18203808734906138</v>
      </c>
      <c r="T63" s="844">
        <f>+'P01 2025'!U50</f>
        <v>485637.68710399995</v>
      </c>
      <c r="U63" s="844">
        <f ca="1">SUM(U64:U67)</f>
        <v>65031.40136399999</v>
      </c>
      <c r="V63" s="499">
        <f t="shared" ca="1" si="7"/>
        <v>0.13390929717955236</v>
      </c>
      <c r="W63" s="841">
        <f>+'P01 2026'!I47</f>
        <v>34801.311999999998</v>
      </c>
      <c r="X63" s="842">
        <f>+'P01 2025'!G50</f>
        <v>34556.409500999995</v>
      </c>
      <c r="Y63" s="842">
        <f>+'P01 2026'!R44</f>
        <v>35562.786999999997</v>
      </c>
      <c r="Z63" s="843">
        <f>+'P01 2025'!N32</f>
        <v>30474.991862999996</v>
      </c>
      <c r="AA63" s="63">
        <f>+'P01 2025'!AC45</f>
        <v>32673.397000000001</v>
      </c>
      <c r="AB63" s="63">
        <f>+'P01 2025'!AR41</f>
        <v>38922.883999999998</v>
      </c>
      <c r="AC63" s="78">
        <f>SUM(AC64:AC67)</f>
        <v>31466.870999999999</v>
      </c>
      <c r="AD63" s="63">
        <f>+'P01 2025'!BU45</f>
        <v>33306.571000000004</v>
      </c>
      <c r="AE63" s="63">
        <f>+'P01 2025'!CI34</f>
        <v>30648.492999999999</v>
      </c>
      <c r="AF63" s="78">
        <f>+'P01 2025'!CX37</f>
        <v>32968.417999999998</v>
      </c>
      <c r="AG63" s="63">
        <f>+'P01 2025'!DN45</f>
        <v>25535.759999999998</v>
      </c>
      <c r="AH63" s="63">
        <f>+'P01 2025'!ED37</f>
        <v>34505.222000000002</v>
      </c>
      <c r="AI63" s="63">
        <f>+'P01 2025'!EY34</f>
        <v>36139.56</v>
      </c>
      <c r="AJ63" s="63">
        <f>+'P01 2025'!FR47</f>
        <v>43413.760999999999</v>
      </c>
      <c r="AK63" s="380"/>
      <c r="AL63" s="492"/>
      <c r="AM63" s="492"/>
      <c r="AN63" s="826"/>
      <c r="AO63" s="826"/>
      <c r="AP63" s="492"/>
      <c r="AQ63" s="492"/>
      <c r="AR63" s="826"/>
      <c r="AS63" s="347"/>
      <c r="AT63" s="347"/>
      <c r="AU63" s="347"/>
      <c r="AV63" s="347"/>
      <c r="AW63" s="347"/>
      <c r="AX63" s="347"/>
      <c r="AY63" s="347"/>
      <c r="AZ63" s="820"/>
      <c r="BA63" s="820"/>
      <c r="BB63" s="820"/>
      <c r="BC63" s="820"/>
      <c r="BD63" s="827"/>
      <c r="BE63" s="827"/>
      <c r="BF63" s="204"/>
      <c r="BG63" s="204"/>
      <c r="BH63" s="204"/>
      <c r="BI63" s="204"/>
      <c r="BJ63" s="204"/>
      <c r="BK63" s="348"/>
      <c r="BL63" s="348"/>
      <c r="BM63" s="348"/>
      <c r="BN63" s="348"/>
      <c r="BO63" s="85"/>
      <c r="BP63" s="204"/>
      <c r="BQ63" s="348"/>
      <c r="BR63" s="348"/>
      <c r="BS63" s="348"/>
      <c r="BT63" s="348"/>
      <c r="BU63" s="204"/>
      <c r="BV63" s="205"/>
      <c r="BW63" s="85"/>
      <c r="BX63" s="85"/>
      <c r="BY63" s="85"/>
      <c r="BZ63" s="85"/>
      <c r="CA63" s="204"/>
      <c r="CB63" s="205"/>
      <c r="CC63" s="206"/>
      <c r="CD63" s="72"/>
      <c r="CE63" s="72"/>
    </row>
    <row r="64" spans="1:83" s="91" customFormat="1" ht="15.75" hidden="1" customHeight="1" x14ac:dyDescent="0.25">
      <c r="A64" s="377" t="s">
        <v>482</v>
      </c>
      <c r="B64" s="852"/>
      <c r="C64" s="834"/>
      <c r="D64" s="835"/>
      <c r="E64" s="835">
        <v>4</v>
      </c>
      <c r="F64" s="853" t="str">
        <f>+CONCATENATE($B$9,"",$C$41,"",$D$63,"00",E64)</f>
        <v>21.02.004.004</v>
      </c>
      <c r="G64" s="836" t="s">
        <v>33</v>
      </c>
      <c r="H64" s="837">
        <f>+'P01 2026'!H48</f>
        <v>212962</v>
      </c>
      <c r="I64" s="838">
        <f>+'P01 2026'!AA51</f>
        <v>152962</v>
      </c>
      <c r="J64" s="838">
        <f ca="1">SUMIF(W$3:$AJ56,"ok",W64:AJ64)</f>
        <v>40804.472000000002</v>
      </c>
      <c r="K64" s="136">
        <f t="shared" ca="1" si="1"/>
        <v>0.26676215007648962</v>
      </c>
      <c r="L64" s="838">
        <f>'P01 2026'!AC51</f>
        <v>40804.472000000002</v>
      </c>
      <c r="M64" s="499">
        <f t="shared" si="2"/>
        <v>0.26676215007648962</v>
      </c>
      <c r="N64" s="838">
        <f t="shared" si="3"/>
        <v>112157.52799999999</v>
      </c>
      <c r="O64" s="499">
        <f t="shared" si="4"/>
        <v>0.73323784992351038</v>
      </c>
      <c r="P64" s="839">
        <f>+'P01 2026'!AE51</f>
        <v>31409.615000000002</v>
      </c>
      <c r="Q64" s="499">
        <f t="shared" ca="1" si="5"/>
        <v>0.76975913326362855</v>
      </c>
      <c r="R64" s="839">
        <f>+'P01 2026'!AF51</f>
        <v>9394.857</v>
      </c>
      <c r="S64" s="499">
        <f t="shared" ca="1" si="6"/>
        <v>0.23024086673637142</v>
      </c>
      <c r="T64" s="840">
        <f>+'P01 2025'!U51</f>
        <v>349384.02630399994</v>
      </c>
      <c r="U64" s="840">
        <f ca="1">SUMIF(W$3:$AJ52,"SI",W64:AJ64)</f>
        <v>38434.120096999992</v>
      </c>
      <c r="V64" s="499">
        <f t="shared" ca="1" si="7"/>
        <v>0.11000537289463361</v>
      </c>
      <c r="W64" s="841">
        <f>+'P01 2026'!I48</f>
        <v>20377.697</v>
      </c>
      <c r="X64" s="842">
        <f>+'P01 2025'!G51</f>
        <v>19304.781136999998</v>
      </c>
      <c r="Y64" s="842">
        <f>+'P01 2026'!R45</f>
        <v>20426.775000000001</v>
      </c>
      <c r="Z64" s="839">
        <f>+'P01 2025'!N33</f>
        <v>19129.338959999997</v>
      </c>
      <c r="AA64" s="203">
        <f>+'P01 2025'!AC46</f>
        <v>21020.258000000002</v>
      </c>
      <c r="AB64" s="63">
        <f>+'P01 2025'!AR42</f>
        <v>21252.538</v>
      </c>
      <c r="AC64" s="63">
        <f>'P01 2025'!BF33</f>
        <v>20708.314999999999</v>
      </c>
      <c r="AD64" s="63">
        <f>+'P01 2025'!BU46</f>
        <v>19750.91</v>
      </c>
      <c r="AE64" s="63">
        <f>+'P01 2025'!CI35</f>
        <v>19708.391</v>
      </c>
      <c r="AF64" s="63">
        <f>+'P01 2025'!CX38</f>
        <v>20974.507000000001</v>
      </c>
      <c r="AG64" s="63">
        <f>+'P01 2025'!DN46</f>
        <v>20610.985000000001</v>
      </c>
      <c r="AH64" s="63">
        <f>+'P01 2025'!ED38</f>
        <v>21051.342000000001</v>
      </c>
      <c r="AI64" s="63">
        <f>+'P01 2025'!EY35</f>
        <v>20393.364000000001</v>
      </c>
      <c r="AJ64" s="63">
        <f>+'P01 2025'!FR48</f>
        <v>20433.316999999999</v>
      </c>
      <c r="AK64" s="380"/>
      <c r="AL64" s="492"/>
      <c r="AM64" s="492"/>
      <c r="AN64" s="826"/>
      <c r="AO64" s="826"/>
      <c r="AP64" s="492"/>
      <c r="AQ64" s="492"/>
      <c r="AR64" s="826"/>
      <c r="AS64" s="347"/>
      <c r="AT64" s="347"/>
      <c r="AU64" s="347"/>
      <c r="AV64" s="347"/>
      <c r="AW64" s="347"/>
      <c r="AX64" s="347"/>
      <c r="AY64" s="347"/>
      <c r="AZ64" s="820"/>
      <c r="BA64" s="820"/>
      <c r="BB64" s="820"/>
      <c r="BC64" s="820"/>
      <c r="BD64" s="827"/>
      <c r="BE64" s="827"/>
      <c r="BF64" s="204"/>
      <c r="BG64" s="204"/>
      <c r="BH64" s="204"/>
      <c r="BI64" s="204"/>
      <c r="BJ64" s="204"/>
      <c r="BK64" s="348"/>
      <c r="BL64" s="348"/>
      <c r="BM64" s="348"/>
      <c r="BN64" s="348"/>
      <c r="BO64" s="85"/>
      <c r="BP64" s="204"/>
      <c r="BQ64" s="348"/>
      <c r="BR64" s="348"/>
      <c r="BS64" s="348"/>
      <c r="BT64" s="348"/>
      <c r="BU64" s="204"/>
      <c r="BV64" s="205"/>
      <c r="BW64" s="85"/>
      <c r="BX64" s="85"/>
      <c r="BY64" s="85"/>
      <c r="BZ64" s="85"/>
      <c r="CA64" s="204"/>
      <c r="CB64" s="205"/>
      <c r="CC64" s="206"/>
      <c r="CD64" s="72"/>
      <c r="CE64" s="72"/>
    </row>
    <row r="65" spans="1:83" s="91" customFormat="1" ht="15.75" hidden="1" customHeight="1" x14ac:dyDescent="0.25">
      <c r="A65" s="377" t="s">
        <v>483</v>
      </c>
      <c r="B65" s="852"/>
      <c r="C65" s="834"/>
      <c r="D65" s="835"/>
      <c r="E65" s="835">
        <v>5</v>
      </c>
      <c r="F65" s="853" t="str">
        <f>+CONCATENATE($B$9,"",$C$41,"",$D$63,"00",E65)</f>
        <v>21.02.004.005</v>
      </c>
      <c r="G65" s="836" t="s">
        <v>617</v>
      </c>
      <c r="H65" s="837">
        <f>+'P01 2026'!H49</f>
        <v>50816</v>
      </c>
      <c r="I65" s="838">
        <f>+'P01 2026'!AA52</f>
        <v>50816</v>
      </c>
      <c r="J65" s="838">
        <f ca="1">SUMIF(W$3:$AJ57,"ok",W65:AJ65)</f>
        <v>17635.688000000002</v>
      </c>
      <c r="K65" s="136">
        <f t="shared" ca="1" si="1"/>
        <v>0.34704990554156173</v>
      </c>
      <c r="L65" s="838">
        <f>'P01 2026'!AC52</f>
        <v>17635.687999999998</v>
      </c>
      <c r="M65" s="499">
        <f t="shared" si="2"/>
        <v>0.34704990554156168</v>
      </c>
      <c r="N65" s="838">
        <f t="shared" si="3"/>
        <v>33180.312000000005</v>
      </c>
      <c r="O65" s="499">
        <f t="shared" si="4"/>
        <v>0.65295009445843843</v>
      </c>
      <c r="P65" s="839">
        <f>+'P01 2026'!AE52</f>
        <v>14551.65</v>
      </c>
      <c r="Q65" s="499">
        <f t="shared" ca="1" si="5"/>
        <v>0.825125166650714</v>
      </c>
      <c r="R65" s="839">
        <f>+'P01 2026'!AF52</f>
        <v>3084.038</v>
      </c>
      <c r="S65" s="499">
        <f t="shared" ca="1" si="6"/>
        <v>0.17487483334928583</v>
      </c>
      <c r="T65" s="840">
        <f>+'P01 2025'!U52</f>
        <v>58383.2618</v>
      </c>
      <c r="U65" s="840">
        <f ca="1">SUMIF(W$3:$AJ53,"SI",W65:AJ65)</f>
        <v>9185.109923</v>
      </c>
      <c r="V65" s="499">
        <f t="shared" ca="1" si="7"/>
        <v>0.15732437071544364</v>
      </c>
      <c r="W65" s="841">
        <f>+'P01 2026'!I49</f>
        <v>7781.2759999999998</v>
      </c>
      <c r="X65" s="842">
        <f>+'P01 2025'!G52</f>
        <v>5273.7072779999999</v>
      </c>
      <c r="Y65" s="842">
        <f>+'P01 2026'!R46</f>
        <v>9854.4120000000003</v>
      </c>
      <c r="Z65" s="839">
        <f>+'P01 2025'!N34</f>
        <v>3911.4026449999997</v>
      </c>
      <c r="AA65" s="203">
        <f>+'P01 2025'!AC47</f>
        <v>3013.547</v>
      </c>
      <c r="AB65" s="63">
        <f>+'P01 2025'!AR43</f>
        <v>3448.2020000000002</v>
      </c>
      <c r="AC65" s="63">
        <f>'P01 2025'!BF34</f>
        <v>3138.4369999999999</v>
      </c>
      <c r="AD65" s="63">
        <f>+'P01 2025'!BU47</f>
        <v>3864.3249999999998</v>
      </c>
      <c r="AE65" s="63">
        <f>+'P01 2025'!CI36</f>
        <v>3232.04</v>
      </c>
      <c r="AF65" s="63">
        <f>+'P01 2025'!CX39</f>
        <v>3474.0010000000002</v>
      </c>
      <c r="AG65" s="63">
        <f>+'P01 2025'!DN47</f>
        <v>3663.2069999999999</v>
      </c>
      <c r="AH65" s="63">
        <f>+'P01 2025'!ED39</f>
        <v>2731.3760000000002</v>
      </c>
      <c r="AI65" s="63">
        <f>+'P01 2025'!EY36</f>
        <v>3891.4859999999999</v>
      </c>
      <c r="AJ65" s="63">
        <f>+'P01 2025'!FR49</f>
        <v>16958.900000000001</v>
      </c>
      <c r="AK65" s="380"/>
      <c r="AL65" s="492"/>
      <c r="AM65" s="492"/>
      <c r="AN65" s="826"/>
      <c r="AO65" s="826"/>
      <c r="AP65" s="492"/>
      <c r="AQ65" s="492"/>
      <c r="AR65" s="826"/>
      <c r="AS65" s="347"/>
      <c r="AT65" s="347"/>
      <c r="AU65" s="347"/>
      <c r="AV65" s="347"/>
      <c r="AW65" s="347"/>
      <c r="AX65" s="347"/>
      <c r="AY65" s="347"/>
      <c r="AZ65" s="820"/>
      <c r="BA65" s="820"/>
      <c r="BB65" s="820"/>
      <c r="BC65" s="820"/>
      <c r="BD65" s="827"/>
      <c r="BE65" s="827"/>
      <c r="BF65" s="204"/>
      <c r="BG65" s="204"/>
      <c r="BH65" s="204"/>
      <c r="BI65" s="204"/>
      <c r="BJ65" s="204"/>
      <c r="BK65" s="348"/>
      <c r="BL65" s="348"/>
      <c r="BM65" s="348"/>
      <c r="BN65" s="348"/>
      <c r="BO65" s="85"/>
      <c r="BP65" s="204"/>
      <c r="BQ65" s="348"/>
      <c r="BR65" s="348"/>
      <c r="BS65" s="348"/>
      <c r="BT65" s="348"/>
      <c r="BU65" s="204"/>
      <c r="BV65" s="205"/>
      <c r="BW65" s="85"/>
      <c r="BX65" s="85"/>
      <c r="BY65" s="85"/>
      <c r="BZ65" s="85"/>
      <c r="CA65" s="204"/>
      <c r="CB65" s="205"/>
      <c r="CC65" s="206"/>
      <c r="CD65" s="72"/>
      <c r="CE65" s="72"/>
    </row>
    <row r="66" spans="1:83" s="91" customFormat="1" ht="15.75" hidden="1" customHeight="1" x14ac:dyDescent="0.25">
      <c r="A66" s="377" t="s">
        <v>517</v>
      </c>
      <c r="B66" s="852"/>
      <c r="C66" s="834"/>
      <c r="D66" s="835"/>
      <c r="E66" s="835">
        <v>6</v>
      </c>
      <c r="F66" s="853" t="str">
        <f>+CONCATENATE($B$9,"",$C$41,"",$D$63,"00",E66)</f>
        <v>21.02.004.006</v>
      </c>
      <c r="G66" s="836" t="s">
        <v>35</v>
      </c>
      <c r="H66" s="837">
        <f>+'P01 2026'!H50</f>
        <v>67179</v>
      </c>
      <c r="I66" s="838">
        <f>+'P01 2026'!AA53</f>
        <v>66304.952000000005</v>
      </c>
      <c r="J66" s="838">
        <f ca="1">SUMIF(W$3:$AJ58,"ok",W66:AJ66)</f>
        <v>11923.939</v>
      </c>
      <c r="K66" s="136">
        <f t="shared" ca="1" si="1"/>
        <v>0.17983481837073043</v>
      </c>
      <c r="L66" s="838">
        <f>'P01 2026'!AC53</f>
        <v>11923.939</v>
      </c>
      <c r="M66" s="499">
        <f t="shared" si="2"/>
        <v>0.17983481837073043</v>
      </c>
      <c r="N66" s="838">
        <f t="shared" si="3"/>
        <v>54381.013000000006</v>
      </c>
      <c r="O66" s="499">
        <f t="shared" si="4"/>
        <v>0.82016518162926955</v>
      </c>
      <c r="P66" s="839">
        <f>+'P01 2026'!AE53</f>
        <v>11593.888000000001</v>
      </c>
      <c r="Q66" s="499">
        <f t="shared" ca="1" si="5"/>
        <v>0.97232030455707641</v>
      </c>
      <c r="R66" s="839">
        <f>+'P01 2026'!AF53</f>
        <v>330.05099999999999</v>
      </c>
      <c r="S66" s="499">
        <f t="shared" ca="1" si="6"/>
        <v>2.7679695442923685E-2</v>
      </c>
      <c r="T66" s="840">
        <f>+'P01 2025'!U53</f>
        <v>77354.89899999999</v>
      </c>
      <c r="U66" s="840">
        <f ca="1">SUMIF(W$3:$AJ54,"SI",W66:AJ66)</f>
        <v>17412.171343999998</v>
      </c>
      <c r="V66" s="499">
        <f t="shared" ca="1" si="7"/>
        <v>0.2250946167481907</v>
      </c>
      <c r="W66" s="841">
        <f>+'P01 2026'!I50</f>
        <v>6642.3389999999999</v>
      </c>
      <c r="X66" s="842">
        <f>+'P01 2025'!G53</f>
        <v>9977.9210860000003</v>
      </c>
      <c r="Y66" s="842">
        <f>+'P01 2026'!R47</f>
        <v>5281.6</v>
      </c>
      <c r="Z66" s="839">
        <f>+'P01 2025'!N35</f>
        <v>7434.2502579999991</v>
      </c>
      <c r="AA66" s="203">
        <f>+'P01 2025'!AC48</f>
        <v>8639.5920000000006</v>
      </c>
      <c r="AB66" s="63">
        <f>+'P01 2025'!AR44</f>
        <v>14222.144</v>
      </c>
      <c r="AC66" s="63">
        <f>'P01 2025'!BF35</f>
        <v>7620.1189999999997</v>
      </c>
      <c r="AD66" s="63">
        <f>+'P01 2025'!BU48</f>
        <v>9691.3359999999993</v>
      </c>
      <c r="AE66" s="63">
        <f>+'P01 2025'!CI37</f>
        <v>7708.0619999999999</v>
      </c>
      <c r="AF66" s="63">
        <f>+'P01 2025'!CX40</f>
        <v>8519.91</v>
      </c>
      <c r="AG66" s="63">
        <f>+'P01 2025'!DN48</f>
        <v>1261.568</v>
      </c>
      <c r="AH66" s="63">
        <f>+'P01 2025'!ED40</f>
        <v>9569.1029999999992</v>
      </c>
      <c r="AI66" s="63">
        <f>+'P01 2025'!EY37</f>
        <v>11854.71</v>
      </c>
      <c r="AJ66" s="63">
        <f>+'P01 2025'!FR50</f>
        <v>6021.5439999999999</v>
      </c>
      <c r="AK66" s="380"/>
      <c r="AL66" s="492"/>
      <c r="AM66" s="492"/>
      <c r="AN66" s="826"/>
      <c r="AO66" s="826"/>
      <c r="AP66" s="492"/>
      <c r="AQ66" s="492"/>
      <c r="AR66" s="826"/>
      <c r="AS66" s="347"/>
      <c r="AT66" s="347"/>
      <c r="AU66" s="347"/>
      <c r="AV66" s="347"/>
      <c r="AW66" s="347"/>
      <c r="AX66" s="347"/>
      <c r="AY66" s="347"/>
      <c r="AZ66" s="820"/>
      <c r="BA66" s="820"/>
      <c r="BB66" s="820"/>
      <c r="BC66" s="820"/>
      <c r="BD66" s="827"/>
      <c r="BE66" s="827"/>
      <c r="BF66" s="204"/>
      <c r="BG66" s="204"/>
      <c r="BH66" s="204"/>
      <c r="BI66" s="204"/>
      <c r="BJ66" s="204"/>
      <c r="BK66" s="348"/>
      <c r="BL66" s="348"/>
      <c r="BM66" s="348"/>
      <c r="BN66" s="348"/>
      <c r="BO66" s="85"/>
      <c r="BP66" s="204"/>
      <c r="BQ66" s="348"/>
      <c r="BR66" s="348"/>
      <c r="BS66" s="348"/>
      <c r="BT66" s="348"/>
      <c r="BU66" s="204"/>
      <c r="BV66" s="205"/>
      <c r="BW66" s="85"/>
      <c r="BX66" s="85"/>
      <c r="BY66" s="85"/>
      <c r="BZ66" s="85"/>
      <c r="CA66" s="204"/>
      <c r="CB66" s="205"/>
      <c r="CC66" s="206"/>
      <c r="CD66" s="72"/>
      <c r="CE66" s="72"/>
    </row>
    <row r="67" spans="1:83" s="91" customFormat="1" ht="15.75" hidden="1" customHeight="1" x14ac:dyDescent="0.25">
      <c r="A67" s="377" t="s">
        <v>708</v>
      </c>
      <c r="B67" s="852"/>
      <c r="C67" s="834"/>
      <c r="D67" s="835"/>
      <c r="E67" s="835">
        <v>7</v>
      </c>
      <c r="F67" s="853" t="str">
        <f>+CONCATENATE($B$9,"",$C$41,"",$D$63,"00",E67)</f>
        <v>21.02.004.007</v>
      </c>
      <c r="G67" s="836" t="s">
        <v>36</v>
      </c>
      <c r="H67" s="837">
        <f>+'P01 2026'!H51</f>
        <v>1250</v>
      </c>
      <c r="I67" s="838">
        <f>+'P01 2026'!AA54</f>
        <v>1250</v>
      </c>
      <c r="J67" s="838">
        <f ca="1">SUMIF(W$3:$AJ59,"ok",W67:AJ67)</f>
        <v>0</v>
      </c>
      <c r="K67" s="136">
        <f t="shared" ca="1" si="1"/>
        <v>0</v>
      </c>
      <c r="L67" s="838">
        <f>'P01 2026'!AC54</f>
        <v>0</v>
      </c>
      <c r="M67" s="499">
        <f t="shared" si="2"/>
        <v>0</v>
      </c>
      <c r="N67" s="838">
        <f t="shared" si="3"/>
        <v>1250</v>
      </c>
      <c r="O67" s="499">
        <f t="shared" si="4"/>
        <v>1</v>
      </c>
      <c r="P67" s="839">
        <f>+'P01 2026'!AE54</f>
        <v>0</v>
      </c>
      <c r="Q67" s="499">
        <f t="shared" ca="1" si="5"/>
        <v>0</v>
      </c>
      <c r="R67" s="839">
        <f>+'P01 2026'!AF54</f>
        <v>0</v>
      </c>
      <c r="S67" s="499">
        <f t="shared" ca="1" si="6"/>
        <v>0</v>
      </c>
      <c r="T67" s="840">
        <f>+'P01 2025'!U54</f>
        <v>515.5</v>
      </c>
      <c r="U67" s="840">
        <f ca="1">SUMIF(W$3:$AJ55,"SI",W67:AJ67)</f>
        <v>0</v>
      </c>
      <c r="V67" s="499">
        <f t="shared" ca="1" si="7"/>
        <v>0</v>
      </c>
      <c r="W67" s="841">
        <f>+'P01 2026'!I51</f>
        <v>0</v>
      </c>
      <c r="X67" s="842">
        <f>+'P01 2025'!G54</f>
        <v>0</v>
      </c>
      <c r="Y67" s="842">
        <v>0</v>
      </c>
      <c r="Z67" s="839">
        <v>0</v>
      </c>
      <c r="AA67" s="203">
        <v>0</v>
      </c>
      <c r="AB67" s="63">
        <v>0</v>
      </c>
      <c r="AC67" s="63">
        <v>0</v>
      </c>
      <c r="AD67" s="63">
        <v>0</v>
      </c>
      <c r="AE67" s="63">
        <v>0</v>
      </c>
      <c r="AF67" s="63">
        <v>0</v>
      </c>
      <c r="AG67" s="63">
        <v>0</v>
      </c>
      <c r="AH67" s="63">
        <f>+'P01 2025'!ED41</f>
        <v>1153.4010000000001</v>
      </c>
      <c r="AI67" s="63">
        <v>0</v>
      </c>
      <c r="AJ67" s="63">
        <v>0</v>
      </c>
      <c r="AK67" s="380"/>
      <c r="AL67" s="492"/>
      <c r="AM67" s="492"/>
      <c r="AN67" s="826"/>
      <c r="AO67" s="826"/>
      <c r="AP67" s="492"/>
      <c r="AQ67" s="492"/>
      <c r="AR67" s="826"/>
      <c r="AS67" s="347"/>
      <c r="AT67" s="347"/>
      <c r="AU67" s="347"/>
      <c r="AV67" s="347"/>
      <c r="AW67" s="347"/>
      <c r="AX67" s="347"/>
      <c r="AY67" s="347"/>
      <c r="AZ67" s="820"/>
      <c r="BA67" s="820"/>
      <c r="BB67" s="820"/>
      <c r="BC67" s="820"/>
      <c r="BD67" s="827"/>
      <c r="BE67" s="827"/>
      <c r="BF67" s="204"/>
      <c r="BG67" s="204"/>
      <c r="BH67" s="204"/>
      <c r="BI67" s="204"/>
      <c r="BJ67" s="204"/>
      <c r="BK67" s="348"/>
      <c r="BL67" s="348"/>
      <c r="BM67" s="348"/>
      <c r="BN67" s="348"/>
      <c r="BO67" s="85"/>
      <c r="BP67" s="204"/>
      <c r="BQ67" s="348"/>
      <c r="BR67" s="348"/>
      <c r="BS67" s="348"/>
      <c r="BT67" s="348"/>
      <c r="BU67" s="204"/>
      <c r="BV67" s="205"/>
      <c r="BW67" s="85"/>
      <c r="BX67" s="85"/>
      <c r="BY67" s="85"/>
      <c r="BZ67" s="85"/>
      <c r="CA67" s="204"/>
      <c r="CB67" s="205"/>
      <c r="CC67" s="206"/>
      <c r="CD67" s="72"/>
      <c r="CE67" s="72"/>
    </row>
    <row r="68" spans="1:83" s="91" customFormat="1" ht="15.75" hidden="1" customHeight="1" x14ac:dyDescent="0.25">
      <c r="A68" s="377" t="s">
        <v>309</v>
      </c>
      <c r="B68" s="833"/>
      <c r="C68" s="834"/>
      <c r="D68" s="835" t="s">
        <v>150</v>
      </c>
      <c r="E68" s="835"/>
      <c r="F68" s="835"/>
      <c r="G68" s="836" t="s">
        <v>787</v>
      </c>
      <c r="H68" s="837">
        <f>+'P01 2026'!H52</f>
        <v>18300</v>
      </c>
      <c r="I68" s="838">
        <f>+'P01 2026'!AA55</f>
        <v>52197.781000000003</v>
      </c>
      <c r="J68" s="838">
        <f ca="1">SUMIF(W$3:$AJ60,"ok",W68:AJ68)</f>
        <v>33897.781000000003</v>
      </c>
      <c r="K68" s="136">
        <f t="shared" ca="1" si="1"/>
        <v>0.64941038393950123</v>
      </c>
      <c r="L68" s="838">
        <f>'P01 2026'!AC55</f>
        <v>33897.781000000003</v>
      </c>
      <c r="M68" s="499">
        <f t="shared" si="2"/>
        <v>0.64941038393950123</v>
      </c>
      <c r="N68" s="838">
        <f t="shared" si="3"/>
        <v>18300</v>
      </c>
      <c r="O68" s="499">
        <f t="shared" si="4"/>
        <v>0.35058961606049882</v>
      </c>
      <c r="P68" s="839">
        <f>+'P01 2026'!AE55</f>
        <v>33897.781000000003</v>
      </c>
      <c r="Q68" s="499">
        <f t="shared" ca="1" si="5"/>
        <v>1</v>
      </c>
      <c r="R68" s="839">
        <f>+'P01 2026'!AF55</f>
        <v>0</v>
      </c>
      <c r="S68" s="499">
        <f t="shared" ca="1" si="6"/>
        <v>0</v>
      </c>
      <c r="T68" s="844">
        <f>+'P01 2025'!U55</f>
        <v>123057.47012099999</v>
      </c>
      <c r="U68" s="844">
        <f ca="1">SUM(U69:U71)</f>
        <v>24825.491270999999</v>
      </c>
      <c r="V68" s="499">
        <f t="shared" ca="1" si="7"/>
        <v>0.20173900248875246</v>
      </c>
      <c r="W68" s="841">
        <f>+'P01 2026'!I52</f>
        <v>0</v>
      </c>
      <c r="X68" s="842">
        <f>+'P01 2025'!G55</f>
        <v>24825.491270999999</v>
      </c>
      <c r="Y68" s="842">
        <f>+'P01 2026'!R48</f>
        <v>33897.781000000003</v>
      </c>
      <c r="Z68" s="843">
        <v>0</v>
      </c>
      <c r="AA68" s="63">
        <f>+'P01 2025'!AC49</f>
        <v>8623.2000000000007</v>
      </c>
      <c r="AB68" s="63">
        <v>0</v>
      </c>
      <c r="AC68" s="78">
        <f>SUM(AC69:AC71)</f>
        <v>0</v>
      </c>
      <c r="AD68" s="63">
        <f>+'P01 2025'!BU49</f>
        <v>9528.6360000000004</v>
      </c>
      <c r="AE68" s="63">
        <v>0</v>
      </c>
      <c r="AF68" s="63">
        <v>0</v>
      </c>
      <c r="AG68" s="63">
        <f>+'P01 2025'!DN49</f>
        <v>23816.819</v>
      </c>
      <c r="AH68" s="63">
        <v>0</v>
      </c>
      <c r="AI68" s="63">
        <v>0</v>
      </c>
      <c r="AJ68" s="63">
        <f>+'P01 2025'!FR51</f>
        <v>37181.864999999998</v>
      </c>
      <c r="AK68" s="380"/>
      <c r="AL68" s="492"/>
      <c r="AM68" s="492"/>
      <c r="AN68" s="826"/>
      <c r="AO68" s="826"/>
      <c r="AP68" s="492"/>
      <c r="AQ68" s="492"/>
      <c r="AR68" s="826"/>
      <c r="AS68" s="347"/>
      <c r="AT68" s="347"/>
      <c r="AU68" s="347"/>
      <c r="AV68" s="347"/>
      <c r="AW68" s="347"/>
      <c r="AX68" s="347"/>
      <c r="AY68" s="347"/>
      <c r="AZ68" s="820"/>
      <c r="BA68" s="820"/>
      <c r="BB68" s="820"/>
      <c r="BC68" s="820"/>
      <c r="BD68" s="827"/>
      <c r="BE68" s="827"/>
      <c r="BF68" s="204"/>
      <c r="BG68" s="204"/>
      <c r="BH68" s="204"/>
      <c r="BI68" s="204"/>
      <c r="BJ68" s="204"/>
      <c r="BK68" s="348"/>
      <c r="BL68" s="348"/>
      <c r="BM68" s="348"/>
      <c r="BN68" s="348"/>
      <c r="BO68" s="85"/>
      <c r="BP68" s="204"/>
      <c r="BQ68" s="348"/>
      <c r="BR68" s="348"/>
      <c r="BS68" s="348"/>
      <c r="BT68" s="348"/>
      <c r="BU68" s="204"/>
      <c r="BV68" s="205"/>
      <c r="BW68" s="85"/>
      <c r="BX68" s="85"/>
      <c r="BY68" s="85"/>
      <c r="BZ68" s="85"/>
      <c r="CA68" s="204"/>
      <c r="CB68" s="205"/>
      <c r="CC68" s="206"/>
      <c r="CD68" s="72"/>
      <c r="CE68" s="72"/>
    </row>
    <row r="69" spans="1:83" s="91" customFormat="1" ht="15.75" hidden="1" customHeight="1" x14ac:dyDescent="0.25">
      <c r="A69" s="377" t="s">
        <v>310</v>
      </c>
      <c r="B69" s="852"/>
      <c r="C69" s="834"/>
      <c r="D69" s="835"/>
      <c r="E69" s="835">
        <v>1</v>
      </c>
      <c r="F69" s="853" t="str">
        <f>+CONCATENATE($B$9,"",$C$41,"",$D$68,"00",E69)</f>
        <v>21.02.005.001</v>
      </c>
      <c r="G69" s="836" t="s">
        <v>91</v>
      </c>
      <c r="H69" s="838">
        <v>0</v>
      </c>
      <c r="I69" s="838">
        <f>+'P01 2026'!AA56</f>
        <v>1127.0129999999999</v>
      </c>
      <c r="J69" s="838">
        <f ca="1">SUMIF(W$3:$AJ61,"ok",W69:AJ69)</f>
        <v>1127.0129999999999</v>
      </c>
      <c r="K69" s="136">
        <f t="shared" ca="1" si="1"/>
        <v>1</v>
      </c>
      <c r="L69" s="838">
        <f>'P01 2026'!AC56</f>
        <v>1127.0129999999999</v>
      </c>
      <c r="M69" s="499">
        <f t="shared" si="2"/>
        <v>1</v>
      </c>
      <c r="N69" s="838">
        <v>0</v>
      </c>
      <c r="O69" s="499">
        <f t="shared" si="4"/>
        <v>0</v>
      </c>
      <c r="P69" s="839">
        <f>+'P01 2026'!AE56</f>
        <v>1127.0129999999999</v>
      </c>
      <c r="Q69" s="499">
        <f t="shared" ca="1" si="5"/>
        <v>1</v>
      </c>
      <c r="R69" s="839">
        <f>+'P01 2026'!AF56</f>
        <v>0</v>
      </c>
      <c r="S69" s="499">
        <f t="shared" ca="1" si="6"/>
        <v>0</v>
      </c>
      <c r="T69" s="840">
        <f>+'P01 2025'!U56</f>
        <v>40009.479848999996</v>
      </c>
      <c r="U69" s="840">
        <f ca="1">SUMIF(W$3:$AJ59,"SI",W69:AJ69)</f>
        <v>0</v>
      </c>
      <c r="V69" s="499">
        <f t="shared" ca="1" si="7"/>
        <v>0</v>
      </c>
      <c r="W69" s="841">
        <v>0</v>
      </c>
      <c r="X69" s="842">
        <f>+'P01 2025'!G56</f>
        <v>0</v>
      </c>
      <c r="Y69" s="842">
        <f>+'P01 2026'!R49</f>
        <v>1127.0129999999999</v>
      </c>
      <c r="Z69" s="839">
        <v>0</v>
      </c>
      <c r="AA69" s="203">
        <v>0</v>
      </c>
      <c r="AB69" s="63">
        <v>0</v>
      </c>
      <c r="AC69" s="63">
        <v>0</v>
      </c>
      <c r="AD69" s="78">
        <v>0</v>
      </c>
      <c r="AE69" s="63">
        <v>0</v>
      </c>
      <c r="AF69" s="63">
        <v>0</v>
      </c>
      <c r="AG69" s="63">
        <f>+'P01 2025'!DN50</f>
        <v>23730.587</v>
      </c>
      <c r="AH69" s="63">
        <v>0</v>
      </c>
      <c r="AI69" s="63">
        <v>0</v>
      </c>
      <c r="AJ69" s="63">
        <f>+'P01 2025'!FR52</f>
        <v>14795.455</v>
      </c>
      <c r="AK69" s="380"/>
      <c r="AL69" s="492"/>
      <c r="AM69" s="492"/>
      <c r="AN69" s="826"/>
      <c r="AO69" s="826"/>
      <c r="AP69" s="492"/>
      <c r="AQ69" s="492"/>
      <c r="AR69" s="826"/>
      <c r="AS69" s="347"/>
      <c r="AT69" s="347"/>
      <c r="AU69" s="347"/>
      <c r="AV69" s="347"/>
      <c r="AW69" s="347"/>
      <c r="AX69" s="347"/>
      <c r="AY69" s="347"/>
      <c r="AZ69" s="820"/>
      <c r="BA69" s="820"/>
      <c r="BB69" s="820"/>
      <c r="BC69" s="820"/>
      <c r="BD69" s="827"/>
      <c r="BE69" s="827"/>
      <c r="BF69" s="204"/>
      <c r="BG69" s="204"/>
      <c r="BH69" s="204"/>
      <c r="BI69" s="204"/>
      <c r="BJ69" s="204"/>
      <c r="BK69" s="348"/>
      <c r="BL69" s="348"/>
      <c r="BM69" s="348"/>
      <c r="BN69" s="348"/>
      <c r="BO69" s="85"/>
      <c r="BP69" s="204"/>
      <c r="BQ69" s="348"/>
      <c r="BR69" s="348"/>
      <c r="BS69" s="348"/>
      <c r="BT69" s="348"/>
      <c r="BU69" s="204"/>
      <c r="BV69" s="205"/>
      <c r="BW69" s="85"/>
      <c r="BX69" s="85"/>
      <c r="BY69" s="85"/>
      <c r="BZ69" s="85"/>
      <c r="CA69" s="204"/>
      <c r="CB69" s="205"/>
      <c r="CC69" s="206"/>
      <c r="CD69" s="72"/>
      <c r="CE69" s="72"/>
    </row>
    <row r="70" spans="1:83" s="91" customFormat="1" ht="15.75" hidden="1" customHeight="1" x14ac:dyDescent="0.25">
      <c r="A70" s="377" t="s">
        <v>408</v>
      </c>
      <c r="B70" s="852"/>
      <c r="C70" s="834"/>
      <c r="D70" s="835"/>
      <c r="E70" s="835">
        <v>2</v>
      </c>
      <c r="F70" s="853" t="str">
        <f>+CONCATENATE($B$9,"",$C$41,"",$D$68,"00",E70)</f>
        <v>21.02.005.002</v>
      </c>
      <c r="G70" s="836" t="s">
        <v>92</v>
      </c>
      <c r="H70" s="838">
        <f>+'P01 2026'!H53</f>
        <v>18300</v>
      </c>
      <c r="I70" s="838">
        <f>+'P01 2026'!AA57</f>
        <v>18300</v>
      </c>
      <c r="J70" s="838">
        <f ca="1">SUMIF(W$3:$AJ62,"ok",W70:AJ70)</f>
        <v>0</v>
      </c>
      <c r="K70" s="136">
        <f t="shared" ca="1" si="1"/>
        <v>0</v>
      </c>
      <c r="L70" s="838">
        <f>'P01 2026'!AC57</f>
        <v>0</v>
      </c>
      <c r="M70" s="499">
        <f t="shared" si="2"/>
        <v>0</v>
      </c>
      <c r="N70" s="838">
        <f t="shared" si="3"/>
        <v>18300</v>
      </c>
      <c r="O70" s="499">
        <f t="shared" si="4"/>
        <v>1</v>
      </c>
      <c r="P70" s="839">
        <f>+'P01 2026'!AE57</f>
        <v>0</v>
      </c>
      <c r="Q70" s="499">
        <f t="shared" ca="1" si="5"/>
        <v>0</v>
      </c>
      <c r="R70" s="839">
        <f>+'P01 2026'!AF57</f>
        <v>0</v>
      </c>
      <c r="S70" s="499">
        <f t="shared" ca="1" si="6"/>
        <v>0</v>
      </c>
      <c r="T70" s="840">
        <f>+'P01 2025'!U57</f>
        <v>19017.710527999996</v>
      </c>
      <c r="U70" s="840">
        <f ca="1">SUMIF(W$3:$AJ60,"SI",W70:AJ70)</f>
        <v>0</v>
      </c>
      <c r="V70" s="499">
        <f t="shared" ca="1" si="7"/>
        <v>0</v>
      </c>
      <c r="W70" s="841">
        <f>+'P01 2026'!I53</f>
        <v>0</v>
      </c>
      <c r="X70" s="842">
        <f>+'P01 2025'!G57</f>
        <v>0</v>
      </c>
      <c r="Y70" s="842">
        <v>0</v>
      </c>
      <c r="Z70" s="839">
        <v>0</v>
      </c>
      <c r="AA70" s="203">
        <f>+'P01 2025'!AC50</f>
        <v>8623.2000000000007</v>
      </c>
      <c r="AB70" s="63">
        <v>0</v>
      </c>
      <c r="AC70" s="63">
        <v>0</v>
      </c>
      <c r="AD70" s="63">
        <f>+'P01 2025'!BU50</f>
        <v>9528.6360000000004</v>
      </c>
      <c r="AE70" s="78">
        <v>0</v>
      </c>
      <c r="AF70" s="63">
        <v>0</v>
      </c>
      <c r="AG70" s="63">
        <f>+'P01 2025'!DN51</f>
        <v>86.231999999999999</v>
      </c>
      <c r="AH70" s="63">
        <v>0</v>
      </c>
      <c r="AI70" s="63">
        <v>0</v>
      </c>
      <c r="AJ70" s="63">
        <v>0</v>
      </c>
      <c r="AK70" s="380"/>
      <c r="AL70" s="492"/>
      <c r="AM70" s="492"/>
      <c r="AN70" s="826"/>
      <c r="AO70" s="826"/>
      <c r="AP70" s="492"/>
      <c r="AQ70" s="492"/>
      <c r="AR70" s="826"/>
      <c r="AS70" s="347"/>
      <c r="AT70" s="347"/>
      <c r="AU70" s="347"/>
      <c r="AV70" s="347"/>
      <c r="AW70" s="347"/>
      <c r="AX70" s="347"/>
      <c r="AY70" s="347"/>
      <c r="AZ70" s="820"/>
      <c r="BA70" s="820"/>
      <c r="BB70" s="820"/>
      <c r="BC70" s="820"/>
      <c r="BD70" s="827"/>
      <c r="BE70" s="827"/>
      <c r="BF70" s="204"/>
      <c r="BG70" s="204"/>
      <c r="BH70" s="204"/>
      <c r="BI70" s="204"/>
      <c r="BJ70" s="204"/>
      <c r="BK70" s="348"/>
      <c r="BL70" s="348"/>
      <c r="BM70" s="348"/>
      <c r="BN70" s="348"/>
      <c r="BO70" s="85"/>
      <c r="BP70" s="204"/>
      <c r="BQ70" s="348"/>
      <c r="BR70" s="348"/>
      <c r="BS70" s="348"/>
      <c r="BT70" s="348"/>
      <c r="BU70" s="204"/>
      <c r="BV70" s="205"/>
      <c r="BW70" s="85"/>
      <c r="BX70" s="85"/>
      <c r="BY70" s="85"/>
      <c r="BZ70" s="85"/>
      <c r="CA70" s="204"/>
      <c r="CB70" s="205"/>
      <c r="CC70" s="206"/>
      <c r="CD70" s="72"/>
      <c r="CE70" s="72"/>
    </row>
    <row r="71" spans="1:83" s="91" customFormat="1" ht="15.75" hidden="1" customHeight="1" x14ac:dyDescent="0.25">
      <c r="A71" s="377" t="s">
        <v>311</v>
      </c>
      <c r="B71" s="852"/>
      <c r="C71" s="834"/>
      <c r="D71" s="835"/>
      <c r="E71" s="835">
        <v>3</v>
      </c>
      <c r="F71" s="853" t="str">
        <f>+CONCATENATE($B$9,"",$C$41,"",$D$68,"00",E71)</f>
        <v>21.02.005.003</v>
      </c>
      <c r="G71" s="836" t="s">
        <v>93</v>
      </c>
      <c r="H71" s="838">
        <v>0</v>
      </c>
      <c r="I71" s="838">
        <f>+'P01 2026'!AA58</f>
        <v>32770.767999999996</v>
      </c>
      <c r="J71" s="838">
        <f ca="1">SUMIF(W$3:$AJ63,"ok",W71:AJ71)</f>
        <v>32770.767999999996</v>
      </c>
      <c r="K71" s="136">
        <f t="shared" ca="1" si="1"/>
        <v>1</v>
      </c>
      <c r="L71" s="838">
        <f>'P01 2026'!AC58</f>
        <v>32770.767999999996</v>
      </c>
      <c r="M71" s="499">
        <f t="shared" si="2"/>
        <v>1</v>
      </c>
      <c r="N71" s="838">
        <v>0</v>
      </c>
      <c r="O71" s="499">
        <f t="shared" si="4"/>
        <v>0</v>
      </c>
      <c r="P71" s="839">
        <f>+'P01 2026'!AE58</f>
        <v>32770.767999999996</v>
      </c>
      <c r="Q71" s="499">
        <f t="shared" ca="1" si="5"/>
        <v>1</v>
      </c>
      <c r="R71" s="839">
        <f>+'P01 2026'!AF58</f>
        <v>0</v>
      </c>
      <c r="S71" s="499">
        <f t="shared" ca="1" si="6"/>
        <v>0</v>
      </c>
      <c r="T71" s="840">
        <f>+'P01 2025'!U58</f>
        <v>64030.279743999992</v>
      </c>
      <c r="U71" s="840">
        <f ca="1">SUMIF(W$3:$AJ61,"SI",W71:AJ71)</f>
        <v>24825.491270999999</v>
      </c>
      <c r="V71" s="499">
        <f t="shared" ca="1" si="7"/>
        <v>0.38771486506470076</v>
      </c>
      <c r="W71" s="841">
        <v>0</v>
      </c>
      <c r="X71" s="842">
        <f>+'P01 2025'!G58</f>
        <v>24825.491270999999</v>
      </c>
      <c r="Y71" s="842">
        <f>+'P01 2026'!R50</f>
        <v>32770.767999999996</v>
      </c>
      <c r="Z71" s="839">
        <v>0</v>
      </c>
      <c r="AA71" s="203">
        <v>0</v>
      </c>
      <c r="AB71" s="63">
        <v>0</v>
      </c>
      <c r="AC71" s="63">
        <v>0</v>
      </c>
      <c r="AD71" s="63">
        <v>0</v>
      </c>
      <c r="AE71" s="78">
        <v>0</v>
      </c>
      <c r="AF71" s="63">
        <v>0</v>
      </c>
      <c r="AG71" s="63">
        <v>0</v>
      </c>
      <c r="AH71" s="63">
        <v>0</v>
      </c>
      <c r="AI71" s="63">
        <v>0</v>
      </c>
      <c r="AJ71" s="63">
        <f>+'P01 2025'!FR53</f>
        <v>22386.41</v>
      </c>
      <c r="AK71" s="380"/>
      <c r="AL71" s="492"/>
      <c r="AM71" s="492"/>
      <c r="AN71" s="826"/>
      <c r="AO71" s="826"/>
      <c r="AP71" s="492"/>
      <c r="AQ71" s="492"/>
      <c r="AR71" s="826"/>
      <c r="AS71" s="347"/>
      <c r="AT71" s="347"/>
      <c r="AU71" s="347"/>
      <c r="AV71" s="347"/>
      <c r="AW71" s="347"/>
      <c r="AX71" s="347"/>
      <c r="AY71" s="347"/>
      <c r="AZ71" s="820"/>
      <c r="BA71" s="820"/>
      <c r="BB71" s="820"/>
      <c r="BC71" s="820"/>
      <c r="BD71" s="827"/>
      <c r="BE71" s="827"/>
      <c r="BF71" s="204"/>
      <c r="BG71" s="204"/>
      <c r="BH71" s="204"/>
      <c r="BI71" s="204"/>
      <c r="BJ71" s="204"/>
      <c r="BK71" s="348"/>
      <c r="BL71" s="348"/>
      <c r="BM71" s="348"/>
      <c r="BN71" s="348"/>
      <c r="BO71" s="85"/>
      <c r="BP71" s="204"/>
      <c r="BQ71" s="348"/>
      <c r="BR71" s="348"/>
      <c r="BS71" s="348"/>
      <c r="BT71" s="348"/>
      <c r="BU71" s="204"/>
      <c r="BV71" s="205"/>
      <c r="BW71" s="85"/>
      <c r="BX71" s="85"/>
      <c r="BY71" s="85"/>
      <c r="BZ71" s="85"/>
      <c r="CA71" s="204"/>
      <c r="CB71" s="205"/>
      <c r="CC71" s="206"/>
      <c r="CD71" s="72"/>
      <c r="CE71" s="72"/>
    </row>
    <row r="72" spans="1:83" s="91" customFormat="1" ht="15.75" hidden="1" customHeight="1" x14ac:dyDescent="0.25">
      <c r="A72" s="377" t="s">
        <v>312</v>
      </c>
      <c r="B72" s="135"/>
      <c r="C72" s="486" t="s">
        <v>152</v>
      </c>
      <c r="D72" s="12"/>
      <c r="E72" s="12"/>
      <c r="F72" s="12"/>
      <c r="G72" s="226" t="s">
        <v>98</v>
      </c>
      <c r="H72" s="45">
        <f>+'P01 2026'!H54</f>
        <v>1007917</v>
      </c>
      <c r="I72" s="86">
        <f>+'P01 2026'!AA59</f>
        <v>1007717</v>
      </c>
      <c r="J72" s="86">
        <f ca="1">SUMIF(W$3:$AJ64,"ok",W72:AJ72)</f>
        <v>168332.38400000002</v>
      </c>
      <c r="K72" s="136">
        <f t="shared" ca="1" si="1"/>
        <v>0.16704331077078188</v>
      </c>
      <c r="L72" s="86">
        <f>'P01 2026'!AC59</f>
        <v>168332.38399999999</v>
      </c>
      <c r="M72" s="499">
        <f t="shared" si="2"/>
        <v>0.16704331077078186</v>
      </c>
      <c r="N72" s="86">
        <f t="shared" si="3"/>
        <v>839384.61600000004</v>
      </c>
      <c r="O72" s="499">
        <f t="shared" si="4"/>
        <v>0.83295668922921817</v>
      </c>
      <c r="P72" s="21">
        <f>+'P01 2026'!AE59</f>
        <v>153920.51999999999</v>
      </c>
      <c r="Q72" s="499">
        <f t="shared" ca="1" si="5"/>
        <v>0.91438448349902757</v>
      </c>
      <c r="R72" s="21">
        <f>+'P01 2026'!AF59</f>
        <v>14411.864</v>
      </c>
      <c r="S72" s="499">
        <f t="shared" ca="1" si="6"/>
        <v>8.5615516500972252E-2</v>
      </c>
      <c r="T72" s="87">
        <f>+'P01 2025'!U59</f>
        <v>1167060.6194529999</v>
      </c>
      <c r="U72" s="31">
        <f ca="1">+U73+U76+U77+U78</f>
        <v>162042.25247299997</v>
      </c>
      <c r="V72" s="136">
        <f t="shared" ca="1" si="7"/>
        <v>0.13884647444358889</v>
      </c>
      <c r="W72" s="489">
        <f>+'P01 2026'!I54</f>
        <v>80195.023000000001</v>
      </c>
      <c r="X72" s="337">
        <f>+'P01 2025'!G59</f>
        <v>82121.462532999998</v>
      </c>
      <c r="Y72" s="337">
        <f>+'P01 2026'!R51</f>
        <v>88137.361000000004</v>
      </c>
      <c r="Z72" s="126">
        <f>+'P01 2025'!N36</f>
        <v>79920.789940000002</v>
      </c>
      <c r="AA72" s="77">
        <f>+'P01 2025'!AC51</f>
        <v>79301.400999999998</v>
      </c>
      <c r="AB72" s="63">
        <f>+'P01 2025'!AR45</f>
        <v>74358.122000000003</v>
      </c>
      <c r="AC72" s="78">
        <f>SUM(AC73+AC78)</f>
        <v>75546.648000000001</v>
      </c>
      <c r="AD72" s="78">
        <f>+'P01 2025'!BU51</f>
        <v>73017.847999999998</v>
      </c>
      <c r="AE72" s="78">
        <f>+'P01 2025'!CI38</f>
        <v>84416.972999999998</v>
      </c>
      <c r="AF72" s="78">
        <f>+'P01 2025'!CX41</f>
        <v>85825.376999999993</v>
      </c>
      <c r="AG72" s="63">
        <f>+'P01 2025'!DN52</f>
        <v>91347.346000000005</v>
      </c>
      <c r="AH72" s="78">
        <f>+'P01 2025'!ED42</f>
        <v>91650.116999999998</v>
      </c>
      <c r="AI72" s="78">
        <f>+'P01 2025'!EY38</f>
        <v>91047.629000000001</v>
      </c>
      <c r="AJ72" s="63">
        <f>+'P01 2025'!FR54</f>
        <v>102572.18799999999</v>
      </c>
      <c r="AK72" s="380"/>
      <c r="AL72" s="492"/>
      <c r="AM72" s="492"/>
      <c r="AN72" s="826"/>
      <c r="AO72" s="826"/>
      <c r="AP72" s="492"/>
      <c r="AQ72" s="492"/>
      <c r="AR72" s="826"/>
      <c r="AS72" s="347"/>
      <c r="AT72" s="347"/>
      <c r="AU72" s="347"/>
      <c r="AV72" s="347"/>
      <c r="AW72" s="347"/>
      <c r="AX72" s="347"/>
      <c r="AY72" s="347"/>
      <c r="AZ72" s="820"/>
      <c r="BA72" s="820"/>
      <c r="BB72" s="820"/>
      <c r="BC72" s="820"/>
      <c r="BD72" s="827"/>
      <c r="BE72" s="827"/>
      <c r="BF72" s="204"/>
      <c r="BG72" s="204"/>
      <c r="BH72" s="204"/>
      <c r="BI72" s="204"/>
      <c r="BJ72" s="204"/>
      <c r="BK72" s="348"/>
      <c r="BL72" s="348"/>
      <c r="BM72" s="348"/>
      <c r="BN72" s="348"/>
      <c r="BO72" s="85"/>
      <c r="BP72" s="204"/>
      <c r="BQ72" s="348"/>
      <c r="BR72" s="348"/>
      <c r="BS72" s="348"/>
      <c r="BT72" s="348"/>
      <c r="BU72" s="204"/>
      <c r="BV72" s="205"/>
      <c r="BW72" s="85"/>
      <c r="BX72" s="85"/>
      <c r="BY72" s="85"/>
      <c r="BZ72" s="85"/>
      <c r="CA72" s="204"/>
      <c r="CB72" s="205"/>
      <c r="CC72" s="206"/>
      <c r="CD72" s="72"/>
      <c r="CE72" s="72"/>
    </row>
    <row r="73" spans="1:83" s="91" customFormat="1" ht="15.75" hidden="1" customHeight="1" x14ac:dyDescent="0.25">
      <c r="A73" s="377" t="s">
        <v>484</v>
      </c>
      <c r="B73" s="833"/>
      <c r="C73" s="834"/>
      <c r="D73" s="835" t="s">
        <v>145</v>
      </c>
      <c r="E73" s="835"/>
      <c r="F73" s="835"/>
      <c r="G73" s="836" t="s">
        <v>39</v>
      </c>
      <c r="H73" s="837">
        <f>+'P01 2026'!H55</f>
        <v>990617</v>
      </c>
      <c r="I73" s="838">
        <f>+'P01 2026'!AA60</f>
        <v>990417</v>
      </c>
      <c r="J73" s="838">
        <f ca="1">SUMIF(W$3:$AJ65,"ok",W73:AJ73)</f>
        <v>162219.96100000001</v>
      </c>
      <c r="K73" s="136">
        <f t="shared" ref="K73:K136" ca="1" si="11">IFERROR(J73/I73,0%)</f>
        <v>0.1637895563181973</v>
      </c>
      <c r="L73" s="838">
        <f>'P01 2026'!AC60</f>
        <v>162219.96100000001</v>
      </c>
      <c r="M73" s="499">
        <f t="shared" ref="M73:M136" si="12">+IFERROR(L73/I73,0%)</f>
        <v>0.1637895563181973</v>
      </c>
      <c r="N73" s="838">
        <f t="shared" ref="N73:N136" si="13">I73-L73</f>
        <v>828197.03899999999</v>
      </c>
      <c r="O73" s="499">
        <f t="shared" ref="O73:O136" si="14">+IFERROR(N73/I73,0)</f>
        <v>0.83621044368180275</v>
      </c>
      <c r="P73" s="839">
        <f>+'P01 2026'!AE60</f>
        <v>149463.49</v>
      </c>
      <c r="Q73" s="499">
        <f t="shared" ref="Q73:Q136" ca="1" si="15">+IFERROR(P73/J73,0)</f>
        <v>0.92136312374036378</v>
      </c>
      <c r="R73" s="839">
        <f>+'P01 2026'!AF60</f>
        <v>12756.471</v>
      </c>
      <c r="S73" s="499">
        <f t="shared" ref="S73:S136" ca="1" si="16">IFERROR(+R73/J73,0%)</f>
        <v>7.8636876259636126E-2</v>
      </c>
      <c r="T73" s="844">
        <f>+'P01 2025'!U60</f>
        <v>1070225.426</v>
      </c>
      <c r="U73" s="844">
        <f ca="1">SUM(U74:U75)</f>
        <v>154849.92017899998</v>
      </c>
      <c r="V73" s="499">
        <f t="shared" ref="V73:V136" ca="1" si="17">IFERROR(U73/T73,"0,00%")</f>
        <v>0.14468906869252421</v>
      </c>
      <c r="W73" s="841">
        <f>+'P01 2026'!I55</f>
        <v>78392.331000000006</v>
      </c>
      <c r="X73" s="842">
        <f>+'P01 2025'!G60</f>
        <v>77326.574336999998</v>
      </c>
      <c r="Y73" s="842">
        <f>+'P01 2026'!R52</f>
        <v>83827.63</v>
      </c>
      <c r="Z73" s="843">
        <f>+'P01 2025'!N37</f>
        <v>77523.345841999995</v>
      </c>
      <c r="AA73" s="77">
        <f>+'P01 2025'!AC52</f>
        <v>76313.407999999996</v>
      </c>
      <c r="AB73" s="63">
        <f>+'P01 2025'!AR46</f>
        <v>74358.122000000003</v>
      </c>
      <c r="AC73" s="78">
        <f>SUM(AC74:AC77)</f>
        <v>73244.13</v>
      </c>
      <c r="AD73" s="78">
        <f>+'P01 2025'!BU52</f>
        <v>73017.847999999998</v>
      </c>
      <c r="AE73" s="78">
        <f>+'P01 2025'!CI39</f>
        <v>84416.972999999998</v>
      </c>
      <c r="AF73" s="78">
        <f>+'P01 2025'!CX42</f>
        <v>85825.376999999993</v>
      </c>
      <c r="AG73" s="63">
        <f>+'P01 2025'!DN53</f>
        <v>90157.092000000004</v>
      </c>
      <c r="AH73" s="78">
        <f>+'P01 2025'!ED43</f>
        <v>87016.035999999993</v>
      </c>
      <c r="AI73" s="78">
        <f>+'P01 2025'!EY39</f>
        <v>89245.804999999993</v>
      </c>
      <c r="AJ73" s="63">
        <f>+'P01 2025'!FR55</f>
        <v>99548.615999999995</v>
      </c>
      <c r="AK73" s="380"/>
      <c r="AL73" s="492"/>
      <c r="AM73" s="492"/>
      <c r="AN73" s="826"/>
      <c r="AO73" s="826"/>
      <c r="AP73" s="492"/>
      <c r="AQ73" s="492"/>
      <c r="AR73" s="826"/>
      <c r="AS73" s="347"/>
      <c r="AT73" s="347"/>
      <c r="AU73" s="347"/>
      <c r="AV73" s="347"/>
      <c r="AW73" s="347"/>
      <c r="AX73" s="347"/>
      <c r="AY73" s="347"/>
      <c r="AZ73" s="820"/>
      <c r="BA73" s="820"/>
      <c r="BB73" s="820"/>
      <c r="BC73" s="820"/>
      <c r="BD73" s="827"/>
      <c r="BE73" s="827"/>
      <c r="BF73" s="204"/>
      <c r="BG73" s="204"/>
      <c r="BH73" s="204"/>
      <c r="BI73" s="204"/>
      <c r="BJ73" s="204"/>
      <c r="BK73" s="348"/>
      <c r="BL73" s="348"/>
      <c r="BM73" s="348"/>
      <c r="BN73" s="348"/>
      <c r="BO73" s="85"/>
      <c r="BP73" s="204"/>
      <c r="BQ73" s="348"/>
      <c r="BR73" s="348"/>
      <c r="BS73" s="348"/>
      <c r="BT73" s="348"/>
      <c r="BU73" s="204"/>
      <c r="BV73" s="205"/>
      <c r="BW73" s="85"/>
      <c r="BX73" s="85"/>
      <c r="BY73" s="85"/>
      <c r="BZ73" s="85"/>
      <c r="CA73" s="204"/>
      <c r="CB73" s="205"/>
      <c r="CC73" s="206"/>
      <c r="CD73" s="72"/>
      <c r="CE73" s="72"/>
    </row>
    <row r="74" spans="1:83" s="91" customFormat="1" ht="15.75" hidden="1" customHeight="1" x14ac:dyDescent="0.25">
      <c r="A74" s="377" t="s">
        <v>485</v>
      </c>
      <c r="B74" s="852"/>
      <c r="C74" s="834"/>
      <c r="D74" s="835"/>
      <c r="E74" s="835">
        <v>1</v>
      </c>
      <c r="F74" s="853" t="str">
        <f>+CONCATENATE($B$9,"",$C$72,"",$D$73,"00",E74)</f>
        <v>21.03.001.001</v>
      </c>
      <c r="G74" s="836" t="s">
        <v>40</v>
      </c>
      <c r="H74" s="837">
        <f>+'P01 2026'!H56</f>
        <v>982417</v>
      </c>
      <c r="I74" s="838">
        <f>+'P01 2026'!AA61</f>
        <v>982418.79099999997</v>
      </c>
      <c r="J74" s="838">
        <f ca="1">SUMIF(W$3:$AJ66,"ok",W74:AJ74)</f>
        <v>161909.299</v>
      </c>
      <c r="K74" s="136">
        <f t="shared" ca="1" si="11"/>
        <v>0.16480680182755178</v>
      </c>
      <c r="L74" s="838">
        <f>'P01 2026'!AC61</f>
        <v>161909.299</v>
      </c>
      <c r="M74" s="499">
        <f t="shared" si="12"/>
        <v>0.16480680182755178</v>
      </c>
      <c r="N74" s="838">
        <f t="shared" si="13"/>
        <v>820509.49199999997</v>
      </c>
      <c r="O74" s="499">
        <f t="shared" si="14"/>
        <v>0.83519319817244819</v>
      </c>
      <c r="P74" s="839">
        <f>+'P01 2026'!AE61</f>
        <v>149161.30300000001</v>
      </c>
      <c r="Q74" s="499">
        <f t="shared" ca="1" si="15"/>
        <v>0.9212645840681456</v>
      </c>
      <c r="R74" s="839">
        <f>+'P01 2026'!AF61</f>
        <v>12747.995999999999</v>
      </c>
      <c r="S74" s="499">
        <f t="shared" ca="1" si="16"/>
        <v>7.8735415931854527E-2</v>
      </c>
      <c r="T74" s="844">
        <f>+'P01 2025'!U61</f>
        <v>1050313.723</v>
      </c>
      <c r="U74" s="840">
        <f ca="1">SUMIF(W$3:$AJ66,"SI",W74:AJ74)</f>
        <v>152988.28162599998</v>
      </c>
      <c r="V74" s="499">
        <f t="shared" ca="1" si="17"/>
        <v>0.14565960462653119</v>
      </c>
      <c r="W74" s="841">
        <f>+'P01 2026'!I56</f>
        <v>78360.521999999997</v>
      </c>
      <c r="X74" s="842">
        <f>+'P01 2025'!G61</f>
        <v>76303.002691999995</v>
      </c>
      <c r="Y74" s="842">
        <f>+'P01 2026'!R53</f>
        <v>83548.777000000002</v>
      </c>
      <c r="Z74" s="839">
        <f>+'P01 2025'!N38</f>
        <v>76685.278933999987</v>
      </c>
      <c r="AA74" s="203">
        <f>+'P01 2025'!AC53</f>
        <v>75067.876000000004</v>
      </c>
      <c r="AB74" s="63">
        <f>+'P01 2025'!AR47</f>
        <v>73151.53</v>
      </c>
      <c r="AC74" s="63">
        <f>'P01 2025'!BF38</f>
        <v>72415.634000000005</v>
      </c>
      <c r="AD74" s="63">
        <f>+'P01 2025'!BU53</f>
        <v>72564.459000000003</v>
      </c>
      <c r="AE74" s="63">
        <f>+'P01 2025'!CI40</f>
        <v>83839.941999999995</v>
      </c>
      <c r="AF74" s="63">
        <f>+'P01 2025'!CX43</f>
        <v>85799.562000000005</v>
      </c>
      <c r="AG74" s="63">
        <f>+'P01 2025'!DN54</f>
        <v>90035.85</v>
      </c>
      <c r="AH74" s="63">
        <f>+'P01 2025'!ED44</f>
        <v>86773.551999999996</v>
      </c>
      <c r="AI74" s="63">
        <f>+'P01 2025'!EY40</f>
        <v>88638.379000000001</v>
      </c>
      <c r="AJ74" s="63">
        <f>+'P01 2025'!FR56</f>
        <v>99268.327999999994</v>
      </c>
      <c r="AK74" s="380"/>
      <c r="AL74" s="492"/>
      <c r="AM74" s="492"/>
      <c r="AN74" s="826"/>
      <c r="AO74" s="826"/>
      <c r="AP74" s="492"/>
      <c r="AQ74" s="492"/>
      <c r="AR74" s="826"/>
      <c r="AS74" s="347"/>
      <c r="AT74" s="347"/>
      <c r="AU74" s="347"/>
      <c r="AV74" s="347"/>
      <c r="AW74" s="347"/>
      <c r="AX74" s="347"/>
      <c r="AY74" s="347"/>
      <c r="AZ74" s="820"/>
      <c r="BA74" s="820"/>
      <c r="BB74" s="820"/>
      <c r="BC74" s="820"/>
      <c r="BD74" s="827"/>
      <c r="BE74" s="827"/>
      <c r="BF74" s="204"/>
      <c r="BG74" s="204"/>
      <c r="BH74" s="204"/>
      <c r="BI74" s="204"/>
      <c r="BJ74" s="204"/>
      <c r="BK74" s="348"/>
      <c r="BL74" s="348"/>
      <c r="BM74" s="348"/>
      <c r="BN74" s="348"/>
      <c r="BO74" s="85"/>
      <c r="BP74" s="204"/>
      <c r="BQ74" s="348"/>
      <c r="BR74" s="348"/>
      <c r="BS74" s="348"/>
      <c r="BT74" s="348"/>
      <c r="BU74" s="204"/>
      <c r="BV74" s="205"/>
      <c r="BW74" s="85"/>
      <c r="BX74" s="85"/>
      <c r="BY74" s="85"/>
      <c r="BZ74" s="85"/>
      <c r="CA74" s="204"/>
      <c r="CB74" s="205"/>
      <c r="CC74" s="206"/>
      <c r="CD74" s="72"/>
      <c r="CE74" s="72"/>
    </row>
    <row r="75" spans="1:83" s="91" customFormat="1" ht="15.75" hidden="1" customHeight="1" x14ac:dyDescent="0.25">
      <c r="A75" s="377" t="s">
        <v>486</v>
      </c>
      <c r="B75" s="852"/>
      <c r="C75" s="834"/>
      <c r="D75" s="835"/>
      <c r="E75" s="835">
        <v>2</v>
      </c>
      <c r="F75" s="853" t="str">
        <f>+CONCATENATE($B$9,"",$C$72,"",$D$73,"00",E75)</f>
        <v>21.03.001.002</v>
      </c>
      <c r="G75" s="836" t="s">
        <v>41</v>
      </c>
      <c r="H75" s="837">
        <f>+'P01 2026'!H57</f>
        <v>8200</v>
      </c>
      <c r="I75" s="838">
        <f>+'P01 2026'!AA62</f>
        <v>7998.2089999999998</v>
      </c>
      <c r="J75" s="838">
        <f ca="1">SUMIF(W$3:$AJ67,"ok",W75:AJ75)</f>
        <v>310.66200000000003</v>
      </c>
      <c r="K75" s="136">
        <f t="shared" ca="1" si="11"/>
        <v>3.8841445628640114E-2</v>
      </c>
      <c r="L75" s="838">
        <f>'P01 2026'!AC62</f>
        <v>310.66199999999998</v>
      </c>
      <c r="M75" s="499">
        <f t="shared" si="12"/>
        <v>3.8841445628640107E-2</v>
      </c>
      <c r="N75" s="838">
        <f t="shared" si="13"/>
        <v>7687.5469999999996</v>
      </c>
      <c r="O75" s="499">
        <f t="shared" si="14"/>
        <v>0.96115855437135989</v>
      </c>
      <c r="P75" s="839">
        <f>+'P01 2026'!AE62</f>
        <v>302.18700000000001</v>
      </c>
      <c r="Q75" s="499">
        <f t="shared" ca="1" si="15"/>
        <v>0.97271954728933685</v>
      </c>
      <c r="R75" s="839">
        <f>+'P01 2026'!AF62</f>
        <v>8.4749999999999996</v>
      </c>
      <c r="S75" s="499">
        <f t="shared" ca="1" si="16"/>
        <v>2.7280452710663032E-2</v>
      </c>
      <c r="T75" s="844">
        <f>+'P01 2025'!U62</f>
        <v>19911.702999999998</v>
      </c>
      <c r="U75" s="840">
        <f ca="1">SUMIF(W$3:$AJ68,"SI",W75:AJ75)</f>
        <v>1861.6385529999998</v>
      </c>
      <c r="V75" s="499">
        <f t="shared" ca="1" si="17"/>
        <v>9.3494692694040288E-2</v>
      </c>
      <c r="W75" s="841">
        <f>+'P01 2026'!I57</f>
        <v>31.809000000000001</v>
      </c>
      <c r="X75" s="842">
        <f>+'P01 2025'!G62</f>
        <v>1023.5716449999999</v>
      </c>
      <c r="Y75" s="842">
        <f>+'P01 2026'!R54</f>
        <v>278.85300000000001</v>
      </c>
      <c r="Z75" s="839">
        <f>+'P01 2025'!N39</f>
        <v>838.06690800000001</v>
      </c>
      <c r="AA75" s="203">
        <f>+'P01 2025'!AC54</f>
        <v>1245.5319999999999</v>
      </c>
      <c r="AB75" s="63">
        <f>+'P01 2025'!AR48</f>
        <v>1206.5920000000001</v>
      </c>
      <c r="AC75" s="63">
        <f>'P01 2025'!BF39</f>
        <v>828.49599999999998</v>
      </c>
      <c r="AD75" s="63">
        <f>+'P01 2025'!BU54</f>
        <v>453.38900000000001</v>
      </c>
      <c r="AE75" s="63">
        <f>+'P01 2025'!CI41</f>
        <v>577.03099999999995</v>
      </c>
      <c r="AF75" s="63">
        <f>+'P01 2025'!CX44</f>
        <v>25.815000000000001</v>
      </c>
      <c r="AG75" s="63">
        <f>+'P01 2025'!DN55</f>
        <v>121.242</v>
      </c>
      <c r="AH75" s="63">
        <f>+'P01 2025'!ED45</f>
        <v>242.48400000000001</v>
      </c>
      <c r="AI75" s="63">
        <f>+'P01 2025'!EY41</f>
        <v>607.42600000000004</v>
      </c>
      <c r="AJ75" s="63">
        <f>+'P01 2025'!FR57</f>
        <v>280.28800000000001</v>
      </c>
      <c r="AK75" s="380"/>
      <c r="AL75" s="492"/>
      <c r="AM75" s="492"/>
      <c r="AN75" s="826"/>
      <c r="AO75" s="826"/>
      <c r="AP75" s="492"/>
      <c r="AQ75" s="492"/>
      <c r="AR75" s="826"/>
      <c r="AS75" s="347"/>
      <c r="AT75" s="347"/>
      <c r="AU75" s="347"/>
      <c r="AV75" s="347"/>
      <c r="AW75" s="347"/>
      <c r="AX75" s="347"/>
      <c r="AY75" s="347"/>
      <c r="AZ75" s="820"/>
      <c r="BA75" s="820"/>
      <c r="BB75" s="820"/>
      <c r="BC75" s="820"/>
      <c r="BD75" s="827"/>
      <c r="BE75" s="827"/>
      <c r="BF75" s="204"/>
      <c r="BG75" s="204"/>
      <c r="BH75" s="204"/>
      <c r="BI75" s="204"/>
      <c r="BJ75" s="204"/>
      <c r="BK75" s="348"/>
      <c r="BL75" s="348"/>
      <c r="BM75" s="348"/>
      <c r="BN75" s="348"/>
      <c r="BO75" s="85"/>
      <c r="BP75" s="204"/>
      <c r="BQ75" s="348"/>
      <c r="BR75" s="348"/>
      <c r="BS75" s="348"/>
      <c r="BT75" s="348"/>
      <c r="BU75" s="204"/>
      <c r="BV75" s="205"/>
      <c r="BW75" s="85"/>
      <c r="BX75" s="85"/>
      <c r="BY75" s="85"/>
      <c r="BZ75" s="85"/>
      <c r="CA75" s="204"/>
      <c r="CB75" s="205"/>
      <c r="CC75" s="206"/>
      <c r="CD75" s="72"/>
      <c r="CE75" s="72"/>
    </row>
    <row r="76" spans="1:83" s="91" customFormat="1" ht="15.75" hidden="1" customHeight="1" x14ac:dyDescent="0.25">
      <c r="A76" s="377" t="s">
        <v>313</v>
      </c>
      <c r="B76" s="852"/>
      <c r="C76" s="834"/>
      <c r="D76" s="835" t="s">
        <v>150</v>
      </c>
      <c r="E76" s="835"/>
      <c r="F76" s="853" t="str">
        <f>+CONCATENATE($B$9,"",$C$72,"",D76)</f>
        <v>21.03.005.</v>
      </c>
      <c r="G76" s="836" t="s">
        <v>278</v>
      </c>
      <c r="H76" s="837">
        <f>+'P01 2026'!H58</f>
        <v>17300</v>
      </c>
      <c r="I76" s="838">
        <f>+'P01 2026'!AA63</f>
        <v>17300</v>
      </c>
      <c r="J76" s="838">
        <f ca="1">SUMIF(W$3:$AJ68,"ok",W76:AJ76)</f>
        <v>6112.4229999999998</v>
      </c>
      <c r="K76" s="136">
        <f t="shared" ca="1" si="11"/>
        <v>0.35331924855491326</v>
      </c>
      <c r="L76" s="838">
        <f>'P01 2026'!AC63</f>
        <v>6112.4229999999998</v>
      </c>
      <c r="M76" s="499">
        <f t="shared" si="12"/>
        <v>0.35331924855491326</v>
      </c>
      <c r="N76" s="838">
        <f t="shared" si="13"/>
        <v>11187.577000000001</v>
      </c>
      <c r="O76" s="499">
        <f t="shared" si="14"/>
        <v>0.64668075144508674</v>
      </c>
      <c r="P76" s="839">
        <f>+'P01 2026'!AE63</f>
        <v>4457.03</v>
      </c>
      <c r="Q76" s="499">
        <f t="shared" ca="1" si="15"/>
        <v>0.72917564769323062</v>
      </c>
      <c r="R76" s="839">
        <f>+'P01 2026'!AF63</f>
        <v>1655.393</v>
      </c>
      <c r="S76" s="499">
        <f t="shared" ca="1" si="16"/>
        <v>0.27082435230676938</v>
      </c>
      <c r="T76" s="844">
        <f>+'P01 2025'!U63</f>
        <v>96835.193452999985</v>
      </c>
      <c r="U76" s="840">
        <f ca="1">SUMIF(W$3:$AJ69,"SI",W76:AJ76)</f>
        <v>7192.3322939999998</v>
      </c>
      <c r="V76" s="499">
        <f t="shared" ca="1" si="17"/>
        <v>7.4273949764874239E-2</v>
      </c>
      <c r="W76" s="841">
        <f>+'P01 2026'!I58</f>
        <v>1802.692</v>
      </c>
      <c r="X76" s="842">
        <f>+'P01 2025'!G63</f>
        <v>4794.8881959999999</v>
      </c>
      <c r="Y76" s="842">
        <f>+'P01 2026'!R55</f>
        <v>4309.7309999999998</v>
      </c>
      <c r="Z76" s="839">
        <f>+'P01 2025'!N40</f>
        <v>2397.4440979999999</v>
      </c>
      <c r="AA76" s="203">
        <f>+'P01 2025'!AC55</f>
        <v>2987.9929999999999</v>
      </c>
      <c r="AB76" s="63">
        <v>0</v>
      </c>
      <c r="AC76" s="63">
        <v>0</v>
      </c>
      <c r="AD76" s="63">
        <v>0</v>
      </c>
      <c r="AE76" s="63">
        <v>0</v>
      </c>
      <c r="AF76" s="63">
        <v>0</v>
      </c>
      <c r="AG76" s="63">
        <v>0</v>
      </c>
      <c r="AH76" s="63">
        <f>+'P01 2025'!ED46</f>
        <v>2464.5459999999998</v>
      </c>
      <c r="AI76" s="63">
        <f>+'P01 2025'!EY42</f>
        <v>1801.8240000000001</v>
      </c>
      <c r="AJ76" s="63">
        <f>+'P01 2025'!FR58</f>
        <v>3023.5720000000001</v>
      </c>
      <c r="AK76" s="380"/>
      <c r="AL76" s="492"/>
      <c r="AM76" s="492"/>
      <c r="AN76" s="826"/>
      <c r="AO76" s="826"/>
      <c r="AP76" s="492"/>
      <c r="AQ76" s="492"/>
      <c r="AR76" s="826"/>
      <c r="AS76" s="347"/>
      <c r="AT76" s="347"/>
      <c r="AU76" s="347"/>
      <c r="AV76" s="347"/>
      <c r="AW76" s="347"/>
      <c r="AX76" s="347"/>
      <c r="AY76" s="347"/>
      <c r="AZ76" s="820"/>
      <c r="BA76" s="820"/>
      <c r="BB76" s="820"/>
      <c r="BC76" s="820"/>
      <c r="BD76" s="827"/>
      <c r="BE76" s="827"/>
      <c r="BF76" s="204"/>
      <c r="BG76" s="204"/>
      <c r="BH76" s="204"/>
      <c r="BI76" s="204"/>
      <c r="BJ76" s="204"/>
      <c r="BK76" s="348"/>
      <c r="BL76" s="348"/>
      <c r="BM76" s="348"/>
      <c r="BN76" s="348"/>
      <c r="BO76" s="85"/>
      <c r="BP76" s="204"/>
      <c r="BQ76" s="348"/>
      <c r="BR76" s="348"/>
      <c r="BS76" s="348"/>
      <c r="BT76" s="348"/>
      <c r="BU76" s="204"/>
      <c r="BV76" s="205"/>
      <c r="BW76" s="85"/>
      <c r="BX76" s="85"/>
      <c r="BY76" s="85"/>
      <c r="BZ76" s="85"/>
      <c r="CA76" s="204"/>
      <c r="CB76" s="205"/>
      <c r="CC76" s="206"/>
      <c r="CD76" s="72"/>
      <c r="CE76" s="72"/>
    </row>
    <row r="77" spans="1:83" s="91" customFormat="1" ht="15.75" hidden="1" customHeight="1" x14ac:dyDescent="0.25">
      <c r="A77" s="377" t="s">
        <v>1014</v>
      </c>
      <c r="B77" s="852"/>
      <c r="C77" s="834"/>
      <c r="D77" s="835" t="s">
        <v>881</v>
      </c>
      <c r="E77" s="835"/>
      <c r="F77" s="853" t="str">
        <f>+CONCATENATE($B$9,"",$C$72,"",D77)</f>
        <v>21.03.007.</v>
      </c>
      <c r="G77" s="836" t="s">
        <v>266</v>
      </c>
      <c r="H77" s="838">
        <v>0</v>
      </c>
      <c r="I77" s="838">
        <v>0</v>
      </c>
      <c r="J77" s="838">
        <f ca="1">SUMIF(W$3:$AJ69,"ok",W77:AJ77)</f>
        <v>0</v>
      </c>
      <c r="K77" s="136">
        <f t="shared" ca="1" si="11"/>
        <v>0</v>
      </c>
      <c r="L77" s="838">
        <v>0</v>
      </c>
      <c r="M77" s="499">
        <f t="shared" si="12"/>
        <v>0</v>
      </c>
      <c r="N77" s="838">
        <v>0</v>
      </c>
      <c r="O77" s="499">
        <f t="shared" si="14"/>
        <v>0</v>
      </c>
      <c r="P77" s="839">
        <v>0</v>
      </c>
      <c r="Q77" s="499">
        <f t="shared" ca="1" si="15"/>
        <v>0</v>
      </c>
      <c r="R77" s="839">
        <v>0</v>
      </c>
      <c r="S77" s="499">
        <f t="shared" ca="1" si="16"/>
        <v>0</v>
      </c>
      <c r="T77" s="844">
        <v>0</v>
      </c>
      <c r="U77" s="840">
        <f ca="1">SUMIF(W$3:$AJ70,"SI",W77:AJ77)</f>
        <v>0</v>
      </c>
      <c r="V77" s="499" t="str">
        <f t="shared" ca="1" si="17"/>
        <v>0,00%</v>
      </c>
      <c r="W77" s="841">
        <v>0</v>
      </c>
      <c r="X77" s="842">
        <v>0</v>
      </c>
      <c r="Y77" s="842">
        <v>0</v>
      </c>
      <c r="Z77" s="839">
        <v>0</v>
      </c>
      <c r="AA77" s="203">
        <v>0</v>
      </c>
      <c r="AB77" s="63">
        <v>0</v>
      </c>
      <c r="AC77" s="63">
        <v>0</v>
      </c>
      <c r="AD77" s="63">
        <v>0</v>
      </c>
      <c r="AE77" s="63">
        <v>0</v>
      </c>
      <c r="AF77" s="63">
        <v>0</v>
      </c>
      <c r="AG77" s="63">
        <v>0</v>
      </c>
      <c r="AH77" s="63">
        <v>0</v>
      </c>
      <c r="AI77" s="63">
        <v>0</v>
      </c>
      <c r="AJ77" s="63">
        <v>0</v>
      </c>
      <c r="AK77" s="380"/>
      <c r="AL77" s="492"/>
      <c r="AM77" s="492"/>
      <c r="AN77" s="826"/>
      <c r="AO77" s="826"/>
      <c r="AP77" s="492"/>
      <c r="AQ77" s="492"/>
      <c r="AR77" s="826"/>
      <c r="AS77" s="347"/>
      <c r="AT77" s="347"/>
      <c r="AU77" s="347"/>
      <c r="AV77" s="347"/>
      <c r="AW77" s="347"/>
      <c r="AX77" s="347"/>
      <c r="AY77" s="347"/>
      <c r="AZ77" s="820"/>
      <c r="BA77" s="820"/>
      <c r="BB77" s="820"/>
      <c r="BC77" s="820"/>
      <c r="BD77" s="827"/>
      <c r="BE77" s="827"/>
      <c r="BF77" s="204"/>
      <c r="BG77" s="204"/>
      <c r="BH77" s="204"/>
      <c r="BI77" s="204"/>
      <c r="BJ77" s="204"/>
      <c r="BK77" s="348"/>
      <c r="BL77" s="348"/>
      <c r="BM77" s="348"/>
      <c r="BN77" s="348"/>
      <c r="BO77" s="85"/>
      <c r="BP77" s="204"/>
      <c r="BQ77" s="348"/>
      <c r="BR77" s="348"/>
      <c r="BS77" s="348"/>
      <c r="BT77" s="348"/>
      <c r="BU77" s="204"/>
      <c r="BV77" s="205"/>
      <c r="BW77" s="85"/>
      <c r="BX77" s="85"/>
      <c r="BY77" s="85"/>
      <c r="BZ77" s="85"/>
      <c r="CA77" s="204"/>
      <c r="CB77" s="205"/>
      <c r="CC77" s="206"/>
      <c r="CD77" s="72"/>
      <c r="CE77" s="72"/>
    </row>
    <row r="78" spans="1:83" s="91" customFormat="1" ht="15.75" hidden="1" customHeight="1" x14ac:dyDescent="0.25">
      <c r="A78" s="377" t="s">
        <v>792</v>
      </c>
      <c r="B78" s="852"/>
      <c r="C78" s="834"/>
      <c r="D78" s="835" t="s">
        <v>877</v>
      </c>
      <c r="E78" s="835"/>
      <c r="F78" s="853" t="str">
        <f>+CONCATENATE($B$9,"",$C$72,"",D78)</f>
        <v>21.03.999.</v>
      </c>
      <c r="G78" s="836" t="s">
        <v>794</v>
      </c>
      <c r="H78" s="838">
        <v>0</v>
      </c>
      <c r="I78" s="838">
        <v>0</v>
      </c>
      <c r="J78" s="838">
        <f ca="1">SUMIF(W$3:$AJ69,"ok",W78:AJ78)</f>
        <v>0</v>
      </c>
      <c r="K78" s="136">
        <f t="shared" ca="1" si="11"/>
        <v>0</v>
      </c>
      <c r="L78" s="838">
        <v>0</v>
      </c>
      <c r="M78" s="499">
        <f t="shared" si="12"/>
        <v>0</v>
      </c>
      <c r="N78" s="838">
        <v>0</v>
      </c>
      <c r="O78" s="499">
        <f t="shared" si="14"/>
        <v>0</v>
      </c>
      <c r="P78" s="839">
        <v>0</v>
      </c>
      <c r="Q78" s="499">
        <f t="shared" ca="1" si="15"/>
        <v>0</v>
      </c>
      <c r="R78" s="839">
        <v>0</v>
      </c>
      <c r="S78" s="499">
        <f t="shared" ca="1" si="16"/>
        <v>0</v>
      </c>
      <c r="T78" s="844">
        <v>0</v>
      </c>
      <c r="U78" s="840">
        <f ca="1">SUMIF(W$3:$AJ71,"SI",W78:AJ78)</f>
        <v>0</v>
      </c>
      <c r="V78" s="499" t="str">
        <f t="shared" ca="1" si="17"/>
        <v>0,00%</v>
      </c>
      <c r="W78" s="841">
        <v>0</v>
      </c>
      <c r="X78" s="842">
        <v>0</v>
      </c>
      <c r="Y78" s="842">
        <v>0</v>
      </c>
      <c r="Z78" s="839">
        <v>0</v>
      </c>
      <c r="AA78" s="808">
        <v>0</v>
      </c>
      <c r="AB78" s="63">
        <v>0</v>
      </c>
      <c r="AC78" s="63">
        <f>'P01 2025'!BF40</f>
        <v>2302.518</v>
      </c>
      <c r="AD78" s="63">
        <v>0</v>
      </c>
      <c r="AE78" s="63">
        <v>0</v>
      </c>
      <c r="AF78" s="63">
        <v>0</v>
      </c>
      <c r="AG78" s="63">
        <f>+'P01 2025'!DN56</f>
        <v>1190.2539999999999</v>
      </c>
      <c r="AH78" s="63">
        <f>+'P01 2025'!ED47</f>
        <v>2169.5349999999999</v>
      </c>
      <c r="AI78" s="63">
        <v>0</v>
      </c>
      <c r="AJ78" s="63">
        <v>0</v>
      </c>
      <c r="AK78" s="380"/>
      <c r="AL78" s="492"/>
      <c r="AM78" s="492"/>
      <c r="AN78" s="826"/>
      <c r="AO78" s="826"/>
      <c r="AP78" s="492"/>
      <c r="AQ78" s="492"/>
      <c r="AR78" s="826"/>
      <c r="AS78" s="347"/>
      <c r="AT78" s="347"/>
      <c r="AU78" s="347"/>
      <c r="AV78" s="347"/>
      <c r="AW78" s="347"/>
      <c r="AX78" s="347"/>
      <c r="AY78" s="347"/>
      <c r="AZ78" s="820"/>
      <c r="BA78" s="820"/>
      <c r="BB78" s="820"/>
      <c r="BC78" s="820"/>
      <c r="BD78" s="827"/>
      <c r="BE78" s="827"/>
      <c r="BF78" s="204"/>
      <c r="BG78" s="204"/>
      <c r="BH78" s="204"/>
      <c r="BI78" s="204"/>
      <c r="BJ78" s="204"/>
      <c r="BK78" s="348"/>
      <c r="BL78" s="348"/>
      <c r="BM78" s="348"/>
      <c r="BN78" s="348"/>
      <c r="BO78" s="85"/>
      <c r="BP78" s="204"/>
      <c r="BQ78" s="348"/>
      <c r="BR78" s="348"/>
      <c r="BS78" s="348"/>
      <c r="BT78" s="348"/>
      <c r="BU78" s="204"/>
      <c r="BV78" s="205"/>
      <c r="BW78" s="85"/>
      <c r="BX78" s="85"/>
      <c r="BY78" s="85"/>
      <c r="BZ78" s="85"/>
      <c r="CA78" s="204"/>
      <c r="CB78" s="205"/>
      <c r="CC78" s="206"/>
      <c r="CD78" s="72"/>
      <c r="CE78" s="72"/>
    </row>
    <row r="79" spans="1:83" s="91" customFormat="1" ht="15.75" customHeight="1" x14ac:dyDescent="0.25">
      <c r="A79" s="377" t="s">
        <v>314</v>
      </c>
      <c r="B79" s="135">
        <v>22</v>
      </c>
      <c r="C79" s="486"/>
      <c r="D79" s="12"/>
      <c r="E79" s="12"/>
      <c r="F79" s="12"/>
      <c r="G79" s="226" t="s">
        <v>13</v>
      </c>
      <c r="H79" s="45">
        <f>+'P01 2026'!H59</f>
        <v>2207123</v>
      </c>
      <c r="I79" s="86">
        <f>'P01 2026'!AA64</f>
        <v>2207123</v>
      </c>
      <c r="J79" s="86">
        <f ca="1">SUMIF(W$3:$AJ70,"ok",W79:AJ79)</f>
        <v>327070.29399999999</v>
      </c>
      <c r="K79" s="136">
        <f t="shared" ca="1" si="11"/>
        <v>0.14818852143718314</v>
      </c>
      <c r="L79" s="86">
        <f>'P01 2026'!AC64</f>
        <v>1811072.058</v>
      </c>
      <c r="M79" s="499">
        <f t="shared" si="12"/>
        <v>0.82055782935522847</v>
      </c>
      <c r="N79" s="86">
        <f t="shared" si="13"/>
        <v>396050.94200000004</v>
      </c>
      <c r="O79" s="499">
        <f t="shared" si="14"/>
        <v>0.17944217064477153</v>
      </c>
      <c r="P79" s="21">
        <f>+'P01 2026'!AE64</f>
        <v>99090.805999999997</v>
      </c>
      <c r="Q79" s="499">
        <f t="shared" ca="1" si="15"/>
        <v>0.30296486051405208</v>
      </c>
      <c r="R79" s="21">
        <f>+'P01 2026'!AF64</f>
        <v>227979.48800000001</v>
      </c>
      <c r="S79" s="499">
        <f t="shared" ca="1" si="16"/>
        <v>0.69703513948594797</v>
      </c>
      <c r="T79" s="31">
        <f>+'P01 2025'!U64</f>
        <v>2883489.4589999998</v>
      </c>
      <c r="U79" s="87">
        <f ca="1">+U82+U86+U88+U102+U111+U119+U123+U131+U136+U139+U144</f>
        <v>177371.071807</v>
      </c>
      <c r="V79" s="136">
        <f t="shared" ca="1" si="17"/>
        <v>6.1512647897285069E-2</v>
      </c>
      <c r="W79" s="489">
        <f>+'P01 2026'!I59</f>
        <v>57464.190999999999</v>
      </c>
      <c r="X79" s="337">
        <f>+'P01 2025'!G64</f>
        <v>27560.662100999998</v>
      </c>
      <c r="Y79" s="337">
        <f>+'P01 2026'!R56</f>
        <v>269606.103</v>
      </c>
      <c r="Z79" s="126">
        <f>+'P01 2025'!N41</f>
        <v>149810.40970600001</v>
      </c>
      <c r="AA79" s="63">
        <f>+'P01 2025'!AC56</f>
        <v>370557.70199999999</v>
      </c>
      <c r="AB79" s="63">
        <f>+'P01 2025'!AR49</f>
        <v>311798.788</v>
      </c>
      <c r="AC79" s="63">
        <f>AC80+AC82+AC88+AC102+AC111+AC119+AC123+AC131+AC139+AC136+AC144+AC149+AC149</f>
        <v>214773.44800000003</v>
      </c>
      <c r="AD79" s="63">
        <f>+'P01 2025'!BU55</f>
        <v>449618.81099999999</v>
      </c>
      <c r="AE79" s="63">
        <f>+'P01 2025'!CI42</f>
        <v>210751.99799999999</v>
      </c>
      <c r="AF79" s="63">
        <f>+'P01 2025'!CX45</f>
        <v>385690.34499999997</v>
      </c>
      <c r="AG79" s="63">
        <f>+'P01 2025'!DN57</f>
        <v>615181.973</v>
      </c>
      <c r="AH79" s="78">
        <f>+'P01 2025'!ED48</f>
        <v>254058.29</v>
      </c>
      <c r="AI79" s="78">
        <f>+'P01 2025'!EY43</f>
        <v>531731.18000000005</v>
      </c>
      <c r="AJ79" s="78">
        <f>+'P01 2025'!FR59</f>
        <v>335677.95199999999</v>
      </c>
      <c r="AK79" s="380"/>
      <c r="AL79" s="492"/>
      <c r="AM79" s="492"/>
      <c r="AN79" s="826"/>
      <c r="AO79" s="826"/>
      <c r="AP79" s="492"/>
      <c r="AQ79" s="492"/>
      <c r="AR79" s="826"/>
      <c r="AS79" s="347"/>
      <c r="AT79" s="347"/>
      <c r="AU79" s="347"/>
      <c r="AV79" s="347"/>
      <c r="AW79" s="347"/>
      <c r="AX79" s="347"/>
      <c r="AY79" s="347"/>
      <c r="AZ79" s="820"/>
      <c r="BA79" s="820"/>
      <c r="BB79" s="820"/>
      <c r="BC79" s="820"/>
      <c r="BD79" s="827"/>
      <c r="BE79" s="827"/>
      <c r="BF79" s="204"/>
      <c r="BG79" s="204"/>
      <c r="BH79" s="204"/>
      <c r="BI79" s="204"/>
      <c r="BJ79" s="204"/>
      <c r="BK79" s="348"/>
      <c r="BL79" s="348"/>
      <c r="BM79" s="348"/>
      <c r="BN79" s="348"/>
      <c r="BO79" s="85"/>
      <c r="BP79" s="204"/>
      <c r="BQ79" s="348"/>
      <c r="BR79" s="348"/>
      <c r="BS79" s="348"/>
      <c r="BT79" s="348"/>
      <c r="BU79" s="204"/>
      <c r="BV79" s="205"/>
      <c r="BW79" s="85"/>
      <c r="BX79" s="85"/>
      <c r="BY79" s="85"/>
      <c r="BZ79" s="85"/>
      <c r="CA79" s="204"/>
      <c r="CB79" s="205"/>
      <c r="CC79" s="206"/>
      <c r="CD79" s="72"/>
      <c r="CE79" s="72"/>
    </row>
    <row r="80" spans="1:83" s="91" customFormat="1" ht="15.75" hidden="1" customHeight="1" x14ac:dyDescent="0.25">
      <c r="A80" s="377" t="s">
        <v>832</v>
      </c>
      <c r="B80" s="801"/>
      <c r="C80" s="1035" t="s">
        <v>260</v>
      </c>
      <c r="D80" s="1036"/>
      <c r="E80" s="1036"/>
      <c r="F80" s="1036"/>
      <c r="G80" s="1037" t="s">
        <v>834</v>
      </c>
      <c r="H80" s="1038">
        <v>0</v>
      </c>
      <c r="I80" s="1038">
        <v>0</v>
      </c>
      <c r="J80" s="1039">
        <f ca="1">SUMIF(W$3:$AJ71,"ok",W80:AJ80)</f>
        <v>0</v>
      </c>
      <c r="K80" s="1040">
        <f t="shared" ca="1" si="11"/>
        <v>0</v>
      </c>
      <c r="L80" s="1039">
        <v>0</v>
      </c>
      <c r="M80" s="138">
        <f t="shared" si="12"/>
        <v>0</v>
      </c>
      <c r="N80" s="1039">
        <v>0</v>
      </c>
      <c r="O80" s="138">
        <f t="shared" si="14"/>
        <v>0</v>
      </c>
      <c r="P80" s="1041">
        <v>0</v>
      </c>
      <c r="Q80" s="138">
        <f t="shared" ca="1" si="15"/>
        <v>0</v>
      </c>
      <c r="R80" s="1041">
        <v>0</v>
      </c>
      <c r="S80" s="138">
        <f t="shared" ca="1" si="16"/>
        <v>0</v>
      </c>
      <c r="T80" s="1042">
        <f>+'P01 2025'!U65</f>
        <v>154.64999999999998</v>
      </c>
      <c r="U80" s="1042">
        <v>0</v>
      </c>
      <c r="V80" s="1040">
        <f t="shared" si="17"/>
        <v>0</v>
      </c>
      <c r="W80" s="1043">
        <v>0</v>
      </c>
      <c r="X80" s="1044">
        <v>0</v>
      </c>
      <c r="Y80" s="1044">
        <v>0</v>
      </c>
      <c r="Z80" s="1045">
        <v>0</v>
      </c>
      <c r="AA80" s="63">
        <f>+'P01 2025'!AC57</f>
        <v>150</v>
      </c>
      <c r="AB80" s="63">
        <v>0</v>
      </c>
      <c r="AC80" s="63">
        <f>AC81</f>
        <v>0</v>
      </c>
      <c r="AD80" s="63">
        <v>0</v>
      </c>
      <c r="AE80" s="63">
        <v>0</v>
      </c>
      <c r="AF80" s="63">
        <v>0</v>
      </c>
      <c r="AG80" s="63">
        <v>0</v>
      </c>
      <c r="AH80" s="78">
        <v>0</v>
      </c>
      <c r="AI80" s="78">
        <v>0</v>
      </c>
      <c r="AJ80" s="78">
        <v>0</v>
      </c>
      <c r="AK80" s="380"/>
      <c r="AL80" s="492"/>
      <c r="AM80" s="492"/>
      <c r="AN80" s="826"/>
      <c r="AO80" s="826"/>
      <c r="AP80" s="492"/>
      <c r="AQ80" s="492"/>
      <c r="AR80" s="826"/>
      <c r="AS80" s="347"/>
      <c r="AT80" s="347"/>
      <c r="AU80" s="347"/>
      <c r="AV80" s="347"/>
      <c r="AW80" s="347"/>
      <c r="AX80" s="347"/>
      <c r="AY80" s="347"/>
      <c r="AZ80" s="820"/>
      <c r="BA80" s="820"/>
      <c r="BB80" s="820"/>
      <c r="BC80" s="820"/>
      <c r="BD80" s="827"/>
      <c r="BE80" s="827"/>
      <c r="BF80" s="204"/>
      <c r="BG80" s="204"/>
      <c r="BH80" s="204"/>
      <c r="BI80" s="204"/>
      <c r="BJ80" s="204"/>
      <c r="BK80" s="348"/>
      <c r="BL80" s="348"/>
      <c r="BM80" s="348"/>
      <c r="BN80" s="348"/>
      <c r="BO80" s="85"/>
      <c r="BP80" s="204"/>
      <c r="BQ80" s="348"/>
      <c r="BR80" s="348"/>
      <c r="BS80" s="348"/>
      <c r="BT80" s="348"/>
      <c r="BU80" s="204"/>
      <c r="BV80" s="205"/>
      <c r="BW80" s="85"/>
      <c r="BX80" s="85"/>
      <c r="BY80" s="85"/>
      <c r="BZ80" s="85"/>
      <c r="CA80" s="204"/>
      <c r="CB80" s="205"/>
      <c r="CC80" s="206"/>
      <c r="CD80" s="72"/>
      <c r="CE80" s="72"/>
    </row>
    <row r="81" spans="1:83" s="91" customFormat="1" ht="15.75" hidden="1" customHeight="1" x14ac:dyDescent="0.25">
      <c r="A81" s="377" t="s">
        <v>833</v>
      </c>
      <c r="B81" s="1046"/>
      <c r="C81" s="108"/>
      <c r="D81" s="79"/>
      <c r="E81" s="79"/>
      <c r="F81" s="79"/>
      <c r="G81" s="105" t="s">
        <v>835</v>
      </c>
      <c r="H81" s="89">
        <v>0</v>
      </c>
      <c r="I81" s="89">
        <v>0</v>
      </c>
      <c r="J81" s="89">
        <f ca="1">SUMIF(W$3:$AJ72,"ok",W81:AJ81)</f>
        <v>0</v>
      </c>
      <c r="K81" s="1040">
        <f t="shared" ca="1" si="11"/>
        <v>0</v>
      </c>
      <c r="L81" s="89">
        <v>0</v>
      </c>
      <c r="M81" s="138">
        <f t="shared" si="12"/>
        <v>0</v>
      </c>
      <c r="N81" s="89">
        <v>0</v>
      </c>
      <c r="O81" s="138">
        <f t="shared" si="14"/>
        <v>0</v>
      </c>
      <c r="P81" s="83">
        <v>0</v>
      </c>
      <c r="Q81" s="138">
        <f t="shared" ca="1" si="15"/>
        <v>0</v>
      </c>
      <c r="R81" s="83">
        <v>0</v>
      </c>
      <c r="S81" s="138">
        <f t="shared" ca="1" si="16"/>
        <v>0</v>
      </c>
      <c r="T81" s="44">
        <f>+'P01 2025'!U66</f>
        <v>154.64999999999998</v>
      </c>
      <c r="U81" s="44">
        <v>0</v>
      </c>
      <c r="V81" s="138">
        <f t="shared" si="17"/>
        <v>0</v>
      </c>
      <c r="W81" s="490">
        <v>0</v>
      </c>
      <c r="X81" s="338">
        <v>0</v>
      </c>
      <c r="Y81" s="338">
        <v>0</v>
      </c>
      <c r="Z81" s="1047">
        <v>0</v>
      </c>
      <c r="AA81" s="203">
        <f>+'P01 2025'!AC58</f>
        <v>150</v>
      </c>
      <c r="AB81" s="63">
        <v>0</v>
      </c>
      <c r="AC81" s="63">
        <v>0</v>
      </c>
      <c r="AD81" s="63">
        <v>0</v>
      </c>
      <c r="AE81" s="63">
        <v>0</v>
      </c>
      <c r="AF81" s="63">
        <v>0</v>
      </c>
      <c r="AG81" s="63">
        <v>0</v>
      </c>
      <c r="AH81" s="63">
        <v>0</v>
      </c>
      <c r="AI81" s="78">
        <v>0</v>
      </c>
      <c r="AJ81" s="78">
        <v>0</v>
      </c>
      <c r="AK81" s="380"/>
      <c r="AL81" s="492"/>
      <c r="AM81" s="492"/>
      <c r="AN81" s="826"/>
      <c r="AO81" s="826"/>
      <c r="AP81" s="492"/>
      <c r="AQ81" s="492"/>
      <c r="AR81" s="826"/>
      <c r="AS81" s="347"/>
      <c r="AT81" s="347"/>
      <c r="AU81" s="347"/>
      <c r="AV81" s="347"/>
      <c r="AW81" s="347"/>
      <c r="AX81" s="347"/>
      <c r="AY81" s="347"/>
      <c r="AZ81" s="820"/>
      <c r="BA81" s="820"/>
      <c r="BB81" s="820"/>
      <c r="BC81" s="820"/>
      <c r="BD81" s="827"/>
      <c r="BE81" s="827"/>
      <c r="BF81" s="204"/>
      <c r="BG81" s="204"/>
      <c r="BH81" s="204"/>
      <c r="BI81" s="204"/>
      <c r="BJ81" s="204"/>
      <c r="BK81" s="348"/>
      <c r="BL81" s="348"/>
      <c r="BM81" s="348"/>
      <c r="BN81" s="348"/>
      <c r="BO81" s="85"/>
      <c r="BP81" s="204"/>
      <c r="BQ81" s="348"/>
      <c r="BR81" s="348"/>
      <c r="BS81" s="348"/>
      <c r="BT81" s="348"/>
      <c r="BU81" s="204"/>
      <c r="BV81" s="205"/>
      <c r="BW81" s="85"/>
      <c r="BX81" s="85"/>
      <c r="BY81" s="85"/>
      <c r="BZ81" s="85"/>
      <c r="CA81" s="204"/>
      <c r="CB81" s="205"/>
      <c r="CC81" s="206"/>
      <c r="CD81" s="72"/>
      <c r="CE81" s="72"/>
    </row>
    <row r="82" spans="1:83" s="91" customFormat="1" ht="15.75" hidden="1" customHeight="1" x14ac:dyDescent="0.25">
      <c r="A82" s="377" t="s">
        <v>315</v>
      </c>
      <c r="B82" s="1048" t="s">
        <v>282</v>
      </c>
      <c r="C82" s="1035" t="s">
        <v>153</v>
      </c>
      <c r="D82" s="828"/>
      <c r="E82" s="828"/>
      <c r="F82" s="828"/>
      <c r="G82" s="1037" t="s">
        <v>42</v>
      </c>
      <c r="H82" s="1038">
        <f>+'P01 2026'!H60</f>
        <v>31536.09</v>
      </c>
      <c r="I82" s="1039">
        <f>'P01 2026'!AA65</f>
        <v>11534.805</v>
      </c>
      <c r="J82" s="1039">
        <f ca="1">SUMIF(W$3:$AJ71,"ok",W82:AJ82)</f>
        <v>8561.3060000000005</v>
      </c>
      <c r="K82" s="1040">
        <f t="shared" ca="1" si="11"/>
        <v>0.74221506128625492</v>
      </c>
      <c r="L82" s="1039">
        <f>'P01 2026'!AC65</f>
        <v>8561.3060000000005</v>
      </c>
      <c r="M82" s="138">
        <f t="shared" si="12"/>
        <v>0.74221506128625492</v>
      </c>
      <c r="N82" s="1039">
        <f t="shared" si="13"/>
        <v>2973.4989999999998</v>
      </c>
      <c r="O82" s="138">
        <f t="shared" si="14"/>
        <v>0.25778493871374503</v>
      </c>
      <c r="P82" s="1041">
        <f>+'P01 2026'!AE65</f>
        <v>326.08999999999997</v>
      </c>
      <c r="Q82" s="138">
        <f t="shared" ca="1" si="15"/>
        <v>3.8088814954167036E-2</v>
      </c>
      <c r="R82" s="1041">
        <f>+'P01 2026'!AF65</f>
        <v>8235.2160000000003</v>
      </c>
      <c r="S82" s="138">
        <f t="shared" ca="1" si="16"/>
        <v>0.96191118504583295</v>
      </c>
      <c r="T82" s="1042">
        <f>+'P01 2025'!U67</f>
        <v>23712.999999999996</v>
      </c>
      <c r="U82" s="1049">
        <f ca="1">+SUM(U83:U85)</f>
        <v>7401.9531519999991</v>
      </c>
      <c r="V82" s="1040">
        <f t="shared" ca="1" si="17"/>
        <v>0.31214747826086958</v>
      </c>
      <c r="W82" s="1043">
        <f>+'P01 2026'!I60</f>
        <v>326.08999999999997</v>
      </c>
      <c r="X82" s="1044">
        <f>+'P01 2025'!G65</f>
        <v>0</v>
      </c>
      <c r="Y82" s="1044">
        <f>+'P01 2026'!R57</f>
        <v>8235.2160000000003</v>
      </c>
      <c r="Z82" s="1045">
        <f>+'P01 2025'!N42</f>
        <v>7401.9531519999991</v>
      </c>
      <c r="AA82" s="63">
        <f>+'P01 2025'!AC59</f>
        <v>358.96899999999999</v>
      </c>
      <c r="AB82" s="63">
        <f>+'P01 2025'!AR50</f>
        <v>9050.4220000000005</v>
      </c>
      <c r="AC82" s="63">
        <f>SUM(AC83:AC85)</f>
        <v>1662.962</v>
      </c>
      <c r="AD82" s="77">
        <v>0</v>
      </c>
      <c r="AE82" s="63">
        <v>0</v>
      </c>
      <c r="AF82" s="63">
        <v>0</v>
      </c>
      <c r="AG82" s="63">
        <v>0</v>
      </c>
      <c r="AH82" s="78">
        <v>0</v>
      </c>
      <c r="AI82" s="78">
        <v>0</v>
      </c>
      <c r="AJ82" s="78">
        <v>0</v>
      </c>
      <c r="AK82" s="380"/>
      <c r="AL82" s="492"/>
      <c r="AM82" s="492"/>
      <c r="AN82" s="826"/>
      <c r="AO82" s="826"/>
      <c r="AP82" s="492"/>
      <c r="AQ82" s="492"/>
      <c r="AR82" s="826"/>
      <c r="AS82" s="347"/>
      <c r="AT82" s="347"/>
      <c r="AU82" s="347"/>
      <c r="AV82" s="347"/>
      <c r="AW82" s="347"/>
      <c r="AX82" s="347"/>
      <c r="AY82" s="347"/>
      <c r="AZ82" s="820"/>
      <c r="BA82" s="820"/>
      <c r="BB82" s="820"/>
      <c r="BC82" s="820"/>
      <c r="BD82" s="827"/>
      <c r="BE82" s="827"/>
      <c r="BF82" s="204"/>
      <c r="BG82" s="204"/>
      <c r="BH82" s="204"/>
      <c r="BI82" s="204"/>
      <c r="BJ82" s="204"/>
      <c r="BK82" s="348"/>
      <c r="BL82" s="348"/>
      <c r="BM82" s="348"/>
      <c r="BN82" s="348"/>
      <c r="BO82" s="85"/>
      <c r="BP82" s="204"/>
      <c r="BQ82" s="348"/>
      <c r="BR82" s="348"/>
      <c r="BS82" s="348"/>
      <c r="BT82" s="348"/>
      <c r="BU82" s="204"/>
      <c r="BV82" s="205"/>
      <c r="BW82" s="85"/>
      <c r="BX82" s="85"/>
      <c r="BY82" s="85"/>
      <c r="BZ82" s="85"/>
      <c r="CA82" s="204"/>
      <c r="CB82" s="205"/>
      <c r="CC82" s="206"/>
      <c r="CD82" s="72"/>
      <c r="CE82" s="72"/>
    </row>
    <row r="83" spans="1:83" s="91" customFormat="1" ht="15.75" hidden="1" customHeight="1" x14ac:dyDescent="0.25">
      <c r="A83" s="377" t="s">
        <v>1015</v>
      </c>
      <c r="B83" s="105" t="s">
        <v>282</v>
      </c>
      <c r="C83" s="224"/>
      <c r="D83" s="218" t="s">
        <v>158</v>
      </c>
      <c r="E83" s="218"/>
      <c r="F83" s="749" t="s">
        <v>625</v>
      </c>
      <c r="G83" s="105" t="s">
        <v>401</v>
      </c>
      <c r="H83" s="89">
        <v>0</v>
      </c>
      <c r="I83" s="89">
        <v>0</v>
      </c>
      <c r="J83" s="89">
        <f ca="1">SUMIF(W$3:$AJ72,"ok",W83:AJ83)</f>
        <v>0</v>
      </c>
      <c r="K83" s="1040">
        <f t="shared" ca="1" si="11"/>
        <v>0</v>
      </c>
      <c r="L83" s="89">
        <v>0</v>
      </c>
      <c r="M83" s="138">
        <f t="shared" si="12"/>
        <v>0</v>
      </c>
      <c r="N83" s="89">
        <v>0</v>
      </c>
      <c r="O83" s="138">
        <f t="shared" si="14"/>
        <v>0</v>
      </c>
      <c r="P83" s="83">
        <v>0</v>
      </c>
      <c r="Q83" s="138">
        <f t="shared" ca="1" si="15"/>
        <v>0</v>
      </c>
      <c r="R83" s="83">
        <v>0</v>
      </c>
      <c r="S83" s="138">
        <f t="shared" ca="1" si="16"/>
        <v>0</v>
      </c>
      <c r="T83" s="44">
        <v>0</v>
      </c>
      <c r="U83" s="44">
        <f ca="1">SUMIF(W$3:$AJ72,"SI",W83:AJ83)</f>
        <v>0</v>
      </c>
      <c r="V83" s="138" t="str">
        <f t="shared" ca="1" si="17"/>
        <v>0,00%</v>
      </c>
      <c r="W83" s="490">
        <v>0</v>
      </c>
      <c r="X83" s="338">
        <v>0</v>
      </c>
      <c r="Y83" s="338">
        <v>0</v>
      </c>
      <c r="Z83" s="83">
        <v>0</v>
      </c>
      <c r="AA83" s="808">
        <v>0</v>
      </c>
      <c r="AB83" s="63">
        <v>0</v>
      </c>
      <c r="AC83" s="77">
        <v>0</v>
      </c>
      <c r="AD83" s="77">
        <v>0</v>
      </c>
      <c r="AE83" s="77">
        <v>0</v>
      </c>
      <c r="AF83" s="63">
        <v>0</v>
      </c>
      <c r="AG83" s="63">
        <v>0</v>
      </c>
      <c r="AH83" s="63">
        <v>0</v>
      </c>
      <c r="AI83" s="77">
        <v>0</v>
      </c>
      <c r="AJ83" s="63">
        <v>0</v>
      </c>
      <c r="AK83" s="380"/>
      <c r="AL83" s="492"/>
      <c r="AM83" s="492"/>
      <c r="AN83" s="826"/>
      <c r="AO83" s="826"/>
      <c r="AP83" s="492"/>
      <c r="AQ83" s="492"/>
      <c r="AR83" s="826"/>
      <c r="AS83" s="347"/>
      <c r="AT83" s="347"/>
      <c r="AU83" s="347"/>
      <c r="AV83" s="347"/>
      <c r="AW83" s="347"/>
      <c r="AX83" s="347"/>
      <c r="AY83" s="347"/>
      <c r="AZ83" s="820"/>
      <c r="BA83" s="820"/>
      <c r="BB83" s="820"/>
      <c r="BC83" s="820"/>
      <c r="BD83" s="827"/>
      <c r="BE83" s="827"/>
      <c r="BF83" s="204"/>
      <c r="BG83" s="204"/>
      <c r="BH83" s="204"/>
      <c r="BI83" s="204"/>
      <c r="BJ83" s="204"/>
      <c r="BK83" s="348"/>
      <c r="BL83" s="348"/>
      <c r="BM83" s="348"/>
      <c r="BN83" s="348"/>
      <c r="BO83" s="85"/>
      <c r="BP83" s="204"/>
      <c r="BQ83" s="348"/>
      <c r="BR83" s="348"/>
      <c r="BS83" s="348"/>
      <c r="BT83" s="348"/>
      <c r="BU83" s="204"/>
      <c r="BV83" s="205"/>
      <c r="BW83" s="85"/>
      <c r="BX83" s="85"/>
      <c r="BY83" s="85"/>
      <c r="BZ83" s="85"/>
      <c r="CA83" s="204"/>
      <c r="CB83" s="205"/>
      <c r="CC83" s="206"/>
      <c r="CD83" s="72"/>
      <c r="CE83" s="72"/>
    </row>
    <row r="84" spans="1:83" s="91" customFormat="1" ht="15.75" hidden="1" customHeight="1" x14ac:dyDescent="0.25">
      <c r="A84" s="377" t="s">
        <v>487</v>
      </c>
      <c r="B84" s="124"/>
      <c r="C84" s="108"/>
      <c r="D84" s="79" t="s">
        <v>154</v>
      </c>
      <c r="E84" s="79"/>
      <c r="F84" s="80" t="str">
        <f>+CONCATENATE($B$79,"",$C$82,"",$D$84)</f>
        <v>22.02.002</v>
      </c>
      <c r="G84" s="105" t="s">
        <v>43</v>
      </c>
      <c r="H84" s="76">
        <f>+'P01 2026'!H61</f>
        <v>27850</v>
      </c>
      <c r="I84" s="808">
        <f>+'P01 2026'!AA66</f>
        <v>7848.7150000000001</v>
      </c>
      <c r="J84" s="89">
        <f ca="1">SUMIF(W$3:$AJ73,"ok",W84:AJ84)</f>
        <v>7003.3919999999998</v>
      </c>
      <c r="K84" s="1040">
        <f t="shared" ca="1" si="11"/>
        <v>0.89229791118673563</v>
      </c>
      <c r="L84" s="89">
        <f>+'P01 2026'!AC66</f>
        <v>7003.3919999999998</v>
      </c>
      <c r="M84" s="138">
        <f t="shared" si="12"/>
        <v>0.89229791118673563</v>
      </c>
      <c r="N84" s="89">
        <f t="shared" si="13"/>
        <v>845.32300000000032</v>
      </c>
      <c r="O84" s="138">
        <f t="shared" si="14"/>
        <v>0.10770208881326437</v>
      </c>
      <c r="P84" s="83">
        <f>+'P01 2026'!AE66</f>
        <v>0</v>
      </c>
      <c r="Q84" s="138">
        <f t="shared" ca="1" si="15"/>
        <v>0</v>
      </c>
      <c r="R84" s="83">
        <f>+'P01 2026'!AF66</f>
        <v>7003.3919999999998</v>
      </c>
      <c r="S84" s="138">
        <f t="shared" ca="1" si="16"/>
        <v>1</v>
      </c>
      <c r="T84" s="63">
        <f>+'P01 2025'!U68</f>
        <v>18558</v>
      </c>
      <c r="U84" s="44">
        <f ca="1">SUMIF(W$3:$AJ73,"SI",W84:AJ84)</f>
        <v>6131.9426079999994</v>
      </c>
      <c r="V84" s="138">
        <f t="shared" ca="1" si="17"/>
        <v>0.33042044444444441</v>
      </c>
      <c r="W84" s="490">
        <f>+'P01 2026'!I61</f>
        <v>0</v>
      </c>
      <c r="X84" s="338">
        <f>+'P01 2025'!G66</f>
        <v>0</v>
      </c>
      <c r="Y84" s="338">
        <f>+'P01 2026'!R58</f>
        <v>7003.3919999999998</v>
      </c>
      <c r="Z84" s="83">
        <f>+'P01 2025'!N43</f>
        <v>6131.9426079999994</v>
      </c>
      <c r="AA84" s="808">
        <f>+'P01 2025'!AC60</f>
        <v>297.37799999999999</v>
      </c>
      <c r="AB84" s="63">
        <f>+'P01 2025'!AR51</f>
        <v>9050.4220000000005</v>
      </c>
      <c r="AC84" s="63">
        <v>0</v>
      </c>
      <c r="AD84" s="63">
        <v>0</v>
      </c>
      <c r="AE84" s="63">
        <v>0</v>
      </c>
      <c r="AF84" s="63">
        <v>0</v>
      </c>
      <c r="AG84" s="63">
        <v>0</v>
      </c>
      <c r="AH84" s="63">
        <v>0</v>
      </c>
      <c r="AI84" s="63">
        <v>0</v>
      </c>
      <c r="AJ84" s="63">
        <v>0</v>
      </c>
      <c r="AK84" s="380"/>
      <c r="AL84" s="492"/>
      <c r="AM84" s="492"/>
      <c r="AN84" s="826"/>
      <c r="AO84" s="826"/>
      <c r="AP84" s="492"/>
      <c r="AQ84" s="492"/>
      <c r="AR84" s="826"/>
      <c r="AS84" s="347"/>
      <c r="AT84" s="347"/>
      <c r="AU84" s="347"/>
      <c r="AV84" s="347"/>
      <c r="AW84" s="347"/>
      <c r="AX84" s="347"/>
      <c r="AY84" s="347"/>
      <c r="AZ84" s="820"/>
      <c r="BA84" s="820"/>
      <c r="BB84" s="820"/>
      <c r="BC84" s="820"/>
      <c r="BD84" s="827"/>
      <c r="BE84" s="827"/>
      <c r="BF84" s="204"/>
      <c r="BG84" s="204"/>
      <c r="BH84" s="204"/>
      <c r="BI84" s="204"/>
      <c r="BJ84" s="204"/>
      <c r="BK84" s="348"/>
      <c r="BL84" s="348"/>
      <c r="BM84" s="348"/>
      <c r="BN84" s="348"/>
      <c r="BO84" s="85"/>
      <c r="BP84" s="204"/>
      <c r="BQ84" s="348"/>
      <c r="BR84" s="348"/>
      <c r="BS84" s="348"/>
      <c r="BT84" s="348"/>
      <c r="BU84" s="204"/>
      <c r="BV84" s="205"/>
      <c r="BW84" s="85"/>
      <c r="BX84" s="85"/>
      <c r="BY84" s="85"/>
      <c r="BZ84" s="85"/>
      <c r="CA84" s="204"/>
      <c r="CB84" s="205"/>
      <c r="CC84" s="206"/>
      <c r="CD84" s="72"/>
      <c r="CE84" s="72"/>
    </row>
    <row r="85" spans="1:83" s="91" customFormat="1" ht="15.75" hidden="1" customHeight="1" x14ac:dyDescent="0.25">
      <c r="A85" s="377" t="s">
        <v>316</v>
      </c>
      <c r="B85" s="124"/>
      <c r="C85" s="108"/>
      <c r="D85" s="79" t="s">
        <v>155</v>
      </c>
      <c r="E85" s="79"/>
      <c r="F85" s="80" t="str">
        <f>+CONCATENATE($B$79,"",$C$82,"",D85)</f>
        <v>22.02.003</v>
      </c>
      <c r="G85" s="105" t="s">
        <v>119</v>
      </c>
      <c r="H85" s="76">
        <f>+'P01 2026'!H62</f>
        <v>3686.09</v>
      </c>
      <c r="I85" s="808">
        <f>+'P01 2026'!AA67</f>
        <v>3686.09</v>
      </c>
      <c r="J85" s="89">
        <f ca="1">SUMIF(W$3:$AJ74,"ok",W85:AJ85)</f>
        <v>1557.914</v>
      </c>
      <c r="K85" s="1040">
        <f t="shared" ca="1" si="11"/>
        <v>0.42264676120224953</v>
      </c>
      <c r="L85" s="89">
        <f>+'P01 2026'!AC67</f>
        <v>1557.914</v>
      </c>
      <c r="M85" s="138">
        <f t="shared" si="12"/>
        <v>0.42264676120224953</v>
      </c>
      <c r="N85" s="89">
        <f t="shared" si="13"/>
        <v>2128.1760000000004</v>
      </c>
      <c r="O85" s="138">
        <f t="shared" si="14"/>
        <v>0.57735323879775058</v>
      </c>
      <c r="P85" s="83">
        <f>+'P01 2026'!AE67</f>
        <v>326.08999999999997</v>
      </c>
      <c r="Q85" s="138">
        <f t="shared" ca="1" si="15"/>
        <v>0.20931193891318775</v>
      </c>
      <c r="R85" s="83">
        <f>+'P01 2026'!AF67</f>
        <v>1231.8240000000001</v>
      </c>
      <c r="S85" s="138">
        <f t="shared" ca="1" si="16"/>
        <v>0.79068806108681233</v>
      </c>
      <c r="T85" s="63">
        <f>+'P01 2025'!U69</f>
        <v>5155</v>
      </c>
      <c r="U85" s="44">
        <f ca="1">SUMIF(W$3:$AJ74,"SI",W85:AJ85)</f>
        <v>1270.010544</v>
      </c>
      <c r="V85" s="138">
        <f t="shared" ca="1" si="17"/>
        <v>0.24636479999999999</v>
      </c>
      <c r="W85" s="490">
        <f>+'P01 2026'!I62</f>
        <v>326.08999999999997</v>
      </c>
      <c r="X85" s="338">
        <f>+'P01 2025'!G67</f>
        <v>0</v>
      </c>
      <c r="Y85" s="338">
        <f>+'P01 2026'!R59</f>
        <v>1231.8240000000001</v>
      </c>
      <c r="Z85" s="83">
        <f>+'P01 2025'!N44</f>
        <v>1270.010544</v>
      </c>
      <c r="AA85" s="808">
        <f>+'P01 2025'!AC61</f>
        <v>61.591000000000001</v>
      </c>
      <c r="AB85" s="63">
        <v>0</v>
      </c>
      <c r="AC85" s="63">
        <f>'P01 2025'!BF43</f>
        <v>1662.962</v>
      </c>
      <c r="AD85" s="63">
        <v>0</v>
      </c>
      <c r="AE85" s="63">
        <v>0</v>
      </c>
      <c r="AF85" s="63">
        <v>0</v>
      </c>
      <c r="AG85" s="63">
        <v>0</v>
      </c>
      <c r="AH85" s="63">
        <v>0</v>
      </c>
      <c r="AI85" s="63">
        <v>0</v>
      </c>
      <c r="AJ85" s="63">
        <v>0</v>
      </c>
      <c r="AK85" s="380"/>
      <c r="AL85" s="492"/>
      <c r="AM85" s="492"/>
      <c r="AN85" s="826"/>
      <c r="AO85" s="826"/>
      <c r="AP85" s="492"/>
      <c r="AQ85" s="492"/>
      <c r="AR85" s="826"/>
      <c r="AS85" s="347"/>
      <c r="AT85" s="347"/>
      <c r="AU85" s="347"/>
      <c r="AV85" s="347"/>
      <c r="AW85" s="347"/>
      <c r="AX85" s="347"/>
      <c r="AY85" s="347"/>
      <c r="AZ85" s="820"/>
      <c r="BA85" s="820"/>
      <c r="BB85" s="820"/>
      <c r="BC85" s="820"/>
      <c r="BD85" s="827"/>
      <c r="BE85" s="827"/>
      <c r="BF85" s="204"/>
      <c r="BG85" s="204"/>
      <c r="BH85" s="204"/>
      <c r="BI85" s="204"/>
      <c r="BJ85" s="204"/>
      <c r="BK85" s="348"/>
      <c r="BL85" s="348"/>
      <c r="BM85" s="348"/>
      <c r="BN85" s="348"/>
      <c r="BO85" s="85"/>
      <c r="BP85" s="204"/>
      <c r="BQ85" s="348"/>
      <c r="BR85" s="348"/>
      <c r="BS85" s="348"/>
      <c r="BT85" s="348"/>
      <c r="BU85" s="204"/>
      <c r="BV85" s="205"/>
      <c r="BW85" s="85"/>
      <c r="BX85" s="85"/>
      <c r="BY85" s="85"/>
      <c r="BZ85" s="85"/>
      <c r="CA85" s="204"/>
      <c r="CB85" s="205"/>
      <c r="CC85" s="206"/>
      <c r="CD85" s="72"/>
      <c r="CE85" s="72"/>
    </row>
    <row r="86" spans="1:83" s="91" customFormat="1" ht="15.75" hidden="1" customHeight="1" x14ac:dyDescent="0.25">
      <c r="A86" s="377" t="s">
        <v>425</v>
      </c>
      <c r="B86" s="801"/>
      <c r="C86" s="1050" t="s">
        <v>156</v>
      </c>
      <c r="D86" s="1036"/>
      <c r="E86" s="1036"/>
      <c r="F86" s="1036"/>
      <c r="G86" s="1051" t="s">
        <v>44</v>
      </c>
      <c r="H86" s="1038">
        <f>+'P01 2026'!H63</f>
        <v>50000</v>
      </c>
      <c r="I86" s="1049">
        <f>+'P01 2026'!AA68</f>
        <v>4280.384</v>
      </c>
      <c r="J86" s="1038">
        <f ca="1">SUMIF(W$3:$AJ75,"ok",W86:AJ86)</f>
        <v>0</v>
      </c>
      <c r="K86" s="1040">
        <f t="shared" ca="1" si="11"/>
        <v>0</v>
      </c>
      <c r="L86" s="1039">
        <f>+'P01 2026'!AC68</f>
        <v>0</v>
      </c>
      <c r="M86" s="138">
        <f t="shared" si="12"/>
        <v>0</v>
      </c>
      <c r="N86" s="1039">
        <f t="shared" si="13"/>
        <v>4280.384</v>
      </c>
      <c r="O86" s="138">
        <f t="shared" si="14"/>
        <v>1</v>
      </c>
      <c r="P86" s="1041">
        <f>+'P01 2026'!AE68</f>
        <v>0</v>
      </c>
      <c r="Q86" s="138">
        <f t="shared" ca="1" si="15"/>
        <v>0</v>
      </c>
      <c r="R86" s="1041">
        <f>+'P01 2026'!AF68</f>
        <v>0</v>
      </c>
      <c r="S86" s="138">
        <f t="shared" ca="1" si="16"/>
        <v>0</v>
      </c>
      <c r="T86" s="1052">
        <f>+'P01 2025'!U70</f>
        <v>0</v>
      </c>
      <c r="U86" s="1042">
        <f ca="1">SUMIF(W$3:$AJ75,"SI",W86:AJ86)</f>
        <v>0</v>
      </c>
      <c r="V86" s="1040" t="str">
        <f t="shared" ca="1" si="17"/>
        <v>0,00%</v>
      </c>
      <c r="W86" s="1043">
        <f>+'P01 2026'!I63</f>
        <v>0</v>
      </c>
      <c r="X86" s="1044">
        <f>+'P01 2025'!G68</f>
        <v>0</v>
      </c>
      <c r="Y86" s="1044">
        <v>0</v>
      </c>
      <c r="Z86" s="1045">
        <v>0</v>
      </c>
      <c r="AA86" s="44">
        <v>0</v>
      </c>
      <c r="AB86" s="63">
        <v>0</v>
      </c>
      <c r="AC86" s="63">
        <f>AC87</f>
        <v>0</v>
      </c>
      <c r="AD86" s="63">
        <v>0</v>
      </c>
      <c r="AE86" s="63">
        <v>0</v>
      </c>
      <c r="AF86" s="63">
        <v>0</v>
      </c>
      <c r="AG86" s="63">
        <f>+'P01 2025'!DN58</f>
        <v>30000</v>
      </c>
      <c r="AH86" s="78">
        <v>0</v>
      </c>
      <c r="AI86" s="63">
        <v>0</v>
      </c>
      <c r="AJ86" s="63">
        <v>0</v>
      </c>
      <c r="AK86" s="380"/>
      <c r="AL86" s="492"/>
      <c r="AM86" s="492"/>
      <c r="AN86" s="826"/>
      <c r="AO86" s="826"/>
      <c r="AP86" s="492"/>
      <c r="AQ86" s="492"/>
      <c r="AR86" s="826"/>
      <c r="AS86" s="347"/>
      <c r="AT86" s="347"/>
      <c r="AU86" s="347"/>
      <c r="AV86" s="347"/>
      <c r="AW86" s="347"/>
      <c r="AX86" s="347"/>
      <c r="AY86" s="347"/>
      <c r="AZ86" s="820"/>
      <c r="BA86" s="820"/>
      <c r="BB86" s="820"/>
      <c r="BC86" s="820"/>
      <c r="BD86" s="827"/>
      <c r="BE86" s="827"/>
      <c r="BF86" s="204"/>
      <c r="BG86" s="204"/>
      <c r="BH86" s="204"/>
      <c r="BI86" s="204"/>
      <c r="BJ86" s="204"/>
      <c r="BK86" s="348"/>
      <c r="BL86" s="348"/>
      <c r="BM86" s="348"/>
      <c r="BN86" s="348"/>
      <c r="BO86" s="85"/>
      <c r="BP86" s="204"/>
      <c r="BQ86" s="348"/>
      <c r="BR86" s="348"/>
      <c r="BS86" s="348"/>
      <c r="BT86" s="348"/>
      <c r="BU86" s="204"/>
      <c r="BV86" s="205"/>
      <c r="BW86" s="85"/>
      <c r="BX86" s="85"/>
      <c r="BY86" s="85"/>
      <c r="BZ86" s="85"/>
      <c r="CA86" s="204"/>
      <c r="CB86" s="205"/>
      <c r="CC86" s="206"/>
      <c r="CD86" s="72"/>
      <c r="CE86" s="72"/>
    </row>
    <row r="87" spans="1:83" s="91" customFormat="1" ht="15.75" hidden="1" customHeight="1" x14ac:dyDescent="0.25">
      <c r="A87" s="377" t="s">
        <v>426</v>
      </c>
      <c r="B87" s="124"/>
      <c r="C87" s="108"/>
      <c r="D87" s="79" t="s">
        <v>158</v>
      </c>
      <c r="E87" s="79"/>
      <c r="F87" s="80" t="str">
        <f>+CONCATENATE($B$79,"",$C$86,"",D87)</f>
        <v>22.03.001</v>
      </c>
      <c r="G87" s="105" t="s">
        <v>99</v>
      </c>
      <c r="H87" s="76">
        <f>+'P01 2026'!H64</f>
        <v>50000</v>
      </c>
      <c r="I87" s="808">
        <f>+'P01 2026'!AA69</f>
        <v>4280.384</v>
      </c>
      <c r="J87" s="89">
        <f ca="1">SUMIF(W$3:$AJ76,"ok",W87:AJ87)</f>
        <v>0</v>
      </c>
      <c r="K87" s="1040">
        <f t="shared" ca="1" si="11"/>
        <v>0</v>
      </c>
      <c r="L87" s="89">
        <f>+'P01 2026'!AC69</f>
        <v>0</v>
      </c>
      <c r="M87" s="138">
        <f t="shared" si="12"/>
        <v>0</v>
      </c>
      <c r="N87" s="89">
        <f t="shared" si="13"/>
        <v>4280.384</v>
      </c>
      <c r="O87" s="138">
        <f t="shared" si="14"/>
        <v>1</v>
      </c>
      <c r="P87" s="83">
        <f>+'P01 2026'!AE69</f>
        <v>0</v>
      </c>
      <c r="Q87" s="138">
        <f t="shared" ca="1" si="15"/>
        <v>0</v>
      </c>
      <c r="R87" s="83">
        <f>+'P01 2026'!AF69</f>
        <v>0</v>
      </c>
      <c r="S87" s="138">
        <f t="shared" ca="1" si="16"/>
        <v>0</v>
      </c>
      <c r="T87" s="63">
        <f>+'P01 2025'!U71</f>
        <v>0</v>
      </c>
      <c r="U87" s="44">
        <f ca="1">SUMIF(W$3:$AJ76,"SI",W87:AJ87)</f>
        <v>0</v>
      </c>
      <c r="V87" s="138" t="str">
        <f t="shared" ca="1" si="17"/>
        <v>0,00%</v>
      </c>
      <c r="W87" s="490">
        <f>+'P01 2026'!I64</f>
        <v>0</v>
      </c>
      <c r="X87" s="338">
        <f>+'P01 2025'!G69</f>
        <v>0</v>
      </c>
      <c r="Y87" s="338">
        <v>0</v>
      </c>
      <c r="Z87" s="83">
        <v>0</v>
      </c>
      <c r="AA87" s="808">
        <v>0</v>
      </c>
      <c r="AB87" s="63">
        <v>0</v>
      </c>
      <c r="AC87" s="63">
        <v>0</v>
      </c>
      <c r="AD87" s="63">
        <v>0</v>
      </c>
      <c r="AE87" s="63">
        <v>0</v>
      </c>
      <c r="AF87" s="63">
        <v>0</v>
      </c>
      <c r="AG87" s="63">
        <f>+'P01 2025'!DN59</f>
        <v>30000</v>
      </c>
      <c r="AH87" s="63">
        <v>0</v>
      </c>
      <c r="AI87" s="63">
        <v>0</v>
      </c>
      <c r="AJ87" s="63">
        <v>0</v>
      </c>
      <c r="AK87" s="380"/>
      <c r="AL87" s="492"/>
      <c r="AM87" s="492"/>
      <c r="AN87" s="826"/>
      <c r="AO87" s="826"/>
      <c r="AP87" s="492"/>
      <c r="AQ87" s="492"/>
      <c r="AR87" s="826"/>
      <c r="AS87" s="347"/>
      <c r="AT87" s="347"/>
      <c r="AU87" s="347"/>
      <c r="AV87" s="347"/>
      <c r="AW87" s="347"/>
      <c r="AX87" s="347"/>
      <c r="AY87" s="347"/>
      <c r="AZ87" s="820"/>
      <c r="BA87" s="820"/>
      <c r="BB87" s="820"/>
      <c r="BC87" s="820"/>
      <c r="BD87" s="827"/>
      <c r="BE87" s="827"/>
      <c r="BF87" s="204"/>
      <c r="BG87" s="204"/>
      <c r="BH87" s="204"/>
      <c r="BI87" s="204"/>
      <c r="BJ87" s="204"/>
      <c r="BK87" s="348"/>
      <c r="BL87" s="348"/>
      <c r="BM87" s="348"/>
      <c r="BN87" s="348"/>
      <c r="BO87" s="85"/>
      <c r="BP87" s="204"/>
      <c r="BQ87" s="348"/>
      <c r="BR87" s="348"/>
      <c r="BS87" s="348"/>
      <c r="BT87" s="348"/>
      <c r="BU87" s="204"/>
      <c r="BV87" s="205"/>
      <c r="BW87" s="85"/>
      <c r="BX87" s="85"/>
      <c r="BY87" s="85"/>
      <c r="BZ87" s="85"/>
      <c r="CA87" s="204"/>
      <c r="CB87" s="205"/>
      <c r="CC87" s="206"/>
      <c r="CD87" s="72"/>
      <c r="CE87" s="72"/>
    </row>
    <row r="88" spans="1:83" s="91" customFormat="1" ht="15.75" hidden="1" customHeight="1" x14ac:dyDescent="0.25">
      <c r="A88" s="377" t="s">
        <v>317</v>
      </c>
      <c r="B88" s="801"/>
      <c r="C88" s="1050" t="s">
        <v>157</v>
      </c>
      <c r="D88" s="1036"/>
      <c r="E88" s="1036"/>
      <c r="F88" s="1036"/>
      <c r="G88" s="1051" t="s">
        <v>45</v>
      </c>
      <c r="H88" s="1038">
        <f>+'P01 2026'!H65</f>
        <v>71231.135999999999</v>
      </c>
      <c r="I88" s="1049">
        <f>+'P01 2026'!AA70</f>
        <v>58506.64</v>
      </c>
      <c r="J88" s="1038">
        <f ca="1">SUMIF(W$3:$AJ77,"ok",W88:AJ88)</f>
        <v>3125.5650000000001</v>
      </c>
      <c r="K88" s="1040">
        <f t="shared" ca="1" si="11"/>
        <v>5.3422397868002673E-2</v>
      </c>
      <c r="L88" s="1039">
        <f>+'P01 2026'!AC70</f>
        <v>5258.0450000000001</v>
      </c>
      <c r="M88" s="138">
        <f t="shared" si="12"/>
        <v>8.9870910378719415E-2</v>
      </c>
      <c r="N88" s="1039">
        <f t="shared" si="13"/>
        <v>53248.595000000001</v>
      </c>
      <c r="O88" s="138">
        <f t="shared" si="14"/>
        <v>0.91012908962128058</v>
      </c>
      <c r="P88" s="1041">
        <f>+'P01 2026'!AE70</f>
        <v>464.53500000000003</v>
      </c>
      <c r="Q88" s="138">
        <f t="shared" ca="1" si="15"/>
        <v>0.14862432872136719</v>
      </c>
      <c r="R88" s="1041">
        <f>+'P01 2026'!AF70</f>
        <v>2661.03</v>
      </c>
      <c r="S88" s="138">
        <f t="shared" ca="1" si="16"/>
        <v>0.8513756712786329</v>
      </c>
      <c r="T88" s="1052">
        <f>+'P01 2025'!U72</f>
        <v>32608.278295999997</v>
      </c>
      <c r="U88" s="1038">
        <f ca="1">+SUM(U89:U101)</f>
        <v>12248.717143999998</v>
      </c>
      <c r="V88" s="1040">
        <f t="shared" ca="1" si="17"/>
        <v>0.3756321334359603</v>
      </c>
      <c r="W88" s="1043">
        <f>+'P01 2026'!I65</f>
        <v>325.62</v>
      </c>
      <c r="X88" s="1044">
        <f>+'P01 2025'!G70</f>
        <v>950.5737519999999</v>
      </c>
      <c r="Y88" s="1044">
        <f>+'P01 2026'!R60</f>
        <v>2799.9450000000002</v>
      </c>
      <c r="Z88" s="1045">
        <f>+'P01 2025'!N45</f>
        <v>11298.143392</v>
      </c>
      <c r="AA88" s="63">
        <f>+'P01 2025'!AC62</f>
        <v>2531.116</v>
      </c>
      <c r="AB88" s="63">
        <f>+'P01 2025'!AR52</f>
        <v>727.57799999999997</v>
      </c>
      <c r="AC88" s="63">
        <f>SUM(AC89:AC101)</f>
        <v>13631.912</v>
      </c>
      <c r="AD88" s="63">
        <f>+'P01 2025'!BU56</f>
        <v>2232.7930000000001</v>
      </c>
      <c r="AE88" s="63">
        <f>+'P01 2025'!CI43</f>
        <v>4810.8429999999998</v>
      </c>
      <c r="AF88" s="63">
        <f>+'P01 2025'!CX46</f>
        <v>490</v>
      </c>
      <c r="AG88" s="63">
        <f>+'P01 2025'!DN60</f>
        <v>7598.1930000000002</v>
      </c>
      <c r="AH88" s="63">
        <f>+'P01 2025'!ED49</f>
        <v>21572.719000000001</v>
      </c>
      <c r="AI88" s="63">
        <f>+'P01 2025'!EY44</f>
        <v>12618.927</v>
      </c>
      <c r="AJ88" s="63">
        <f>+'P01 2025'!FR60</f>
        <v>4730.415</v>
      </c>
      <c r="AK88" s="380"/>
      <c r="AL88" s="492"/>
      <c r="AM88" s="492"/>
      <c r="AN88" s="826"/>
      <c r="AO88" s="826"/>
      <c r="AP88" s="492"/>
      <c r="AQ88" s="492"/>
      <c r="AR88" s="826"/>
      <c r="AS88" s="347"/>
      <c r="AT88" s="347"/>
      <c r="AU88" s="347"/>
      <c r="AV88" s="347"/>
      <c r="AW88" s="347"/>
      <c r="AX88" s="347"/>
      <c r="AY88" s="347"/>
      <c r="AZ88" s="820"/>
      <c r="BA88" s="820"/>
      <c r="BB88" s="820"/>
      <c r="BC88" s="820"/>
      <c r="BD88" s="827"/>
      <c r="BE88" s="827"/>
      <c r="BF88" s="204"/>
      <c r="BG88" s="204"/>
      <c r="BH88" s="204"/>
      <c r="BI88" s="204"/>
      <c r="BJ88" s="204"/>
      <c r="BK88" s="348"/>
      <c r="BL88" s="348"/>
      <c r="BM88" s="348"/>
      <c r="BN88" s="348"/>
      <c r="BO88" s="85"/>
      <c r="BP88" s="204"/>
      <c r="BQ88" s="348"/>
      <c r="BR88" s="348"/>
      <c r="BS88" s="348"/>
      <c r="BT88" s="348"/>
      <c r="BU88" s="204"/>
      <c r="BV88" s="205"/>
      <c r="BW88" s="85"/>
      <c r="BX88" s="85"/>
      <c r="BY88" s="85"/>
      <c r="BZ88" s="85"/>
      <c r="CA88" s="204"/>
      <c r="CB88" s="205"/>
      <c r="CC88" s="206"/>
      <c r="CD88" s="72"/>
      <c r="CE88" s="72"/>
    </row>
    <row r="89" spans="1:83" s="91" customFormat="1" ht="15.75" hidden="1" customHeight="1" x14ac:dyDescent="0.25">
      <c r="A89" s="377" t="s">
        <v>318</v>
      </c>
      <c r="B89" s="124"/>
      <c r="C89" s="108"/>
      <c r="D89" s="79" t="s">
        <v>158</v>
      </c>
      <c r="E89" s="79"/>
      <c r="F89" s="80" t="str">
        <f>+CONCATENATE($B$79,"",$C$88,"",D89)</f>
        <v>22.04.001</v>
      </c>
      <c r="G89" s="105" t="s">
        <v>100</v>
      </c>
      <c r="H89" s="76">
        <f>+'P01 2026'!H66</f>
        <v>12000</v>
      </c>
      <c r="I89" s="808">
        <f>+'P01 2026'!AA71</f>
        <v>5000</v>
      </c>
      <c r="J89" s="89">
        <f ca="1">SUMIF(W$3:$AJ79,"ok",W89:AJ89)</f>
        <v>0</v>
      </c>
      <c r="K89" s="1040">
        <f t="shared" ca="1" si="11"/>
        <v>0</v>
      </c>
      <c r="L89" s="89">
        <f>+'P01 2026'!AC71</f>
        <v>0</v>
      </c>
      <c r="M89" s="138">
        <f t="shared" si="12"/>
        <v>0</v>
      </c>
      <c r="N89" s="89">
        <f t="shared" si="13"/>
        <v>5000</v>
      </c>
      <c r="O89" s="138">
        <f t="shared" si="14"/>
        <v>1</v>
      </c>
      <c r="P89" s="83">
        <f>+'P01 2026'!AE71</f>
        <v>0</v>
      </c>
      <c r="Q89" s="138">
        <f t="shared" ca="1" si="15"/>
        <v>0</v>
      </c>
      <c r="R89" s="83">
        <f>+'P01 2026'!AF71</f>
        <v>0</v>
      </c>
      <c r="S89" s="138">
        <f t="shared" ca="1" si="16"/>
        <v>0</v>
      </c>
      <c r="T89" s="63">
        <f>+'P01 2025'!U73</f>
        <v>6396.3013179999998</v>
      </c>
      <c r="U89" s="44">
        <f ca="1">SUMIF(W$3:$AJ76,"SI",W89:AJ89)</f>
        <v>3446.0948179999996</v>
      </c>
      <c r="V89" s="138">
        <f t="shared" ca="1" si="17"/>
        <v>0.53876367711168538</v>
      </c>
      <c r="W89" s="490">
        <f>+'P01 2026'!I66</f>
        <v>0</v>
      </c>
      <c r="X89" s="338">
        <f>+'P01 2025'!G71</f>
        <v>72.171030999999999</v>
      </c>
      <c r="Y89" s="338">
        <v>0</v>
      </c>
      <c r="Z89" s="83">
        <f>+'P01 2025'!N46</f>
        <v>3373.9237869999997</v>
      </c>
      <c r="AA89" s="203">
        <v>0</v>
      </c>
      <c r="AB89" s="63">
        <f>+'P01 2025'!AR53</f>
        <v>123.008</v>
      </c>
      <c r="AC89" s="63">
        <f>'P01 2025'!BF45</f>
        <v>456.96</v>
      </c>
      <c r="AD89" s="63">
        <f>+'P01 2025'!BU57</f>
        <v>22.3</v>
      </c>
      <c r="AE89" s="63">
        <v>0</v>
      </c>
      <c r="AF89" s="63">
        <v>0</v>
      </c>
      <c r="AG89" s="63">
        <v>0</v>
      </c>
      <c r="AH89" s="63">
        <f>+'P01 2025'!ED50</f>
        <v>411.74</v>
      </c>
      <c r="AI89" s="63">
        <f>+'P01 2025'!EY45</f>
        <v>4974.1049999999996</v>
      </c>
      <c r="AJ89" s="63">
        <f>+'P01 2025'!FR61</f>
        <v>2175.027</v>
      </c>
      <c r="AK89" s="380"/>
      <c r="AL89" s="492"/>
      <c r="AM89" s="492"/>
      <c r="AN89" s="826"/>
      <c r="AO89" s="826"/>
      <c r="AP89" s="492"/>
      <c r="AQ89" s="492"/>
      <c r="AR89" s="826"/>
      <c r="AS89" s="347"/>
      <c r="AT89" s="347"/>
      <c r="AU89" s="347"/>
      <c r="AV89" s="347"/>
      <c r="AW89" s="347"/>
      <c r="AX89" s="347"/>
      <c r="AY89" s="347"/>
      <c r="AZ89" s="820"/>
      <c r="BA89" s="820"/>
      <c r="BB89" s="820"/>
      <c r="BC89" s="820"/>
      <c r="BD89" s="827"/>
      <c r="BE89" s="827"/>
      <c r="BF89" s="204"/>
      <c r="BG89" s="204"/>
      <c r="BH89" s="204"/>
      <c r="BI89" s="204"/>
      <c r="BJ89" s="204"/>
      <c r="BK89" s="348"/>
      <c r="BL89" s="348"/>
      <c r="BM89" s="348"/>
      <c r="BN89" s="348"/>
      <c r="BO89" s="85"/>
      <c r="BP89" s="204"/>
      <c r="BQ89" s="348"/>
      <c r="BR89" s="348"/>
      <c r="BS89" s="348"/>
      <c r="BT89" s="348"/>
      <c r="BU89" s="204"/>
      <c r="BV89" s="205"/>
      <c r="BW89" s="85"/>
      <c r="BX89" s="85"/>
      <c r="BY89" s="85"/>
      <c r="BZ89" s="85"/>
      <c r="CA89" s="204"/>
      <c r="CB89" s="205"/>
      <c r="CC89" s="206"/>
      <c r="CD89" s="72"/>
      <c r="CE89" s="72"/>
    </row>
    <row r="90" spans="1:83" s="91" customFormat="1" ht="15.75" hidden="1" customHeight="1" x14ac:dyDescent="0.25">
      <c r="A90" s="377" t="s">
        <v>793</v>
      </c>
      <c r="B90" s="124"/>
      <c r="C90" s="108"/>
      <c r="D90" s="79" t="s">
        <v>154</v>
      </c>
      <c r="E90" s="79"/>
      <c r="F90" s="80" t="s">
        <v>810</v>
      </c>
      <c r="G90" s="105" t="s">
        <v>796</v>
      </c>
      <c r="H90" s="89">
        <v>0</v>
      </c>
      <c r="I90" s="89">
        <v>0</v>
      </c>
      <c r="J90" s="89">
        <f ca="1">SUMIF(W$3:$AJ82,"ok",W90:AJ90)</f>
        <v>0</v>
      </c>
      <c r="K90" s="1040">
        <f t="shared" ca="1" si="11"/>
        <v>0</v>
      </c>
      <c r="L90" s="89">
        <v>0</v>
      </c>
      <c r="M90" s="138">
        <f t="shared" si="12"/>
        <v>0</v>
      </c>
      <c r="N90" s="89">
        <v>0</v>
      </c>
      <c r="O90" s="138">
        <f t="shared" si="14"/>
        <v>0</v>
      </c>
      <c r="P90" s="83">
        <v>0</v>
      </c>
      <c r="Q90" s="138">
        <f t="shared" ca="1" si="15"/>
        <v>0</v>
      </c>
      <c r="R90" s="83">
        <v>0</v>
      </c>
      <c r="S90" s="138">
        <f t="shared" ca="1" si="16"/>
        <v>0</v>
      </c>
      <c r="T90" s="63">
        <f>+'P01 2025'!U74</f>
        <v>440.45454099999995</v>
      </c>
      <c r="U90" s="44">
        <f ca="1">SUMIF(W$3:$AJ77,"SI",W90:AJ90)</f>
        <v>440.45454099999995</v>
      </c>
      <c r="V90" s="138">
        <f t="shared" ca="1" si="17"/>
        <v>1</v>
      </c>
      <c r="W90" s="490">
        <v>0</v>
      </c>
      <c r="X90" s="338">
        <f>+'P01 2025'!G72</f>
        <v>440.45454099999995</v>
      </c>
      <c r="Y90" s="338">
        <v>0</v>
      </c>
      <c r="Z90" s="83">
        <v>0</v>
      </c>
      <c r="AA90" s="203">
        <v>0</v>
      </c>
      <c r="AB90" s="63">
        <v>0</v>
      </c>
      <c r="AC90" s="63">
        <v>0</v>
      </c>
      <c r="AD90" s="63">
        <v>0</v>
      </c>
      <c r="AE90" s="63">
        <v>0</v>
      </c>
      <c r="AF90" s="63">
        <v>0</v>
      </c>
      <c r="AG90" s="63">
        <v>0</v>
      </c>
      <c r="AH90" s="63">
        <v>0</v>
      </c>
      <c r="AI90" s="63">
        <v>0</v>
      </c>
      <c r="AJ90" s="63">
        <v>0</v>
      </c>
      <c r="AK90" s="380"/>
      <c r="AL90" s="492"/>
      <c r="AM90" s="492"/>
      <c r="AN90" s="826"/>
      <c r="AO90" s="826"/>
      <c r="AP90" s="492"/>
      <c r="AQ90" s="492"/>
      <c r="AR90" s="826"/>
      <c r="AS90" s="347"/>
      <c r="AT90" s="347"/>
      <c r="AU90" s="347"/>
      <c r="AV90" s="347"/>
      <c r="AW90" s="347"/>
      <c r="AX90" s="347"/>
      <c r="AY90" s="347"/>
      <c r="AZ90" s="820"/>
      <c r="BA90" s="820"/>
      <c r="BB90" s="820"/>
      <c r="BC90" s="820"/>
      <c r="BD90" s="827"/>
      <c r="BE90" s="827"/>
      <c r="BF90" s="204"/>
      <c r="BG90" s="204"/>
      <c r="BH90" s="204"/>
      <c r="BI90" s="204"/>
      <c r="BJ90" s="204"/>
      <c r="BK90" s="348"/>
      <c r="BL90" s="348"/>
      <c r="BM90" s="348"/>
      <c r="BN90" s="348"/>
      <c r="BO90" s="85"/>
      <c r="BP90" s="204"/>
      <c r="BQ90" s="348"/>
      <c r="BR90" s="348"/>
      <c r="BS90" s="348"/>
      <c r="BT90" s="348"/>
      <c r="BU90" s="204"/>
      <c r="BV90" s="205"/>
      <c r="BW90" s="85"/>
      <c r="BX90" s="85"/>
      <c r="BY90" s="85"/>
      <c r="BZ90" s="85"/>
      <c r="CA90" s="204"/>
      <c r="CB90" s="205"/>
      <c r="CC90" s="206"/>
      <c r="CD90" s="72"/>
      <c r="CE90" s="72"/>
    </row>
    <row r="91" spans="1:83" s="91" customFormat="1" ht="15.75" hidden="1" customHeight="1" x14ac:dyDescent="0.25">
      <c r="A91" s="377" t="s">
        <v>319</v>
      </c>
      <c r="B91" s="124"/>
      <c r="C91" s="108"/>
      <c r="D91" s="79" t="s">
        <v>155</v>
      </c>
      <c r="E91" s="79"/>
      <c r="F91" s="80" t="str">
        <f>+CONCATENATE($B$79,"",$C$88,"",D91)</f>
        <v>22.04.003</v>
      </c>
      <c r="G91" s="105" t="s">
        <v>189</v>
      </c>
      <c r="H91" s="89">
        <v>0</v>
      </c>
      <c r="I91" s="89">
        <v>0</v>
      </c>
      <c r="J91" s="89">
        <f ca="1">SUMIF(W$3:$AJ82,"ok",W91:AJ91)</f>
        <v>0</v>
      </c>
      <c r="K91" s="1040">
        <f t="shared" ca="1" si="11"/>
        <v>0</v>
      </c>
      <c r="L91" s="89">
        <v>0</v>
      </c>
      <c r="M91" s="138">
        <f t="shared" si="12"/>
        <v>0</v>
      </c>
      <c r="N91" s="89">
        <v>0</v>
      </c>
      <c r="O91" s="138">
        <f t="shared" si="14"/>
        <v>0</v>
      </c>
      <c r="P91" s="83">
        <v>0</v>
      </c>
      <c r="Q91" s="138">
        <f t="shared" ca="1" si="15"/>
        <v>0</v>
      </c>
      <c r="R91" s="83">
        <v>0</v>
      </c>
      <c r="S91" s="138">
        <f t="shared" ca="1" si="16"/>
        <v>0</v>
      </c>
      <c r="T91" s="63">
        <v>0</v>
      </c>
      <c r="U91" s="44">
        <f ca="1">SUMIF(W$3:$AJ77,"SI",W91:AJ91)</f>
        <v>0</v>
      </c>
      <c r="V91" s="138" t="str">
        <f t="shared" ca="1" si="17"/>
        <v>0,00%</v>
      </c>
      <c r="W91" s="490">
        <v>0</v>
      </c>
      <c r="X91" s="338">
        <v>0</v>
      </c>
      <c r="Y91" s="338">
        <v>0</v>
      </c>
      <c r="Z91" s="83">
        <v>0</v>
      </c>
      <c r="AA91" s="808">
        <v>0</v>
      </c>
      <c r="AB91" s="63">
        <f>+'P01 2025'!AR54</f>
        <v>176.274</v>
      </c>
      <c r="AC91" s="63">
        <f>'P01 2025'!BF46</f>
        <v>30.94</v>
      </c>
      <c r="AD91" s="63">
        <v>0</v>
      </c>
      <c r="AE91" s="63">
        <v>0</v>
      </c>
      <c r="AF91" s="63">
        <v>0</v>
      </c>
      <c r="AG91" s="63">
        <v>0</v>
      </c>
      <c r="AH91" s="63">
        <v>0</v>
      </c>
      <c r="AI91" s="63">
        <v>0</v>
      </c>
      <c r="AJ91" s="63">
        <v>0</v>
      </c>
      <c r="AK91" s="380"/>
      <c r="AL91" s="492"/>
      <c r="AM91" s="492"/>
      <c r="AN91" s="826"/>
      <c r="AO91" s="826"/>
      <c r="AP91" s="492"/>
      <c r="AQ91" s="492"/>
      <c r="AR91" s="826"/>
      <c r="AS91" s="347"/>
      <c r="AT91" s="347"/>
      <c r="AU91" s="347"/>
      <c r="AV91" s="347"/>
      <c r="AW91" s="347"/>
      <c r="AX91" s="347"/>
      <c r="AY91" s="347"/>
      <c r="AZ91" s="820"/>
      <c r="BA91" s="820"/>
      <c r="BB91" s="820"/>
      <c r="BC91" s="820"/>
      <c r="BD91" s="827"/>
      <c r="BE91" s="827"/>
      <c r="BF91" s="204"/>
      <c r="BG91" s="204"/>
      <c r="BH91" s="204"/>
      <c r="BI91" s="204"/>
      <c r="BJ91" s="204"/>
      <c r="BK91" s="348"/>
      <c r="BL91" s="348"/>
      <c r="BM91" s="348"/>
      <c r="BN91" s="348"/>
      <c r="BO91" s="85"/>
      <c r="BP91" s="204"/>
      <c r="BQ91" s="348"/>
      <c r="BR91" s="348"/>
      <c r="BS91" s="348"/>
      <c r="BT91" s="348"/>
      <c r="BU91" s="204"/>
      <c r="BV91" s="205"/>
      <c r="BW91" s="85"/>
      <c r="BX91" s="85"/>
      <c r="BY91" s="85"/>
      <c r="BZ91" s="85"/>
      <c r="CA91" s="204"/>
      <c r="CB91" s="205"/>
      <c r="CC91" s="206"/>
      <c r="CD91" s="72"/>
      <c r="CE91" s="72"/>
    </row>
    <row r="92" spans="1:83" s="91" customFormat="1" ht="15.75" hidden="1" customHeight="1" x14ac:dyDescent="0.25">
      <c r="A92" s="377" t="s">
        <v>650</v>
      </c>
      <c r="B92" s="124"/>
      <c r="C92" s="108"/>
      <c r="D92" s="79" t="s">
        <v>168</v>
      </c>
      <c r="E92" s="79"/>
      <c r="F92" s="80" t="s">
        <v>651</v>
      </c>
      <c r="G92" s="105" t="s">
        <v>652</v>
      </c>
      <c r="H92" s="89">
        <v>0</v>
      </c>
      <c r="I92" s="89">
        <v>0</v>
      </c>
      <c r="J92" s="89">
        <f ca="1">SUMIF(W$3:$AJ83,"ok",W92:AJ92)</f>
        <v>0</v>
      </c>
      <c r="K92" s="1040">
        <f t="shared" ca="1" si="11"/>
        <v>0</v>
      </c>
      <c r="L92" s="89">
        <v>0</v>
      </c>
      <c r="M92" s="138">
        <f t="shared" si="12"/>
        <v>0</v>
      </c>
      <c r="N92" s="89">
        <v>0</v>
      </c>
      <c r="O92" s="138">
        <f t="shared" si="14"/>
        <v>0</v>
      </c>
      <c r="P92" s="83">
        <v>0</v>
      </c>
      <c r="Q92" s="138">
        <f t="shared" ca="1" si="15"/>
        <v>0</v>
      </c>
      <c r="R92" s="83">
        <v>0</v>
      </c>
      <c r="S92" s="138">
        <f t="shared" ca="1" si="16"/>
        <v>0</v>
      </c>
      <c r="T92" s="63">
        <f>+'P01 2025'!U75</f>
        <v>1044.482387</v>
      </c>
      <c r="U92" s="44">
        <f ca="1">SUMIF(W$3:$AJ79,"SI",W92:AJ92)</f>
        <v>0</v>
      </c>
      <c r="V92" s="138">
        <f t="shared" ca="1" si="17"/>
        <v>0</v>
      </c>
      <c r="W92" s="490">
        <v>0</v>
      </c>
      <c r="X92" s="338">
        <f>+'P01 2025'!G73</f>
        <v>0</v>
      </c>
      <c r="Y92" s="338">
        <v>0</v>
      </c>
      <c r="Z92" s="83">
        <v>0</v>
      </c>
      <c r="AA92" s="808">
        <v>0</v>
      </c>
      <c r="AB92" s="63">
        <v>0</v>
      </c>
      <c r="AC92" s="63">
        <v>0</v>
      </c>
      <c r="AD92" s="63">
        <v>0</v>
      </c>
      <c r="AE92" s="63">
        <f>+'P01 2025'!CI44</f>
        <v>187.90100000000001</v>
      </c>
      <c r="AF92" s="63">
        <v>0</v>
      </c>
      <c r="AG92" s="63">
        <v>0</v>
      </c>
      <c r="AH92" s="63">
        <v>0</v>
      </c>
      <c r="AI92" s="63">
        <f>+'P01 2025'!EY46</f>
        <v>732.80200000000002</v>
      </c>
      <c r="AJ92" s="63">
        <v>0</v>
      </c>
      <c r="AK92" s="380"/>
      <c r="AL92" s="492"/>
      <c r="AM92" s="492"/>
      <c r="AN92" s="826"/>
      <c r="AO92" s="826"/>
      <c r="AP92" s="492"/>
      <c r="AQ92" s="492"/>
      <c r="AR92" s="826"/>
      <c r="AS92" s="347"/>
      <c r="AT92" s="347"/>
      <c r="AU92" s="347"/>
      <c r="AV92" s="347"/>
      <c r="AW92" s="347"/>
      <c r="AX92" s="347"/>
      <c r="AY92" s="347"/>
      <c r="AZ92" s="820"/>
      <c r="BA92" s="820"/>
      <c r="BB92" s="820"/>
      <c r="BC92" s="820"/>
      <c r="BD92" s="827"/>
      <c r="BE92" s="827"/>
      <c r="BF92" s="204"/>
      <c r="BG92" s="204"/>
      <c r="BH92" s="204"/>
      <c r="BI92" s="204"/>
      <c r="BJ92" s="204"/>
      <c r="BK92" s="348"/>
      <c r="BL92" s="348"/>
      <c r="BM92" s="348"/>
      <c r="BN92" s="348"/>
      <c r="BO92" s="85"/>
      <c r="BP92" s="204"/>
      <c r="BQ92" s="348"/>
      <c r="BR92" s="348"/>
      <c r="BS92" s="348"/>
      <c r="BT92" s="348"/>
      <c r="BU92" s="204"/>
      <c r="BV92" s="205"/>
      <c r="BW92" s="85"/>
      <c r="BX92" s="85"/>
      <c r="BY92" s="85"/>
      <c r="BZ92" s="85"/>
      <c r="CA92" s="204"/>
      <c r="CB92" s="205"/>
      <c r="CC92" s="206"/>
      <c r="CD92" s="72"/>
      <c r="CE92" s="72"/>
    </row>
    <row r="93" spans="1:83" s="91" customFormat="1" ht="15.75" hidden="1" customHeight="1" x14ac:dyDescent="0.25">
      <c r="A93" s="377" t="s">
        <v>488</v>
      </c>
      <c r="B93" s="124"/>
      <c r="C93" s="108"/>
      <c r="D93" s="798" t="s">
        <v>169</v>
      </c>
      <c r="E93" s="79"/>
      <c r="F93" s="80" t="str">
        <f t="shared" ref="F93:F101" si="18">+CONCATENATE($B$79,"",$C$88,"",D93)</f>
        <v>22.04.005</v>
      </c>
      <c r="G93" s="105" t="s">
        <v>279</v>
      </c>
      <c r="H93" s="89">
        <v>0</v>
      </c>
      <c r="I93" s="89">
        <v>0</v>
      </c>
      <c r="J93" s="89">
        <f ca="1">SUMIF(W$3:$AJ84,"ok",W93:AJ93)</f>
        <v>0</v>
      </c>
      <c r="K93" s="1040">
        <f t="shared" ca="1" si="11"/>
        <v>0</v>
      </c>
      <c r="L93" s="89">
        <v>0</v>
      </c>
      <c r="M93" s="138">
        <f t="shared" si="12"/>
        <v>0</v>
      </c>
      <c r="N93" s="89">
        <v>0</v>
      </c>
      <c r="O93" s="138">
        <f t="shared" si="14"/>
        <v>0</v>
      </c>
      <c r="P93" s="83">
        <v>0</v>
      </c>
      <c r="Q93" s="138">
        <f t="shared" ca="1" si="15"/>
        <v>0</v>
      </c>
      <c r="R93" s="83">
        <v>0</v>
      </c>
      <c r="S93" s="138">
        <f t="shared" ca="1" si="16"/>
        <v>0</v>
      </c>
      <c r="T93" s="63">
        <v>0</v>
      </c>
      <c r="U93" s="44">
        <f ca="1">SUMIF(W$3:$AJ82,"SI",W93:AJ93)</f>
        <v>0</v>
      </c>
      <c r="V93" s="138" t="str">
        <f t="shared" ca="1" si="17"/>
        <v>0,00%</v>
      </c>
      <c r="W93" s="490">
        <v>0</v>
      </c>
      <c r="X93" s="338">
        <v>0</v>
      </c>
      <c r="Y93" s="338">
        <v>0</v>
      </c>
      <c r="Z93" s="83">
        <v>0</v>
      </c>
      <c r="AA93" s="808">
        <v>0</v>
      </c>
      <c r="AB93" s="63">
        <v>0</v>
      </c>
      <c r="AC93" s="63">
        <v>0</v>
      </c>
      <c r="AD93" s="63">
        <v>0</v>
      </c>
      <c r="AE93" s="63">
        <v>0</v>
      </c>
      <c r="AF93" s="63">
        <v>0</v>
      </c>
      <c r="AG93" s="63">
        <v>0</v>
      </c>
      <c r="AH93" s="63">
        <v>0</v>
      </c>
      <c r="AI93" s="63">
        <v>0</v>
      </c>
      <c r="AJ93" s="63">
        <v>0</v>
      </c>
      <c r="AK93" s="380"/>
      <c r="AL93" s="492"/>
      <c r="AM93" s="492"/>
      <c r="AN93" s="826"/>
      <c r="AO93" s="826"/>
      <c r="AP93" s="492"/>
      <c r="AQ93" s="492"/>
      <c r="AR93" s="826"/>
      <c r="AS93" s="347"/>
      <c r="AT93" s="347"/>
      <c r="AU93" s="347"/>
      <c r="AV93" s="347"/>
      <c r="AW93" s="347"/>
      <c r="AX93" s="347"/>
      <c r="AY93" s="347"/>
      <c r="AZ93" s="820"/>
      <c r="BA93" s="820"/>
      <c r="BB93" s="820"/>
      <c r="BC93" s="820"/>
      <c r="BD93" s="827"/>
      <c r="BE93" s="827"/>
      <c r="BF93" s="204"/>
      <c r="BG93" s="204"/>
      <c r="BH93" s="204"/>
      <c r="BI93" s="204"/>
      <c r="BJ93" s="204"/>
      <c r="BK93" s="348"/>
      <c r="BL93" s="348"/>
      <c r="BM93" s="348"/>
      <c r="BN93" s="348"/>
      <c r="BO93" s="85"/>
      <c r="BP93" s="204"/>
      <c r="BQ93" s="348"/>
      <c r="BR93" s="348"/>
      <c r="BS93" s="348"/>
      <c r="BT93" s="348"/>
      <c r="BU93" s="204"/>
      <c r="BV93" s="205"/>
      <c r="BW93" s="85"/>
      <c r="BX93" s="85"/>
      <c r="BY93" s="85"/>
      <c r="BZ93" s="85"/>
      <c r="CA93" s="204"/>
      <c r="CB93" s="205"/>
      <c r="CC93" s="206"/>
      <c r="CD93" s="72"/>
      <c r="CE93" s="72"/>
    </row>
    <row r="94" spans="1:83" s="91" customFormat="1" ht="15.75" hidden="1" customHeight="1" x14ac:dyDescent="0.25">
      <c r="A94" s="377" t="s">
        <v>320</v>
      </c>
      <c r="B94" s="124"/>
      <c r="C94" s="108"/>
      <c r="D94" s="79" t="s">
        <v>159</v>
      </c>
      <c r="E94" s="79"/>
      <c r="F94" s="80" t="str">
        <f t="shared" si="18"/>
        <v>22.04.007</v>
      </c>
      <c r="G94" s="105" t="s">
        <v>101</v>
      </c>
      <c r="H94" s="76">
        <f>+'P01 2026'!H67</f>
        <v>18000</v>
      </c>
      <c r="I94" s="89">
        <f>'P01 2026'!AA72</f>
        <v>13360.736999999999</v>
      </c>
      <c r="J94" s="89">
        <f ca="1">SUMIF(W$3:$AJ85,"ok",W94:AJ94)</f>
        <v>0</v>
      </c>
      <c r="K94" s="1040">
        <f t="shared" ca="1" si="11"/>
        <v>0</v>
      </c>
      <c r="L94" s="808">
        <f>'P01 2026'!AC72</f>
        <v>0</v>
      </c>
      <c r="M94" s="138">
        <f t="shared" si="12"/>
        <v>0</v>
      </c>
      <c r="N94" s="89">
        <f t="shared" si="13"/>
        <v>13360.736999999999</v>
      </c>
      <c r="O94" s="138">
        <f t="shared" si="14"/>
        <v>1</v>
      </c>
      <c r="P94" s="83">
        <f>+'P01 2026'!AE72</f>
        <v>0</v>
      </c>
      <c r="Q94" s="138">
        <f t="shared" ca="1" si="15"/>
        <v>0</v>
      </c>
      <c r="R94" s="83">
        <f>+'P01 2026'!AF72</f>
        <v>0</v>
      </c>
      <c r="S94" s="138">
        <f t="shared" ca="1" si="16"/>
        <v>0</v>
      </c>
      <c r="T94" s="63">
        <f>+'P01 2025'!U76</f>
        <v>4939.3972800000001</v>
      </c>
      <c r="U94" s="44">
        <f ca="1">SUMIF(W$3:$AJ83,"SI",W94:AJ94)</f>
        <v>16.475379999999998</v>
      </c>
      <c r="V94" s="138">
        <f t="shared" ca="1" si="17"/>
        <v>3.3355041245032224E-3</v>
      </c>
      <c r="W94" s="490">
        <f>+'P01 2026'!I67</f>
        <v>0</v>
      </c>
      <c r="X94" s="338">
        <f>+'P01 2025'!G74</f>
        <v>16.475379999999998</v>
      </c>
      <c r="Y94" s="338">
        <v>0</v>
      </c>
      <c r="Z94" s="83">
        <v>0</v>
      </c>
      <c r="AA94" s="808">
        <v>0</v>
      </c>
      <c r="AB94" s="63">
        <f>+'P01 2025'!AR55</f>
        <v>68.739999999999995</v>
      </c>
      <c r="AC94" s="63">
        <f>'P01 2025'!BF47</f>
        <v>9891.3590000000004</v>
      </c>
      <c r="AD94" s="63">
        <f>+'P01 2025'!BU58</f>
        <v>79.650000000000006</v>
      </c>
      <c r="AE94" s="63">
        <f>+'P01 2025'!CI45</f>
        <v>63.1</v>
      </c>
      <c r="AF94" s="63">
        <v>0</v>
      </c>
      <c r="AG94" s="63">
        <v>0</v>
      </c>
      <c r="AH94" s="63">
        <f>+'P01 2025'!ED51</f>
        <v>16726.473000000002</v>
      </c>
      <c r="AI94" s="63">
        <f>+'P01 2025'!EY47</f>
        <v>348.43200000000002</v>
      </c>
      <c r="AJ94" s="63">
        <v>0</v>
      </c>
      <c r="AK94" s="380"/>
      <c r="AL94" s="492"/>
      <c r="AM94" s="492"/>
      <c r="AN94" s="826"/>
      <c r="AO94" s="826"/>
      <c r="AP94" s="492"/>
      <c r="AQ94" s="492"/>
      <c r="AR94" s="826"/>
      <c r="AS94" s="347"/>
      <c r="AT94" s="347"/>
      <c r="AU94" s="347"/>
      <c r="AV94" s="347"/>
      <c r="AW94" s="347"/>
      <c r="AX94" s="347"/>
      <c r="AY94" s="347"/>
      <c r="AZ94" s="820"/>
      <c r="BA94" s="820"/>
      <c r="BB94" s="820"/>
      <c r="BC94" s="820"/>
      <c r="BD94" s="827"/>
      <c r="BE94" s="827"/>
      <c r="BF94" s="204"/>
      <c r="BG94" s="204"/>
      <c r="BH94" s="204"/>
      <c r="BI94" s="204"/>
      <c r="BJ94" s="204"/>
      <c r="BK94" s="348"/>
      <c r="BL94" s="348"/>
      <c r="BM94" s="348"/>
      <c r="BN94" s="348"/>
      <c r="BO94" s="85"/>
      <c r="BP94" s="204"/>
      <c r="BQ94" s="348"/>
      <c r="BR94" s="348"/>
      <c r="BS94" s="348"/>
      <c r="BT94" s="348"/>
      <c r="BU94" s="204"/>
      <c r="BV94" s="205"/>
      <c r="BW94" s="85"/>
      <c r="BX94" s="85"/>
      <c r="BY94" s="85"/>
      <c r="BZ94" s="85"/>
      <c r="CA94" s="204"/>
      <c r="CB94" s="205"/>
      <c r="CC94" s="206"/>
      <c r="CD94" s="72"/>
      <c r="CE94" s="72"/>
    </row>
    <row r="95" spans="1:83" s="91" customFormat="1" ht="15.75" hidden="1" customHeight="1" x14ac:dyDescent="0.25">
      <c r="A95" s="377" t="s">
        <v>489</v>
      </c>
      <c r="B95" s="124"/>
      <c r="C95" s="108"/>
      <c r="D95" s="79" t="s">
        <v>160</v>
      </c>
      <c r="E95" s="79"/>
      <c r="F95" s="80" t="str">
        <f t="shared" si="18"/>
        <v>22.04.008</v>
      </c>
      <c r="G95" s="105" t="s">
        <v>102</v>
      </c>
      <c r="H95" s="89">
        <v>0</v>
      </c>
      <c r="I95" s="89">
        <v>0</v>
      </c>
      <c r="J95" s="89">
        <f ca="1">SUMIF(W$3:$AJ86,"ok",W95:AJ95)</f>
        <v>0</v>
      </c>
      <c r="K95" s="1040">
        <f t="shared" ca="1" si="11"/>
        <v>0</v>
      </c>
      <c r="L95" s="89">
        <v>0</v>
      </c>
      <c r="M95" s="138">
        <f t="shared" si="12"/>
        <v>0</v>
      </c>
      <c r="N95" s="89">
        <v>0</v>
      </c>
      <c r="O95" s="138">
        <f t="shared" si="14"/>
        <v>0</v>
      </c>
      <c r="P95" s="83">
        <v>0</v>
      </c>
      <c r="Q95" s="138">
        <f t="shared" ca="1" si="15"/>
        <v>0</v>
      </c>
      <c r="R95" s="83">
        <v>0</v>
      </c>
      <c r="S95" s="138">
        <f t="shared" ca="1" si="16"/>
        <v>0</v>
      </c>
      <c r="T95" s="63">
        <v>0</v>
      </c>
      <c r="U95" s="44">
        <f ca="1">SUMIF(W$3:$AJ84,"SI",W95:AJ95)</f>
        <v>0</v>
      </c>
      <c r="V95" s="138" t="str">
        <f t="shared" ca="1" si="17"/>
        <v>0,00%</v>
      </c>
      <c r="W95" s="490">
        <v>0</v>
      </c>
      <c r="X95" s="338">
        <v>0</v>
      </c>
      <c r="Y95" s="338">
        <v>0</v>
      </c>
      <c r="Z95" s="83">
        <v>0</v>
      </c>
      <c r="AA95" s="808">
        <v>0</v>
      </c>
      <c r="AB95" s="63">
        <v>0</v>
      </c>
      <c r="AC95" s="63">
        <v>0</v>
      </c>
      <c r="AD95" s="63">
        <v>0</v>
      </c>
      <c r="AE95" s="63">
        <v>0</v>
      </c>
      <c r="AF95" s="63">
        <v>0</v>
      </c>
      <c r="AG95" s="63">
        <v>0</v>
      </c>
      <c r="AH95" s="63">
        <v>0</v>
      </c>
      <c r="AI95" s="63">
        <v>0</v>
      </c>
      <c r="AJ95" s="63">
        <v>0</v>
      </c>
      <c r="AK95" s="380"/>
      <c r="AL95" s="492"/>
      <c r="AM95" s="492"/>
      <c r="AN95" s="826"/>
      <c r="AO95" s="826"/>
      <c r="AP95" s="492"/>
      <c r="AQ95" s="492"/>
      <c r="AR95" s="826"/>
      <c r="AS95" s="347"/>
      <c r="AT95" s="347"/>
      <c r="AU95" s="347"/>
      <c r="AV95" s="347"/>
      <c r="AW95" s="347"/>
      <c r="AX95" s="347"/>
      <c r="AY95" s="347"/>
      <c r="AZ95" s="820"/>
      <c r="BA95" s="820"/>
      <c r="BB95" s="820"/>
      <c r="BC95" s="820"/>
      <c r="BD95" s="827"/>
      <c r="BE95" s="827"/>
      <c r="BF95" s="204"/>
      <c r="BG95" s="204"/>
      <c r="BH95" s="204"/>
      <c r="BI95" s="204"/>
      <c r="BJ95" s="204"/>
      <c r="BK95" s="348"/>
      <c r="BL95" s="348"/>
      <c r="BM95" s="348"/>
      <c r="BN95" s="348"/>
      <c r="BO95" s="85"/>
      <c r="BP95" s="204"/>
      <c r="BQ95" s="348"/>
      <c r="BR95" s="348"/>
      <c r="BS95" s="348"/>
      <c r="BT95" s="348"/>
      <c r="BU95" s="204"/>
      <c r="BV95" s="205"/>
      <c r="BW95" s="85"/>
      <c r="BX95" s="85"/>
      <c r="BY95" s="85"/>
      <c r="BZ95" s="85"/>
      <c r="CA95" s="204"/>
      <c r="CB95" s="205"/>
      <c r="CC95" s="206"/>
      <c r="CD95" s="72"/>
      <c r="CE95" s="72"/>
    </row>
    <row r="96" spans="1:83" s="91" customFormat="1" ht="15.75" hidden="1" customHeight="1" x14ac:dyDescent="0.25">
      <c r="A96" s="377" t="s">
        <v>490</v>
      </c>
      <c r="B96" s="124"/>
      <c r="C96" s="108"/>
      <c r="D96" s="79" t="s">
        <v>161</v>
      </c>
      <c r="E96" s="79"/>
      <c r="F96" s="80" t="str">
        <f t="shared" si="18"/>
        <v>22.04.009</v>
      </c>
      <c r="G96" s="105" t="s">
        <v>46</v>
      </c>
      <c r="H96" s="76">
        <f>+'P01 2026'!H68</f>
        <v>15000</v>
      </c>
      <c r="I96" s="89">
        <f>'P01 2026'!AA73</f>
        <v>17600</v>
      </c>
      <c r="J96" s="89">
        <f ca="1">SUMIF(W$3:$AJ87,"ok",W96:AJ96)</f>
        <v>0</v>
      </c>
      <c r="K96" s="1040">
        <f t="shared" ca="1" si="11"/>
        <v>0</v>
      </c>
      <c r="L96" s="808">
        <f>'P01 2026'!AC73</f>
        <v>1382.78</v>
      </c>
      <c r="M96" s="138">
        <f t="shared" si="12"/>
        <v>7.8567045454545459E-2</v>
      </c>
      <c r="N96" s="89">
        <f t="shared" si="13"/>
        <v>16217.22</v>
      </c>
      <c r="O96" s="138">
        <f t="shared" si="14"/>
        <v>0.92143295454545449</v>
      </c>
      <c r="P96" s="83">
        <f>+'P01 2026'!AE73</f>
        <v>0</v>
      </c>
      <c r="Q96" s="138">
        <f t="shared" ca="1" si="15"/>
        <v>0</v>
      </c>
      <c r="R96" s="83">
        <f>+'P01 2026'!AF73</f>
        <v>0</v>
      </c>
      <c r="S96" s="138">
        <f t="shared" ca="1" si="16"/>
        <v>0</v>
      </c>
      <c r="T96" s="63">
        <f>+'P01 2025'!U77</f>
        <v>9485.1999999999989</v>
      </c>
      <c r="U96" s="44">
        <f ca="1">SUMIF(W$3:$AJ85,"SI",W96:AJ96)</f>
        <v>5496.4671999999991</v>
      </c>
      <c r="V96" s="138">
        <f t="shared" ca="1" si="17"/>
        <v>0.57947826086956522</v>
      </c>
      <c r="W96" s="490">
        <f>+'P01 2026'!I68</f>
        <v>0</v>
      </c>
      <c r="X96" s="338">
        <f>+'P01 2025'!G75</f>
        <v>0</v>
      </c>
      <c r="Y96" s="338">
        <v>0</v>
      </c>
      <c r="Z96" s="83">
        <f>+'P01 2025'!N47</f>
        <v>5496.4671999999991</v>
      </c>
      <c r="AA96" s="808">
        <f>+'P01 2025'!AC63</f>
        <v>2060.366</v>
      </c>
      <c r="AB96" s="63">
        <v>0</v>
      </c>
      <c r="AC96" s="63">
        <v>0</v>
      </c>
      <c r="AD96" s="63">
        <v>0</v>
      </c>
      <c r="AE96" s="63">
        <f>+'P01 2025'!CI46</f>
        <v>3712.5619999999999</v>
      </c>
      <c r="AF96" s="77">
        <f>+'P01 2025'!CX47</f>
        <v>107.1</v>
      </c>
      <c r="AG96" s="63">
        <v>0</v>
      </c>
      <c r="AH96" s="63">
        <f>+'P01 2025'!ED52</f>
        <v>261.8</v>
      </c>
      <c r="AI96" s="63">
        <f>+'P01 2025'!EY48</f>
        <v>6300.098</v>
      </c>
      <c r="AJ96" s="63">
        <f>+'P01 2025'!FR62</f>
        <v>392.7</v>
      </c>
      <c r="AK96" s="380"/>
      <c r="AL96" s="492"/>
      <c r="AM96" s="492"/>
      <c r="AN96" s="826"/>
      <c r="AO96" s="826"/>
      <c r="AP96" s="492"/>
      <c r="AQ96" s="492"/>
      <c r="AR96" s="826"/>
      <c r="AS96" s="347"/>
      <c r="AT96" s="347"/>
      <c r="AU96" s="347"/>
      <c r="AV96" s="347"/>
      <c r="AW96" s="347"/>
      <c r="AX96" s="347"/>
      <c r="AY96" s="347"/>
      <c r="AZ96" s="820"/>
      <c r="BA96" s="820"/>
      <c r="BB96" s="820"/>
      <c r="BC96" s="820"/>
      <c r="BD96" s="827"/>
      <c r="BE96" s="827"/>
      <c r="BF96" s="204"/>
      <c r="BG96" s="204"/>
      <c r="BH96" s="204"/>
      <c r="BI96" s="204"/>
      <c r="BJ96" s="204"/>
      <c r="BK96" s="348"/>
      <c r="BL96" s="348"/>
      <c r="BM96" s="348"/>
      <c r="BN96" s="348"/>
      <c r="BO96" s="85"/>
      <c r="BP96" s="204"/>
      <c r="BQ96" s="348"/>
      <c r="BR96" s="348"/>
      <c r="BS96" s="348"/>
      <c r="BT96" s="348"/>
      <c r="BU96" s="204"/>
      <c r="BV96" s="205"/>
      <c r="BW96" s="85"/>
      <c r="BX96" s="85"/>
      <c r="BY96" s="85"/>
      <c r="BZ96" s="85"/>
      <c r="CA96" s="204"/>
      <c r="CB96" s="205"/>
      <c r="CC96" s="206"/>
      <c r="CD96" s="72"/>
      <c r="CE96" s="72"/>
    </row>
    <row r="97" spans="1:83" s="91" customFormat="1" ht="15.75" hidden="1" customHeight="1" x14ac:dyDescent="0.25">
      <c r="A97" s="377" t="s">
        <v>491</v>
      </c>
      <c r="B97" s="124"/>
      <c r="C97" s="108"/>
      <c r="D97" s="79" t="s">
        <v>162</v>
      </c>
      <c r="E97" s="79"/>
      <c r="F97" s="80" t="str">
        <f t="shared" si="18"/>
        <v>22.04.010</v>
      </c>
      <c r="G97" s="105" t="s">
        <v>47</v>
      </c>
      <c r="H97" s="76">
        <f>+'P01 2026'!H69</f>
        <v>7500</v>
      </c>
      <c r="I97" s="89">
        <f>'P01 2026'!AA74</f>
        <v>2549.6</v>
      </c>
      <c r="J97" s="89">
        <f ca="1">SUMIF(W$3:$AJ88,"ok",W97:AJ97)</f>
        <v>0</v>
      </c>
      <c r="K97" s="1040">
        <f t="shared" ca="1" si="11"/>
        <v>0</v>
      </c>
      <c r="L97" s="808">
        <f>'P01 2026'!AC74</f>
        <v>0</v>
      </c>
      <c r="M97" s="138">
        <f t="shared" si="12"/>
        <v>0</v>
      </c>
      <c r="N97" s="89">
        <f t="shared" si="13"/>
        <v>2549.6</v>
      </c>
      <c r="O97" s="138">
        <f t="shared" si="14"/>
        <v>1</v>
      </c>
      <c r="P97" s="83">
        <f>+'P01 2026'!AE74</f>
        <v>0</v>
      </c>
      <c r="Q97" s="138">
        <f t="shared" ca="1" si="15"/>
        <v>0</v>
      </c>
      <c r="R97" s="83">
        <f>+'P01 2026'!AF74</f>
        <v>0</v>
      </c>
      <c r="S97" s="138">
        <f t="shared" ca="1" si="16"/>
        <v>0</v>
      </c>
      <c r="T97" s="63">
        <f>+'P01 2025'!U78</f>
        <v>2148.496776</v>
      </c>
      <c r="U97" s="44">
        <f ca="1">SUMIF(W$3:$AJ86,"SI",W97:AJ97)</f>
        <v>1429.927923</v>
      </c>
      <c r="V97" s="138">
        <f t="shared" ca="1" si="17"/>
        <v>0.66554808877218441</v>
      </c>
      <c r="W97" s="490">
        <f>+'P01 2026'!I69</f>
        <v>0</v>
      </c>
      <c r="X97" s="338">
        <f>+'P01 2025'!G76</f>
        <v>0</v>
      </c>
      <c r="Y97" s="338">
        <v>0</v>
      </c>
      <c r="Z97" s="83">
        <f>+'P01 2025'!N48</f>
        <v>1429.927923</v>
      </c>
      <c r="AA97" s="808">
        <f>+'P01 2025'!AC64</f>
        <v>457.06</v>
      </c>
      <c r="AB97" s="63">
        <v>0</v>
      </c>
      <c r="AC97" s="63">
        <f>'P01 2025'!BF48</f>
        <v>466.48</v>
      </c>
      <c r="AD97" s="63">
        <v>0</v>
      </c>
      <c r="AE97" s="63">
        <v>0</v>
      </c>
      <c r="AF97" s="63">
        <v>0</v>
      </c>
      <c r="AG97" s="63">
        <f>+'P01 2025'!DN61</f>
        <v>227.38300000000001</v>
      </c>
      <c r="AH97" s="63">
        <f>+'P01 2025'!ED53</f>
        <v>1284.115</v>
      </c>
      <c r="AI97" s="63">
        <v>0</v>
      </c>
      <c r="AJ97" s="63">
        <v>0</v>
      </c>
      <c r="AK97" s="380"/>
      <c r="AL97" s="492"/>
      <c r="AM97" s="492"/>
      <c r="AN97" s="826"/>
      <c r="AO97" s="826"/>
      <c r="AP97" s="492"/>
      <c r="AQ97" s="492"/>
      <c r="AR97" s="826"/>
      <c r="AS97" s="347"/>
      <c r="AT97" s="347"/>
      <c r="AU97" s="347"/>
      <c r="AV97" s="347"/>
      <c r="AW97" s="347"/>
      <c r="AX97" s="347"/>
      <c r="AY97" s="347"/>
      <c r="AZ97" s="820"/>
      <c r="BA97" s="820"/>
      <c r="BB97" s="820"/>
      <c r="BC97" s="820"/>
      <c r="BD97" s="827"/>
      <c r="BE97" s="827"/>
      <c r="BF97" s="204"/>
      <c r="BG97" s="204"/>
      <c r="BH97" s="204"/>
      <c r="BI97" s="204"/>
      <c r="BJ97" s="204"/>
      <c r="BK97" s="348"/>
      <c r="BL97" s="348"/>
      <c r="BM97" s="348"/>
      <c r="BN97" s="348"/>
      <c r="BO97" s="85"/>
      <c r="BP97" s="204"/>
      <c r="BQ97" s="348"/>
      <c r="BR97" s="348"/>
      <c r="BS97" s="348"/>
      <c r="BT97" s="348"/>
      <c r="BU97" s="204"/>
      <c r="BV97" s="205"/>
      <c r="BW97" s="85"/>
      <c r="BX97" s="85"/>
      <c r="BY97" s="85"/>
      <c r="BZ97" s="85"/>
      <c r="CA97" s="204"/>
      <c r="CB97" s="205"/>
      <c r="CC97" s="206"/>
      <c r="CD97" s="72"/>
      <c r="CE97" s="72"/>
    </row>
    <row r="98" spans="1:83" s="91" customFormat="1" ht="15.75" hidden="1" customHeight="1" x14ac:dyDescent="0.25">
      <c r="A98" s="377" t="s">
        <v>492</v>
      </c>
      <c r="B98" s="124"/>
      <c r="C98" s="108"/>
      <c r="D98" s="79" t="s">
        <v>163</v>
      </c>
      <c r="E98" s="79"/>
      <c r="F98" s="80" t="str">
        <f t="shared" si="18"/>
        <v>22.04.011</v>
      </c>
      <c r="G98" s="105" t="s">
        <v>48</v>
      </c>
      <c r="H98" s="76">
        <f>+'P01 2026'!H70</f>
        <v>6000</v>
      </c>
      <c r="I98" s="89">
        <f>'P01 2026'!AA75</f>
        <v>6000</v>
      </c>
      <c r="J98" s="89">
        <f ca="1">SUMIF(W$3:$AJ89,"ok",W98:AJ98)</f>
        <v>90</v>
      </c>
      <c r="K98" s="1040">
        <f t="shared" ca="1" si="11"/>
        <v>1.4999999999999999E-2</v>
      </c>
      <c r="L98" s="808">
        <f>'P01 2026'!AC75</f>
        <v>90</v>
      </c>
      <c r="M98" s="138">
        <f t="shared" si="12"/>
        <v>1.4999999999999999E-2</v>
      </c>
      <c r="N98" s="89">
        <f t="shared" si="13"/>
        <v>5910</v>
      </c>
      <c r="O98" s="138">
        <f t="shared" si="14"/>
        <v>0.98499999999999999</v>
      </c>
      <c r="P98" s="83">
        <f>+'P01 2026'!AE75</f>
        <v>90</v>
      </c>
      <c r="Q98" s="138">
        <f t="shared" ca="1" si="15"/>
        <v>1</v>
      </c>
      <c r="R98" s="83">
        <f>+'P01 2026'!AF75</f>
        <v>0</v>
      </c>
      <c r="S98" s="138">
        <f t="shared" ca="1" si="16"/>
        <v>0</v>
      </c>
      <c r="T98" s="63">
        <f>+'P01 2025'!U79</f>
        <v>1176.3545039999999</v>
      </c>
      <c r="U98" s="44">
        <f ca="1">SUMIF(W$3:$AJ87,"SI",W98:AJ98)</f>
        <v>774.02324999999996</v>
      </c>
      <c r="V98" s="138">
        <f t="shared" ca="1" si="17"/>
        <v>0.65798468690183209</v>
      </c>
      <c r="W98" s="490">
        <f>+'P01 2026'!I70</f>
        <v>90</v>
      </c>
      <c r="X98" s="338">
        <f>+'P01 2025'!G77</f>
        <v>0</v>
      </c>
      <c r="Y98" s="338">
        <v>0</v>
      </c>
      <c r="Z98" s="83">
        <f>+'P01 2025'!N49</f>
        <v>774.02324999999996</v>
      </c>
      <c r="AA98" s="808">
        <f>+'P01 2025'!AC65</f>
        <v>13.69</v>
      </c>
      <c r="AB98" s="63">
        <v>0</v>
      </c>
      <c r="AC98" s="63">
        <v>0</v>
      </c>
      <c r="AD98" s="63">
        <f>+'P01 2025'!BU59</f>
        <v>107.1</v>
      </c>
      <c r="AE98" s="63">
        <f>+'P01 2025'!CI47</f>
        <v>124.95</v>
      </c>
      <c r="AF98" s="77">
        <f>+'P01 2025'!CX48</f>
        <v>246.21199999999999</v>
      </c>
      <c r="AG98" s="63">
        <f>+'P01 2025'!DN62</f>
        <v>199.92</v>
      </c>
      <c r="AH98" s="63">
        <v>0</v>
      </c>
      <c r="AI98" s="63">
        <v>0</v>
      </c>
      <c r="AJ98" s="63">
        <f>+'P01 2025'!FR63</f>
        <v>159.26</v>
      </c>
      <c r="AK98" s="380"/>
      <c r="AL98" s="492"/>
      <c r="AM98" s="492"/>
      <c r="AN98" s="826"/>
      <c r="AO98" s="826"/>
      <c r="AP98" s="492"/>
      <c r="AQ98" s="492"/>
      <c r="AR98" s="826"/>
      <c r="AS98" s="347"/>
      <c r="AT98" s="347"/>
      <c r="AU98" s="347"/>
      <c r="AV98" s="347"/>
      <c r="AW98" s="347"/>
      <c r="AX98" s="347"/>
      <c r="AY98" s="347"/>
      <c r="AZ98" s="820"/>
      <c r="BA98" s="820"/>
      <c r="BB98" s="820"/>
      <c r="BC98" s="820"/>
      <c r="BD98" s="827"/>
      <c r="BE98" s="827"/>
      <c r="BF98" s="204"/>
      <c r="BG98" s="204"/>
      <c r="BH98" s="204"/>
      <c r="BI98" s="204"/>
      <c r="BJ98" s="204"/>
      <c r="BK98" s="348"/>
      <c r="BL98" s="348"/>
      <c r="BM98" s="348"/>
      <c r="BN98" s="348"/>
      <c r="BO98" s="85"/>
      <c r="BP98" s="204"/>
      <c r="BQ98" s="348"/>
      <c r="BR98" s="348"/>
      <c r="BS98" s="348"/>
      <c r="BT98" s="348"/>
      <c r="BU98" s="204"/>
      <c r="BV98" s="205"/>
      <c r="BW98" s="85"/>
      <c r="BX98" s="85"/>
      <c r="BY98" s="85"/>
      <c r="BZ98" s="85"/>
      <c r="CA98" s="204"/>
      <c r="CB98" s="205"/>
      <c r="CC98" s="206"/>
      <c r="CD98" s="72"/>
      <c r="CE98" s="72"/>
    </row>
    <row r="99" spans="1:83" s="91" customFormat="1" ht="15.75" hidden="1" customHeight="1" x14ac:dyDescent="0.25">
      <c r="A99" s="377" t="s">
        <v>493</v>
      </c>
      <c r="B99" s="124"/>
      <c r="C99" s="108"/>
      <c r="D99" s="79" t="s">
        <v>164</v>
      </c>
      <c r="E99" s="79"/>
      <c r="F99" s="80" t="str">
        <f t="shared" si="18"/>
        <v>22.04.012</v>
      </c>
      <c r="G99" s="105" t="s">
        <v>103</v>
      </c>
      <c r="H99" s="76">
        <f>+'P01 2026'!H71</f>
        <v>3000</v>
      </c>
      <c r="I99" s="89">
        <f>'P01 2026'!AA76</f>
        <v>3000</v>
      </c>
      <c r="J99" s="89">
        <f ca="1">SUMIF(W$3:$AJ91,"ok",W99:AJ99)</f>
        <v>1447.7539999999999</v>
      </c>
      <c r="K99" s="1040">
        <f t="shared" ca="1" si="11"/>
        <v>0.48258466666666666</v>
      </c>
      <c r="L99" s="808">
        <f>'P01 2026'!AC76</f>
        <v>1447.7539999999999</v>
      </c>
      <c r="M99" s="138">
        <f t="shared" si="12"/>
        <v>0.48258466666666666</v>
      </c>
      <c r="N99" s="89">
        <f t="shared" si="13"/>
        <v>1552.2460000000001</v>
      </c>
      <c r="O99" s="138">
        <f t="shared" si="14"/>
        <v>0.51741533333333334</v>
      </c>
      <c r="P99" s="83">
        <f>+'P01 2026'!AE76</f>
        <v>235.62</v>
      </c>
      <c r="Q99" s="138">
        <f t="shared" ca="1" si="15"/>
        <v>0.16274864376130199</v>
      </c>
      <c r="R99" s="83">
        <f>+'P01 2026'!AF76</f>
        <v>1212.134</v>
      </c>
      <c r="S99" s="138">
        <f t="shared" ca="1" si="16"/>
        <v>0.83725135623869806</v>
      </c>
      <c r="T99" s="63">
        <f>+'P01 2025'!U80</f>
        <v>2364.6397399999996</v>
      </c>
      <c r="U99" s="44">
        <f ca="1">SUMIF(W$3:$AJ88,"SI",W99:AJ99)</f>
        <v>0</v>
      </c>
      <c r="V99" s="138">
        <f t="shared" ca="1" si="17"/>
        <v>0</v>
      </c>
      <c r="W99" s="490">
        <f>+'P01 2026'!I71</f>
        <v>235.62</v>
      </c>
      <c r="X99" s="338">
        <f>+'P01 2025'!G78</f>
        <v>0</v>
      </c>
      <c r="Y99" s="338">
        <f>+'P01 2026'!R61</f>
        <v>1212.134</v>
      </c>
      <c r="Z99" s="83">
        <v>0</v>
      </c>
      <c r="AA99" s="808">
        <v>0</v>
      </c>
      <c r="AB99" s="63">
        <v>0</v>
      </c>
      <c r="AC99" s="63">
        <v>0</v>
      </c>
      <c r="AD99" s="63">
        <v>0</v>
      </c>
      <c r="AE99" s="63">
        <v>0</v>
      </c>
      <c r="AF99" s="77">
        <f>+'P01 2025'!CX49</f>
        <v>136.68799999999999</v>
      </c>
      <c r="AG99" s="63">
        <v>0</v>
      </c>
      <c r="AH99" s="63">
        <v>0</v>
      </c>
      <c r="AI99" s="63">
        <v>0</v>
      </c>
      <c r="AJ99" s="63">
        <v>0</v>
      </c>
      <c r="AK99" s="380"/>
      <c r="AL99" s="492"/>
      <c r="AM99" s="492"/>
      <c r="AN99" s="826"/>
      <c r="AO99" s="826"/>
      <c r="AP99" s="492"/>
      <c r="AQ99" s="492"/>
      <c r="AR99" s="826"/>
      <c r="AS99" s="347"/>
      <c r="AT99" s="347"/>
      <c r="AU99" s="347"/>
      <c r="AV99" s="347"/>
      <c r="AW99" s="347"/>
      <c r="AX99" s="347"/>
      <c r="AY99" s="347"/>
      <c r="AZ99" s="820"/>
      <c r="BA99" s="820"/>
      <c r="BB99" s="820"/>
      <c r="BC99" s="820"/>
      <c r="BD99" s="827"/>
      <c r="BE99" s="827"/>
      <c r="BF99" s="204"/>
      <c r="BG99" s="204"/>
      <c r="BH99" s="204"/>
      <c r="BI99" s="204"/>
      <c r="BJ99" s="204"/>
      <c r="BK99" s="348"/>
      <c r="BL99" s="348"/>
      <c r="BM99" s="348"/>
      <c r="BN99" s="348"/>
      <c r="BO99" s="85"/>
      <c r="BP99" s="204"/>
      <c r="BQ99" s="348"/>
      <c r="BR99" s="348"/>
      <c r="BS99" s="348"/>
      <c r="BT99" s="348"/>
      <c r="BU99" s="204"/>
      <c r="BV99" s="205"/>
      <c r="BW99" s="85"/>
      <c r="BX99" s="85"/>
      <c r="BY99" s="85"/>
      <c r="BZ99" s="85"/>
      <c r="CA99" s="204"/>
      <c r="CB99" s="205"/>
      <c r="CC99" s="206"/>
      <c r="CD99" s="72"/>
      <c r="CE99" s="72"/>
    </row>
    <row r="100" spans="1:83" s="91" customFormat="1" ht="15.75" hidden="1" customHeight="1" x14ac:dyDescent="0.25">
      <c r="A100" s="377" t="s">
        <v>321</v>
      </c>
      <c r="B100" s="124"/>
      <c r="C100" s="108"/>
      <c r="D100" s="79" t="s">
        <v>165</v>
      </c>
      <c r="E100" s="79"/>
      <c r="F100" s="80" t="str">
        <f t="shared" si="18"/>
        <v>22.04.013</v>
      </c>
      <c r="G100" s="105" t="s">
        <v>104</v>
      </c>
      <c r="H100" s="76">
        <f>+'P01 2026'!H72</f>
        <v>9731.1360000000004</v>
      </c>
      <c r="I100" s="89">
        <f>'P01 2026'!AA77</f>
        <v>10996.303</v>
      </c>
      <c r="J100" s="89">
        <f ca="1">SUMIF(W$3:$AJ92,"ok",W100:AJ100)</f>
        <v>1587.8109999999999</v>
      </c>
      <c r="K100" s="1040">
        <f t="shared" ca="1" si="11"/>
        <v>0.14439498438702533</v>
      </c>
      <c r="L100" s="808">
        <f>'P01 2026'!AC77</f>
        <v>2337.511</v>
      </c>
      <c r="M100" s="138">
        <f t="shared" si="12"/>
        <v>0.21257244366583933</v>
      </c>
      <c r="N100" s="89">
        <f t="shared" si="13"/>
        <v>8658.7919999999995</v>
      </c>
      <c r="O100" s="138">
        <f t="shared" si="14"/>
        <v>0.78742755633416062</v>
      </c>
      <c r="P100" s="83">
        <f>+'P01 2026'!AE77</f>
        <v>138.91499999999999</v>
      </c>
      <c r="Q100" s="138">
        <f t="shared" ca="1" si="15"/>
        <v>8.7488372356659572E-2</v>
      </c>
      <c r="R100" s="83">
        <f>+'P01 2026'!AF77</f>
        <v>1448.896</v>
      </c>
      <c r="S100" s="138">
        <f t="shared" ca="1" si="16"/>
        <v>0.91251162764334048</v>
      </c>
      <c r="T100" s="63">
        <f>+'P01 2025'!U81</f>
        <v>4124</v>
      </c>
      <c r="U100" s="44">
        <f ca="1">SUMIF(W$3:$AJ89,"SI",W100:AJ100)</f>
        <v>156.322282</v>
      </c>
      <c r="V100" s="138">
        <f t="shared" ca="1" si="17"/>
        <v>3.7905500000000002E-2</v>
      </c>
      <c r="W100" s="490">
        <f>+'P01 2026'!I72</f>
        <v>0</v>
      </c>
      <c r="X100" s="338">
        <f>+'P01 2025'!G79</f>
        <v>0</v>
      </c>
      <c r="Y100" s="338">
        <f>+'P01 2026'!R62</f>
        <v>1587.8109999999999</v>
      </c>
      <c r="Z100" s="83">
        <f>+'P01 2025'!N50</f>
        <v>156.322282</v>
      </c>
      <c r="AA100" s="63">
        <v>0</v>
      </c>
      <c r="AB100" s="63">
        <f>+'P01 2025'!AR56</f>
        <v>359.55599999999998</v>
      </c>
      <c r="AC100" s="63">
        <f>'P01 2025'!BF49</f>
        <v>2381.5729999999999</v>
      </c>
      <c r="AD100" s="63">
        <f>+'P01 2025'!BU60</f>
        <v>1940.4670000000001</v>
      </c>
      <c r="AE100" s="63">
        <f>+'P01 2025'!CI48</f>
        <v>138.04</v>
      </c>
      <c r="AF100" s="63">
        <v>0</v>
      </c>
      <c r="AG100" s="63">
        <f>+'P01 2025'!DN63</f>
        <v>7073.39</v>
      </c>
      <c r="AH100" s="63">
        <f>+'P01 2025'!ED54</f>
        <v>1449.1669999999999</v>
      </c>
      <c r="AI100" s="63">
        <f>+'P01 2025'!EY49</f>
        <v>84.99</v>
      </c>
      <c r="AJ100" s="63">
        <f>+'P01 2025'!FR64</f>
        <v>508.13</v>
      </c>
      <c r="AK100" s="380"/>
      <c r="AL100" s="492"/>
      <c r="AM100" s="492"/>
      <c r="AN100" s="826"/>
      <c r="AO100" s="826"/>
      <c r="AP100" s="492"/>
      <c r="AQ100" s="492"/>
      <c r="AR100" s="826"/>
      <c r="AS100" s="347"/>
      <c r="AT100" s="347"/>
      <c r="AU100" s="347"/>
      <c r="AV100" s="347"/>
      <c r="AW100" s="347"/>
      <c r="AX100" s="347"/>
      <c r="AY100" s="347"/>
      <c r="AZ100" s="820"/>
      <c r="BA100" s="820"/>
      <c r="BB100" s="820"/>
      <c r="BC100" s="820"/>
      <c r="BD100" s="827"/>
      <c r="BE100" s="827"/>
      <c r="BF100" s="204"/>
      <c r="BG100" s="204"/>
      <c r="BH100" s="204"/>
      <c r="BI100" s="204"/>
      <c r="BJ100" s="204"/>
      <c r="BK100" s="348"/>
      <c r="BL100" s="348"/>
      <c r="BM100" s="348"/>
      <c r="BN100" s="348"/>
      <c r="BO100" s="85"/>
      <c r="BP100" s="204"/>
      <c r="BQ100" s="348"/>
      <c r="BR100" s="348"/>
      <c r="BS100" s="348"/>
      <c r="BT100" s="348"/>
      <c r="BU100" s="204"/>
      <c r="BV100" s="205"/>
      <c r="BW100" s="85"/>
      <c r="BX100" s="85"/>
      <c r="BY100" s="85"/>
      <c r="BZ100" s="85"/>
      <c r="CA100" s="204"/>
      <c r="CB100" s="205"/>
      <c r="CC100" s="206"/>
      <c r="CD100" s="72"/>
      <c r="CE100" s="72"/>
    </row>
    <row r="101" spans="1:83" s="91" customFormat="1" ht="15.75" hidden="1" customHeight="1" x14ac:dyDescent="0.25">
      <c r="A101" s="377" t="s">
        <v>322</v>
      </c>
      <c r="B101" s="124"/>
      <c r="C101" s="108"/>
      <c r="D101" s="79" t="s">
        <v>166</v>
      </c>
      <c r="E101" s="79"/>
      <c r="F101" s="80" t="str">
        <f t="shared" si="18"/>
        <v>22.04.999</v>
      </c>
      <c r="G101" s="105" t="s">
        <v>105</v>
      </c>
      <c r="H101" s="89">
        <v>0</v>
      </c>
      <c r="I101" s="89">
        <v>0</v>
      </c>
      <c r="J101" s="89">
        <f ca="1">SUMIF(W$3:$AJ93,"ok",W101:AJ101)</f>
        <v>0</v>
      </c>
      <c r="K101" s="1040">
        <f t="shared" ca="1" si="11"/>
        <v>0</v>
      </c>
      <c r="L101" s="89">
        <v>0</v>
      </c>
      <c r="M101" s="138">
        <f t="shared" si="12"/>
        <v>0</v>
      </c>
      <c r="N101" s="89">
        <v>0</v>
      </c>
      <c r="O101" s="138">
        <f t="shared" si="14"/>
        <v>0</v>
      </c>
      <c r="P101" s="83">
        <v>0</v>
      </c>
      <c r="Q101" s="138">
        <f t="shared" ca="1" si="15"/>
        <v>0</v>
      </c>
      <c r="R101" s="83">
        <v>0</v>
      </c>
      <c r="S101" s="138">
        <f t="shared" ca="1" si="16"/>
        <v>0</v>
      </c>
      <c r="T101" s="63">
        <f>+'P01 2025'!U82</f>
        <v>488.95174999999995</v>
      </c>
      <c r="U101" s="44">
        <f ca="1">SUMIF(W$3:$AJ91,"SI",W101:AJ101)</f>
        <v>488.95174999999995</v>
      </c>
      <c r="V101" s="138">
        <f t="shared" ca="1" si="17"/>
        <v>1</v>
      </c>
      <c r="W101" s="490">
        <v>0</v>
      </c>
      <c r="X101" s="338">
        <f>+'P01 2025'!G80</f>
        <v>421.47279999999995</v>
      </c>
      <c r="Y101" s="338">
        <v>0</v>
      </c>
      <c r="Z101" s="83">
        <f>+'P01 2025'!N51</f>
        <v>67.478949999999998</v>
      </c>
      <c r="AA101" s="63">
        <v>0</v>
      </c>
      <c r="AB101" s="63">
        <v>0</v>
      </c>
      <c r="AC101" s="63">
        <f>'P01 2025'!BF50</f>
        <v>404.6</v>
      </c>
      <c r="AD101" s="63">
        <f>+'P01 2025'!BU61</f>
        <v>83.275999999999996</v>
      </c>
      <c r="AE101" s="63">
        <f>+'P01 2025'!CI49</f>
        <v>584.29</v>
      </c>
      <c r="AF101" s="63">
        <v>0</v>
      </c>
      <c r="AG101" s="63">
        <f>+'P01 2025'!DN64</f>
        <v>97.5</v>
      </c>
      <c r="AH101" s="63">
        <f>+'P01 2025'!ED55</f>
        <v>1439.424</v>
      </c>
      <c r="AI101" s="63">
        <f>+'P01 2025'!EY50</f>
        <v>178.5</v>
      </c>
      <c r="AJ101" s="63">
        <f>+'P01 2025'!FR65</f>
        <v>1495.298</v>
      </c>
      <c r="AK101" s="380"/>
      <c r="AL101" s="492"/>
      <c r="AM101" s="492"/>
      <c r="AN101" s="826"/>
      <c r="AO101" s="826"/>
      <c r="AP101" s="492"/>
      <c r="AQ101" s="492"/>
      <c r="AR101" s="826"/>
      <c r="AS101" s="347"/>
      <c r="AT101" s="347"/>
      <c r="AU101" s="347"/>
      <c r="AV101" s="347"/>
      <c r="AW101" s="347"/>
      <c r="AX101" s="347"/>
      <c r="AY101" s="347"/>
      <c r="AZ101" s="820"/>
      <c r="BA101" s="820"/>
      <c r="BB101" s="820"/>
      <c r="BC101" s="820"/>
      <c r="BD101" s="827"/>
      <c r="BE101" s="827"/>
      <c r="BF101" s="204"/>
      <c r="BG101" s="204"/>
      <c r="BH101" s="204"/>
      <c r="BI101" s="204"/>
      <c r="BJ101" s="204"/>
      <c r="BK101" s="348"/>
      <c r="BL101" s="348"/>
      <c r="BM101" s="348"/>
      <c r="BN101" s="348"/>
      <c r="BO101" s="85"/>
      <c r="BP101" s="204"/>
      <c r="BQ101" s="348"/>
      <c r="BR101" s="348"/>
      <c r="BS101" s="348"/>
      <c r="BT101" s="348"/>
      <c r="BU101" s="204"/>
      <c r="BV101" s="205"/>
      <c r="BW101" s="85"/>
      <c r="BX101" s="85"/>
      <c r="BY101" s="85"/>
      <c r="BZ101" s="85"/>
      <c r="CA101" s="204"/>
      <c r="CB101" s="205"/>
      <c r="CC101" s="206"/>
      <c r="CD101" s="72"/>
      <c r="CE101" s="72"/>
    </row>
    <row r="102" spans="1:83" s="91" customFormat="1" ht="15.75" hidden="1" customHeight="1" x14ac:dyDescent="0.25">
      <c r="A102" s="377" t="s">
        <v>323</v>
      </c>
      <c r="B102" s="801"/>
      <c r="C102" s="1050" t="s">
        <v>167</v>
      </c>
      <c r="D102" s="1036"/>
      <c r="E102" s="1036"/>
      <c r="F102" s="1036"/>
      <c r="G102" s="1051" t="s">
        <v>50</v>
      </c>
      <c r="H102" s="1038">
        <f>+'P01 2026'!H73</f>
        <v>182723</v>
      </c>
      <c r="I102" s="1039">
        <f>'P01 2026'!AA78</f>
        <v>118376.666</v>
      </c>
      <c r="J102" s="1039">
        <f ca="1">SUMIF(W$3:$AJ94,"ok",W102:AJ102)</f>
        <v>14447.003000000001</v>
      </c>
      <c r="K102" s="1040">
        <f t="shared" ca="1" si="11"/>
        <v>0.12204265830564953</v>
      </c>
      <c r="L102" s="1039">
        <f>'P01 2026'!AC78</f>
        <v>97703.987999999998</v>
      </c>
      <c r="M102" s="138">
        <f t="shared" si="12"/>
        <v>0.82536526244116382</v>
      </c>
      <c r="N102" s="1039">
        <f t="shared" si="13"/>
        <v>20672.678</v>
      </c>
      <c r="O102" s="138">
        <f t="shared" si="14"/>
        <v>0.17463473755883613</v>
      </c>
      <c r="P102" s="1041">
        <f>+'P01 2026'!AE78</f>
        <v>3670.68</v>
      </c>
      <c r="Q102" s="138">
        <f t="shared" ca="1" si="15"/>
        <v>0.25407899479220708</v>
      </c>
      <c r="R102" s="1041">
        <f>+'P01 2026'!AF78</f>
        <v>10776.323</v>
      </c>
      <c r="S102" s="138">
        <f t="shared" ca="1" si="16"/>
        <v>0.74592100520779292</v>
      </c>
      <c r="T102" s="1052">
        <f>+'P01 2025'!U83</f>
        <v>175107.65770899996</v>
      </c>
      <c r="U102" s="1052">
        <f ca="1">SUM(U103:U110)</f>
        <v>38911.690638</v>
      </c>
      <c r="V102" s="1040">
        <f t="shared" ca="1" si="17"/>
        <v>0.22221581367198007</v>
      </c>
      <c r="W102" s="1043">
        <f>+'P01 2026'!I73</f>
        <v>1824.3230000000001</v>
      </c>
      <c r="X102" s="1044">
        <f>+'P01 2025'!G81</f>
        <v>3394.1746889999999</v>
      </c>
      <c r="Y102" s="1044">
        <f>+'P01 2026'!R63</f>
        <v>12622.68</v>
      </c>
      <c r="Z102" s="1045">
        <f>+'P01 2025'!N52</f>
        <v>35517.515948999993</v>
      </c>
      <c r="AA102" s="63">
        <f>+'P01 2025'!AC66</f>
        <v>5818.8370000000004</v>
      </c>
      <c r="AB102" s="63">
        <f>+'P01 2025'!AR57</f>
        <v>17261.511999999999</v>
      </c>
      <c r="AC102" s="63">
        <f>SUM(AC103:AC110)</f>
        <v>27806.039000000001</v>
      </c>
      <c r="AD102" s="63">
        <f>+'P01 2025'!BU62</f>
        <v>11645.457</v>
      </c>
      <c r="AE102" s="63">
        <f>+'P01 2025'!CI50</f>
        <v>7271.6779999999999</v>
      </c>
      <c r="AF102" s="63">
        <f>+'P01 2025'!CX50</f>
        <v>9383.8040000000001</v>
      </c>
      <c r="AG102" s="63">
        <f>+'P01 2025'!DN65</f>
        <v>31059.501</v>
      </c>
      <c r="AH102" s="63">
        <f>+'P01 2025'!ED56</f>
        <v>7873.5069999999996</v>
      </c>
      <c r="AI102" s="63">
        <f>+'P01 2025'!EY51</f>
        <v>8754.4279999999999</v>
      </c>
      <c r="AJ102" s="63">
        <f>+'P01 2025'!FR66</f>
        <v>33936.809000000001</v>
      </c>
      <c r="AK102" s="380"/>
      <c r="AL102" s="492"/>
      <c r="AM102" s="492"/>
      <c r="AN102" s="826"/>
      <c r="AO102" s="826"/>
      <c r="AP102" s="492"/>
      <c r="AQ102" s="492"/>
      <c r="AR102" s="826"/>
      <c r="AS102" s="347"/>
      <c r="AT102" s="347"/>
      <c r="AU102" s="347"/>
      <c r="AV102" s="347"/>
      <c r="AW102" s="347"/>
      <c r="AX102" s="347"/>
      <c r="AY102" s="347"/>
      <c r="AZ102" s="820"/>
      <c r="BA102" s="820"/>
      <c r="BB102" s="820"/>
      <c r="BC102" s="820"/>
      <c r="BD102" s="827"/>
      <c r="BE102" s="827"/>
      <c r="BF102" s="204"/>
      <c r="BG102" s="204"/>
      <c r="BH102" s="204"/>
      <c r="BI102" s="204"/>
      <c r="BJ102" s="204"/>
      <c r="BK102" s="348"/>
      <c r="BL102" s="348"/>
      <c r="BM102" s="348"/>
      <c r="BN102" s="348"/>
      <c r="BO102" s="85"/>
      <c r="BP102" s="204"/>
      <c r="BQ102" s="348"/>
      <c r="BR102" s="348"/>
      <c r="BS102" s="348"/>
      <c r="BT102" s="348"/>
      <c r="BU102" s="204"/>
      <c r="BV102" s="205"/>
      <c r="BW102" s="85"/>
      <c r="BX102" s="85"/>
      <c r="BY102" s="85"/>
      <c r="BZ102" s="85"/>
      <c r="CA102" s="204"/>
      <c r="CB102" s="205"/>
      <c r="CC102" s="206"/>
      <c r="CD102" s="72"/>
      <c r="CE102" s="72"/>
    </row>
    <row r="103" spans="1:83" s="91" customFormat="1" ht="15.75" hidden="1" customHeight="1" x14ac:dyDescent="0.25">
      <c r="A103" s="377" t="s">
        <v>324</v>
      </c>
      <c r="B103" s="124"/>
      <c r="C103" s="108"/>
      <c r="D103" s="79" t="s">
        <v>158</v>
      </c>
      <c r="E103" s="79"/>
      <c r="F103" s="80" t="str">
        <f t="shared" ref="F103:F110" si="19">+CONCATENATE($B$79,"",$C$102,"",D103)</f>
        <v>22.05.001</v>
      </c>
      <c r="G103" s="105" t="s">
        <v>51</v>
      </c>
      <c r="H103" s="76">
        <f>+'P01 2026'!H74</f>
        <v>17300</v>
      </c>
      <c r="I103" s="89">
        <f>'P01 2026'!AA79</f>
        <v>17300</v>
      </c>
      <c r="J103" s="76">
        <f ca="1">SUMIF(W$3:$AJ95,"ok",W103:AJ103)</f>
        <v>2166.9359999999997</v>
      </c>
      <c r="K103" s="1040">
        <f t="shared" ca="1" si="11"/>
        <v>0.12525641618497108</v>
      </c>
      <c r="L103" s="89">
        <f>'P01 2026'!AC79</f>
        <v>17300</v>
      </c>
      <c r="M103" s="138">
        <f t="shared" si="12"/>
        <v>1</v>
      </c>
      <c r="N103" s="76">
        <f t="shared" si="13"/>
        <v>0</v>
      </c>
      <c r="O103" s="138">
        <f t="shared" si="14"/>
        <v>0</v>
      </c>
      <c r="P103" s="83">
        <f>+'P01 2026'!AE79</f>
        <v>2019.636</v>
      </c>
      <c r="Q103" s="138">
        <f t="shared" ca="1" si="15"/>
        <v>0.93202383457564053</v>
      </c>
      <c r="R103" s="83">
        <f>+'P01 2026'!AF79</f>
        <v>147.30000000000001</v>
      </c>
      <c r="S103" s="138">
        <f t="shared" ca="1" si="16"/>
        <v>6.7976165424359566E-2</v>
      </c>
      <c r="T103" s="63">
        <f>+'P01 2025'!U84</f>
        <v>19898.3</v>
      </c>
      <c r="U103" s="76">
        <f ca="1">SUMIF(W$3:$AJ94,"SI",W103:AJ103)</f>
        <v>2411.1924829999998</v>
      </c>
      <c r="V103" s="138">
        <f t="shared" ca="1" si="17"/>
        <v>0.12117580310880828</v>
      </c>
      <c r="W103" s="76">
        <f>+'P01 2026'!I74</f>
        <v>762.11599999999999</v>
      </c>
      <c r="X103" s="76">
        <f>+'P01 2025'!G82</f>
        <v>1194.8145589999997</v>
      </c>
      <c r="Y103" s="338">
        <f>+'P01 2026'!R64</f>
        <v>1404.82</v>
      </c>
      <c r="Z103" s="76">
        <f>+'P01 2025'!N53</f>
        <v>1216.3779239999999</v>
      </c>
      <c r="AA103" s="76">
        <f>+'P01 2025'!AC67</f>
        <v>1410.7</v>
      </c>
      <c r="AB103" s="76">
        <f>+'P01 2025'!AR58</f>
        <v>1775.326</v>
      </c>
      <c r="AC103" s="76">
        <f>'P01 2025'!BF52</f>
        <v>1500.9860000000001</v>
      </c>
      <c r="AD103" s="76">
        <f>+'P01 2025'!BU63</f>
        <v>2091.393</v>
      </c>
      <c r="AE103" s="76">
        <f>+'P01 2025'!CI51</f>
        <v>2160.672</v>
      </c>
      <c r="AF103" s="76">
        <f>+'P01 2025'!CX51</f>
        <v>2077.6999999999998</v>
      </c>
      <c r="AG103" s="76">
        <f>+'P01 2025'!DN66</f>
        <v>1594.6189999999999</v>
      </c>
      <c r="AH103" s="76">
        <f>+'P01 2025'!ED57</f>
        <v>2124.9589999999998</v>
      </c>
      <c r="AI103" s="76">
        <f>+'P01 2025'!EY52</f>
        <v>2491.058</v>
      </c>
      <c r="AJ103" s="76">
        <f>+'P01 2025'!FR67</f>
        <v>1348.2550000000001</v>
      </c>
      <c r="AK103" s="380"/>
      <c r="AL103" s="492"/>
      <c r="AM103" s="492"/>
      <c r="AN103" s="826"/>
      <c r="AO103" s="826"/>
      <c r="AP103" s="492"/>
      <c r="AQ103" s="492"/>
      <c r="AR103" s="826"/>
      <c r="AS103" s="347"/>
      <c r="AT103" s="347"/>
      <c r="AU103" s="347"/>
      <c r="AV103" s="347"/>
      <c r="AW103" s="347"/>
      <c r="AX103" s="347"/>
      <c r="AY103" s="347"/>
      <c r="AZ103" s="820"/>
      <c r="BA103" s="820"/>
      <c r="BB103" s="820"/>
      <c r="BC103" s="820"/>
      <c r="BD103" s="827"/>
      <c r="BE103" s="827"/>
      <c r="BF103" s="204"/>
      <c r="BG103" s="204"/>
      <c r="BH103" s="204"/>
      <c r="BI103" s="204"/>
      <c r="BJ103" s="204"/>
      <c r="BK103" s="348"/>
      <c r="BL103" s="348"/>
      <c r="BM103" s="348"/>
      <c r="BN103" s="348"/>
      <c r="BO103" s="85"/>
      <c r="BP103" s="204"/>
      <c r="BQ103" s="348"/>
      <c r="BR103" s="348"/>
      <c r="BS103" s="348"/>
      <c r="BT103" s="348"/>
      <c r="BU103" s="204"/>
      <c r="BV103" s="205"/>
      <c r="BW103" s="85"/>
      <c r="BX103" s="85"/>
      <c r="BY103" s="85"/>
      <c r="BZ103" s="85"/>
      <c r="CA103" s="204"/>
      <c r="CB103" s="205"/>
      <c r="CC103" s="206"/>
      <c r="CD103" s="72"/>
      <c r="CE103" s="72"/>
    </row>
    <row r="104" spans="1:83" s="91" customFormat="1" ht="15.75" hidden="1" customHeight="1" x14ac:dyDescent="0.25">
      <c r="A104" s="377" t="s">
        <v>325</v>
      </c>
      <c r="B104" s="124"/>
      <c r="C104" s="108"/>
      <c r="D104" s="79" t="s">
        <v>154</v>
      </c>
      <c r="E104" s="79"/>
      <c r="F104" s="80" t="str">
        <f t="shared" si="19"/>
        <v>22.05.002</v>
      </c>
      <c r="G104" s="105" t="s">
        <v>52</v>
      </c>
      <c r="H104" s="76">
        <f>+'P01 2026'!H75</f>
        <v>18850</v>
      </c>
      <c r="I104" s="89">
        <f>'P01 2026'!AA80</f>
        <v>18850</v>
      </c>
      <c r="J104" s="76">
        <f ca="1">SUMIF(W$3:$AJ96,"ok",W104:AJ104)</f>
        <v>2727</v>
      </c>
      <c r="K104" s="1040">
        <f t="shared" ca="1" si="11"/>
        <v>0.1446684350132626</v>
      </c>
      <c r="L104" s="89">
        <f>'P01 2026'!AC80</f>
        <v>15550.018</v>
      </c>
      <c r="M104" s="138">
        <f t="shared" si="12"/>
        <v>0.82493464190981436</v>
      </c>
      <c r="N104" s="76">
        <f t="shared" si="13"/>
        <v>3299.982</v>
      </c>
      <c r="O104" s="138">
        <f t="shared" si="14"/>
        <v>0.17506535809018567</v>
      </c>
      <c r="P104" s="83">
        <f>+'P01 2026'!AE80</f>
        <v>1417.5239999999999</v>
      </c>
      <c r="Q104" s="138">
        <f t="shared" ca="1" si="15"/>
        <v>0.51981078107810774</v>
      </c>
      <c r="R104" s="83">
        <f>+'P01 2026'!AF80</f>
        <v>1309.4760000000001</v>
      </c>
      <c r="S104" s="138">
        <f t="shared" ca="1" si="16"/>
        <v>0.48018921892189226</v>
      </c>
      <c r="T104" s="63">
        <f>+'P01 2025'!U85</f>
        <v>15938.646554999999</v>
      </c>
      <c r="U104" s="76">
        <f ca="1">SUMIF(W$3:$AJ95,"SI",W104:AJ104)</f>
        <v>2956.9853249999996</v>
      </c>
      <c r="V104" s="138">
        <f t="shared" ca="1" si="17"/>
        <v>0.18552298746297155</v>
      </c>
      <c r="W104" s="76">
        <f>+'P01 2026'!I75</f>
        <v>1062.2070000000001</v>
      </c>
      <c r="X104" s="76">
        <f>+'P01 2025'!G83</f>
        <v>679.28775299999995</v>
      </c>
      <c r="Y104" s="338">
        <f>+'P01 2026'!R65</f>
        <v>1664.7929999999999</v>
      </c>
      <c r="Z104" s="76">
        <f>+'P01 2025'!N54</f>
        <v>2277.6975719999996</v>
      </c>
      <c r="AA104" s="76">
        <f>+'P01 2025'!AC68</f>
        <v>797.56200000000001</v>
      </c>
      <c r="AB104" s="76">
        <f>+'P01 2025'!AR59</f>
        <v>1619.1310000000001</v>
      </c>
      <c r="AC104" s="76">
        <f>'P01 2025'!BF53</f>
        <v>1532.761</v>
      </c>
      <c r="AD104" s="76">
        <f>+'P01 2025'!BU64</f>
        <v>1453.3230000000001</v>
      </c>
      <c r="AE104" s="76">
        <f>+'P01 2025'!CI52</f>
        <v>1377.673</v>
      </c>
      <c r="AF104" s="76">
        <f>+'P01 2025'!CX52</f>
        <v>1187.933</v>
      </c>
      <c r="AG104" s="76">
        <f>+'P01 2025'!DN67</f>
        <v>2478.201</v>
      </c>
      <c r="AH104" s="76">
        <f>+'P01 2025'!ED58</f>
        <v>931.04399999999998</v>
      </c>
      <c r="AI104" s="76">
        <f>+'P01 2025'!EY53</f>
        <v>1496.885</v>
      </c>
      <c r="AJ104" s="76">
        <f>+'P01 2025'!FR68</f>
        <v>1561.701</v>
      </c>
      <c r="AK104" s="380"/>
      <c r="AL104" s="492"/>
      <c r="AM104" s="492"/>
      <c r="AN104" s="826"/>
      <c r="AO104" s="826"/>
      <c r="AP104" s="492"/>
      <c r="AQ104" s="492"/>
      <c r="AR104" s="826"/>
      <c r="AS104" s="347"/>
      <c r="AT104" s="347"/>
      <c r="AU104" s="347"/>
      <c r="AV104" s="347"/>
      <c r="AW104" s="347"/>
      <c r="AX104" s="347"/>
      <c r="AY104" s="347"/>
      <c r="AZ104" s="820"/>
      <c r="BA104" s="820"/>
      <c r="BB104" s="820"/>
      <c r="BC104" s="820"/>
      <c r="BD104" s="827"/>
      <c r="BE104" s="827"/>
      <c r="BF104" s="204"/>
      <c r="BG104" s="204"/>
      <c r="BH104" s="204"/>
      <c r="BI104" s="204"/>
      <c r="BJ104" s="204"/>
      <c r="BK104" s="348"/>
      <c r="BL104" s="348"/>
      <c r="BM104" s="348"/>
      <c r="BN104" s="348"/>
      <c r="BO104" s="85"/>
      <c r="BP104" s="204"/>
      <c r="BQ104" s="348"/>
      <c r="BR104" s="348"/>
      <c r="BS104" s="348"/>
      <c r="BT104" s="348"/>
      <c r="BU104" s="204"/>
      <c r="BV104" s="205"/>
      <c r="BW104" s="85"/>
      <c r="BX104" s="85"/>
      <c r="BY104" s="85"/>
      <c r="BZ104" s="85"/>
      <c r="CA104" s="204"/>
      <c r="CB104" s="205"/>
      <c r="CC104" s="206"/>
      <c r="CD104" s="72"/>
      <c r="CE104" s="72"/>
    </row>
    <row r="105" spans="1:83" s="91" customFormat="1" ht="15.75" hidden="1" customHeight="1" x14ac:dyDescent="0.25">
      <c r="A105" s="377" t="s">
        <v>326</v>
      </c>
      <c r="B105" s="124"/>
      <c r="C105" s="108"/>
      <c r="D105" s="79" t="s">
        <v>155</v>
      </c>
      <c r="E105" s="79"/>
      <c r="F105" s="80" t="str">
        <f t="shared" si="19"/>
        <v>22.05.003</v>
      </c>
      <c r="G105" s="105" t="s">
        <v>53</v>
      </c>
      <c r="H105" s="76">
        <f>+'P01 2026'!H76</f>
        <v>2500</v>
      </c>
      <c r="I105" s="89">
        <f>'P01 2026'!AA81</f>
        <v>2500</v>
      </c>
      <c r="J105" s="76">
        <f ca="1">SUMIF(W$3:$AJ97,"ok",W105:AJ105)</f>
        <v>79.95</v>
      </c>
      <c r="K105" s="1040">
        <f t="shared" ca="1" si="11"/>
        <v>3.1980000000000001E-2</v>
      </c>
      <c r="L105" s="89">
        <f>'P01 2026'!AC81</f>
        <v>1600</v>
      </c>
      <c r="M105" s="138">
        <f t="shared" si="12"/>
        <v>0.64</v>
      </c>
      <c r="N105" s="76">
        <f t="shared" si="13"/>
        <v>900</v>
      </c>
      <c r="O105" s="138">
        <f t="shared" si="14"/>
        <v>0.36</v>
      </c>
      <c r="P105" s="83">
        <f>+'P01 2026'!AE81</f>
        <v>79.95</v>
      </c>
      <c r="Q105" s="138">
        <f t="shared" ca="1" si="15"/>
        <v>1</v>
      </c>
      <c r="R105" s="83">
        <f>+'P01 2026'!AF81</f>
        <v>0</v>
      </c>
      <c r="S105" s="138">
        <f t="shared" ca="1" si="16"/>
        <v>0</v>
      </c>
      <c r="T105" s="63">
        <f>+'P01 2025'!U86</f>
        <v>2577.5</v>
      </c>
      <c r="U105" s="76">
        <f ca="1">SUMIF(W$3:$AJ96,"SI",W105:AJ105)</f>
        <v>83.45944999999999</v>
      </c>
      <c r="V105" s="138">
        <f t="shared" ca="1" si="17"/>
        <v>3.2379999999999999E-2</v>
      </c>
      <c r="W105" s="76">
        <f>+'P01 2026'!I76</f>
        <v>0</v>
      </c>
      <c r="X105" s="76">
        <f>+'P01 2025'!G84</f>
        <v>83.45944999999999</v>
      </c>
      <c r="Y105" s="338">
        <f>+'P01 2026'!R66</f>
        <v>79.95</v>
      </c>
      <c r="Z105" s="76">
        <v>0</v>
      </c>
      <c r="AA105" s="76">
        <f>+'P01 2025'!AC69</f>
        <v>85.2</v>
      </c>
      <c r="AB105" s="76">
        <f>+'P01 2025'!AR60</f>
        <v>101.85</v>
      </c>
      <c r="AC105" s="76">
        <f>'P01 2025'!BF54</f>
        <v>130.6</v>
      </c>
      <c r="AD105" s="76">
        <f>+'P01 2025'!BU65</f>
        <v>335.9</v>
      </c>
      <c r="AE105" s="76">
        <v>0</v>
      </c>
      <c r="AF105" s="76">
        <f>+'P01 2025'!CX53</f>
        <v>187.75</v>
      </c>
      <c r="AG105" s="76">
        <f>+'P01 2025'!DN68</f>
        <v>173.75</v>
      </c>
      <c r="AH105" s="76">
        <f>+'P01 2025'!ED59</f>
        <v>163.15</v>
      </c>
      <c r="AI105" s="76">
        <f>+'P01 2025'!EY54</f>
        <v>406.19400000000002</v>
      </c>
      <c r="AJ105" s="76">
        <f>+'P01 2025'!FR69</f>
        <v>217.8</v>
      </c>
      <c r="AK105" s="380"/>
      <c r="AL105" s="492"/>
      <c r="AM105" s="492"/>
      <c r="AN105" s="826"/>
      <c r="AO105" s="826"/>
      <c r="AP105" s="492"/>
      <c r="AQ105" s="492"/>
      <c r="AR105" s="826"/>
      <c r="AS105" s="347"/>
      <c r="AT105" s="347"/>
      <c r="AU105" s="347"/>
      <c r="AV105" s="347"/>
      <c r="AW105" s="347"/>
      <c r="AX105" s="347"/>
      <c r="AY105" s="347"/>
      <c r="AZ105" s="820"/>
      <c r="BA105" s="820"/>
      <c r="BB105" s="820"/>
      <c r="BC105" s="820"/>
      <c r="BD105" s="827"/>
      <c r="BE105" s="827"/>
      <c r="BF105" s="204"/>
      <c r="BG105" s="204"/>
      <c r="BH105" s="204"/>
      <c r="BI105" s="204"/>
      <c r="BJ105" s="204"/>
      <c r="BK105" s="348"/>
      <c r="BL105" s="348"/>
      <c r="BM105" s="348"/>
      <c r="BN105" s="348"/>
      <c r="BO105" s="85"/>
      <c r="BP105" s="204"/>
      <c r="BQ105" s="348"/>
      <c r="BR105" s="348"/>
      <c r="BS105" s="348"/>
      <c r="BT105" s="348"/>
      <c r="BU105" s="204"/>
      <c r="BV105" s="205"/>
      <c r="BW105" s="85"/>
      <c r="BX105" s="85"/>
      <c r="BY105" s="85"/>
      <c r="BZ105" s="85"/>
      <c r="CA105" s="204"/>
      <c r="CB105" s="205"/>
      <c r="CC105" s="206"/>
      <c r="CD105" s="72"/>
      <c r="CE105" s="72"/>
    </row>
    <row r="106" spans="1:83" s="91" customFormat="1" ht="15.75" hidden="1" customHeight="1" x14ac:dyDescent="0.25">
      <c r="A106" s="377" t="s">
        <v>327</v>
      </c>
      <c r="B106" s="124"/>
      <c r="C106" s="108"/>
      <c r="D106" s="79" t="s">
        <v>168</v>
      </c>
      <c r="E106" s="79"/>
      <c r="F106" s="80" t="str">
        <f t="shared" si="19"/>
        <v>22.05.004</v>
      </c>
      <c r="G106" s="105" t="s">
        <v>54</v>
      </c>
      <c r="H106" s="76">
        <f>+'P01 2026'!H77</f>
        <v>18000</v>
      </c>
      <c r="I106" s="89">
        <f>'P01 2026'!AA82</f>
        <v>18153.57</v>
      </c>
      <c r="J106" s="76">
        <f ca="1">SUMIF(W$3:$AJ98,"ok",W106:AJ106)</f>
        <v>1931.3510000000001</v>
      </c>
      <c r="K106" s="1040">
        <f t="shared" ca="1" si="11"/>
        <v>0.10638959719768619</v>
      </c>
      <c r="L106" s="89">
        <f>'P01 2026'!AC82</f>
        <v>18153.57</v>
      </c>
      <c r="M106" s="138">
        <f t="shared" si="12"/>
        <v>1</v>
      </c>
      <c r="N106" s="76">
        <f t="shared" si="13"/>
        <v>0</v>
      </c>
      <c r="O106" s="138">
        <f t="shared" si="14"/>
        <v>0</v>
      </c>
      <c r="P106" s="83">
        <f>+'P01 2026'!AE82</f>
        <v>153.57</v>
      </c>
      <c r="Q106" s="138">
        <f t="shared" ca="1" si="15"/>
        <v>7.9514288184799137E-2</v>
      </c>
      <c r="R106" s="83">
        <f>+'P01 2026'!AF82</f>
        <v>1777.7809999999999</v>
      </c>
      <c r="S106" s="138">
        <f t="shared" ca="1" si="16"/>
        <v>0.92048571181520078</v>
      </c>
      <c r="T106" s="63">
        <f>+'P01 2025'!U87</f>
        <v>18558</v>
      </c>
      <c r="U106" s="76">
        <f ca="1">SUMIF(W$3:$AJ97,"SI",W106:AJ106)</f>
        <v>1.5361899999999999</v>
      </c>
      <c r="V106" s="138">
        <f t="shared" ca="1" si="17"/>
        <v>8.2777777777777781E-5</v>
      </c>
      <c r="W106" s="76">
        <f>+'P01 2026'!I77</f>
        <v>0</v>
      </c>
      <c r="X106" s="76">
        <f>+'P01 2025'!G85</f>
        <v>0</v>
      </c>
      <c r="Y106" s="338">
        <f>+'P01 2026'!R67</f>
        <v>1931.3510000000001</v>
      </c>
      <c r="Z106" s="76">
        <f>+'P01 2025'!N55</f>
        <v>1.5361899999999999</v>
      </c>
      <c r="AA106" s="76">
        <f>+'P01 2025'!AC70</f>
        <v>3525.375</v>
      </c>
      <c r="AB106" s="76">
        <f>+'P01 2025'!AR61</f>
        <v>2565.2060000000001</v>
      </c>
      <c r="AC106" s="76">
        <f>'P01 2025'!BF55</f>
        <v>779.55799999999999</v>
      </c>
      <c r="AD106" s="76">
        <f>+'P01 2025'!BU66</f>
        <v>794.34500000000003</v>
      </c>
      <c r="AE106" s="76">
        <v>0</v>
      </c>
      <c r="AF106" s="76">
        <f>+'P01 2025'!CX54</f>
        <v>1521.1880000000001</v>
      </c>
      <c r="AG106" s="76">
        <f>+'P01 2025'!DN69</f>
        <v>1143.874</v>
      </c>
      <c r="AH106" s="76">
        <f>+'P01 2025'!ED60</f>
        <v>607.41200000000003</v>
      </c>
      <c r="AI106" s="76">
        <f>+'P01 2025'!EY55</f>
        <v>551.85799999999995</v>
      </c>
      <c r="AJ106" s="76">
        <f>+'P01 2025'!FR70</f>
        <v>2974.4960000000001</v>
      </c>
      <c r="AK106" s="380"/>
      <c r="AL106" s="492"/>
      <c r="AM106" s="492"/>
      <c r="AN106" s="826"/>
      <c r="AO106" s="826"/>
      <c r="AP106" s="492"/>
      <c r="AQ106" s="492"/>
      <c r="AR106" s="826"/>
      <c r="AS106" s="347"/>
      <c r="AT106" s="347"/>
      <c r="AU106" s="347"/>
      <c r="AV106" s="347"/>
      <c r="AW106" s="347"/>
      <c r="AX106" s="347"/>
      <c r="AY106" s="347"/>
      <c r="AZ106" s="820"/>
      <c r="BA106" s="820"/>
      <c r="BB106" s="820"/>
      <c r="BC106" s="820"/>
      <c r="BD106" s="827"/>
      <c r="BE106" s="827"/>
      <c r="BF106" s="204"/>
      <c r="BG106" s="204"/>
      <c r="BH106" s="204"/>
      <c r="BI106" s="204"/>
      <c r="BJ106" s="204"/>
      <c r="BK106" s="348"/>
      <c r="BL106" s="348"/>
      <c r="BM106" s="348"/>
      <c r="BN106" s="348"/>
      <c r="BO106" s="85"/>
      <c r="BP106" s="204"/>
      <c r="BQ106" s="348"/>
      <c r="BR106" s="348"/>
      <c r="BS106" s="348"/>
      <c r="BT106" s="348"/>
      <c r="BU106" s="204"/>
      <c r="BV106" s="205"/>
      <c r="BW106" s="85"/>
      <c r="BX106" s="85"/>
      <c r="BY106" s="85"/>
      <c r="BZ106" s="85"/>
      <c r="CA106" s="204"/>
      <c r="CB106" s="205"/>
      <c r="CC106" s="206"/>
      <c r="CD106" s="72"/>
      <c r="CE106" s="72"/>
    </row>
    <row r="107" spans="1:83" s="91" customFormat="1" ht="15.75" hidden="1" customHeight="1" x14ac:dyDescent="0.25">
      <c r="A107" s="377" t="s">
        <v>328</v>
      </c>
      <c r="B107" s="124"/>
      <c r="C107" s="108"/>
      <c r="D107" s="79" t="s">
        <v>169</v>
      </c>
      <c r="E107" s="79"/>
      <c r="F107" s="80" t="str">
        <f t="shared" si="19"/>
        <v>22.05.005</v>
      </c>
      <c r="G107" s="105" t="s">
        <v>55</v>
      </c>
      <c r="H107" s="76">
        <f>+'P01 2026'!H78</f>
        <v>73500</v>
      </c>
      <c r="I107" s="89">
        <f>'P01 2026'!AA83</f>
        <v>9000.0959999999995</v>
      </c>
      <c r="J107" s="76">
        <f ca="1">SUMIF(W$3:$AJ99,"ok",W107:AJ107)</f>
        <v>0</v>
      </c>
      <c r="K107" s="1040">
        <f t="shared" ca="1" si="11"/>
        <v>0</v>
      </c>
      <c r="L107" s="89">
        <f>'P01 2026'!AC83</f>
        <v>0</v>
      </c>
      <c r="M107" s="138">
        <f t="shared" si="12"/>
        <v>0</v>
      </c>
      <c r="N107" s="76">
        <f t="shared" si="13"/>
        <v>9000.0959999999995</v>
      </c>
      <c r="O107" s="138">
        <f t="shared" si="14"/>
        <v>1</v>
      </c>
      <c r="P107" s="83">
        <f>+'P01 2026'!AE83</f>
        <v>0</v>
      </c>
      <c r="Q107" s="138">
        <f t="shared" ca="1" si="15"/>
        <v>0</v>
      </c>
      <c r="R107" s="83">
        <f>+'P01 2026'!AF83</f>
        <v>0</v>
      </c>
      <c r="S107" s="138">
        <f t="shared" ca="1" si="16"/>
        <v>0</v>
      </c>
      <c r="T107" s="63">
        <f>+'P01 2025'!U88</f>
        <v>61980.334195999996</v>
      </c>
      <c r="U107" s="76">
        <f ca="1">SUMIF(W$3:$AJ98,"SI",W107:AJ107)</f>
        <v>28172.837939999998</v>
      </c>
      <c r="V107" s="138">
        <f t="shared" ca="1" si="17"/>
        <v>0.45454478917311453</v>
      </c>
      <c r="W107" s="76">
        <f>+'P01 2026'!I78</f>
        <v>0</v>
      </c>
      <c r="X107" s="76">
        <f>+'P01 2025'!G86</f>
        <v>0</v>
      </c>
      <c r="Y107" s="338">
        <v>0</v>
      </c>
      <c r="Z107" s="76">
        <f>+'P01 2025'!N56</f>
        <v>28172.837939999998</v>
      </c>
      <c r="AA107" s="76">
        <v>0</v>
      </c>
      <c r="AB107" s="76">
        <v>0</v>
      </c>
      <c r="AC107" s="76">
        <f>'P01 2025'!BF56</f>
        <v>16395.468000000001</v>
      </c>
      <c r="AD107" s="76">
        <f>+'P01 2025'!BU67</f>
        <v>5465.1459999999997</v>
      </c>
      <c r="AE107" s="76">
        <v>0</v>
      </c>
      <c r="AF107" s="76">
        <v>0</v>
      </c>
      <c r="AG107" s="76">
        <f>+'P01 2025'!DN70</f>
        <v>21860.624</v>
      </c>
      <c r="AH107" s="76">
        <f>+'P01 2025'!ED61</f>
        <v>238.50899999999999</v>
      </c>
      <c r="AI107" s="76">
        <v>0</v>
      </c>
      <c r="AJ107" s="76">
        <f>+'P01 2025'!FR71</f>
        <v>23951.024000000001</v>
      </c>
      <c r="AK107" s="380"/>
      <c r="AL107" s="492"/>
      <c r="AM107" s="492"/>
      <c r="AN107" s="826"/>
      <c r="AO107" s="826"/>
      <c r="AP107" s="492"/>
      <c r="AQ107" s="492"/>
      <c r="AR107" s="826"/>
      <c r="AS107" s="347"/>
      <c r="AT107" s="347"/>
      <c r="AU107" s="347"/>
      <c r="AV107" s="347"/>
      <c r="AW107" s="347"/>
      <c r="AX107" s="347"/>
      <c r="AY107" s="347"/>
      <c r="AZ107" s="820"/>
      <c r="BA107" s="820"/>
      <c r="BB107" s="820"/>
      <c r="BC107" s="820"/>
      <c r="BD107" s="827"/>
      <c r="BE107" s="827"/>
      <c r="BF107" s="204"/>
      <c r="BG107" s="204"/>
      <c r="BH107" s="204"/>
      <c r="BI107" s="204"/>
      <c r="BJ107" s="204"/>
      <c r="BK107" s="348"/>
      <c r="BL107" s="348"/>
      <c r="BM107" s="348"/>
      <c r="BN107" s="348"/>
      <c r="BO107" s="85"/>
      <c r="BP107" s="204"/>
      <c r="BQ107" s="348"/>
      <c r="BR107" s="348"/>
      <c r="BS107" s="348"/>
      <c r="BT107" s="348"/>
      <c r="BU107" s="204"/>
      <c r="BV107" s="205"/>
      <c r="BW107" s="85"/>
      <c r="BX107" s="85"/>
      <c r="BY107" s="85"/>
      <c r="BZ107" s="85"/>
      <c r="CA107" s="204"/>
      <c r="CB107" s="205"/>
      <c r="CC107" s="206"/>
      <c r="CD107" s="72"/>
      <c r="CE107" s="72"/>
    </row>
    <row r="108" spans="1:83" s="91" customFormat="1" ht="15.75" hidden="1" customHeight="1" x14ac:dyDescent="0.25">
      <c r="A108" s="377" t="s">
        <v>329</v>
      </c>
      <c r="B108" s="124"/>
      <c r="C108" s="108"/>
      <c r="D108" s="79" t="s">
        <v>170</v>
      </c>
      <c r="E108" s="79"/>
      <c r="F108" s="80" t="str">
        <f t="shared" si="19"/>
        <v>22.05.006</v>
      </c>
      <c r="G108" s="105" t="s">
        <v>56</v>
      </c>
      <c r="H108" s="76">
        <f>+'P01 2026'!H79</f>
        <v>1000</v>
      </c>
      <c r="I108" s="89">
        <f>'P01 2026'!AA84</f>
        <v>1000</v>
      </c>
      <c r="J108" s="76">
        <f ca="1">SUMIF(W$3:$AJ100,"ok",W108:AJ108)</f>
        <v>75.099999999999994</v>
      </c>
      <c r="K108" s="1040">
        <f t="shared" ca="1" si="11"/>
        <v>7.51E-2</v>
      </c>
      <c r="L108" s="89">
        <f>'P01 2026'!AC84</f>
        <v>300.39999999999998</v>
      </c>
      <c r="M108" s="138">
        <f t="shared" si="12"/>
        <v>0.3004</v>
      </c>
      <c r="N108" s="76">
        <f t="shared" si="13"/>
        <v>699.6</v>
      </c>
      <c r="O108" s="138">
        <f t="shared" si="14"/>
        <v>0.6996</v>
      </c>
      <c r="P108" s="83">
        <f>+'P01 2026'!AE84</f>
        <v>0</v>
      </c>
      <c r="Q108" s="138">
        <f t="shared" ca="1" si="15"/>
        <v>0</v>
      </c>
      <c r="R108" s="83">
        <f>+'P01 2026'!AF84</f>
        <v>75.099999999999994</v>
      </c>
      <c r="S108" s="138">
        <f t="shared" ca="1" si="16"/>
        <v>1</v>
      </c>
      <c r="T108" s="63">
        <f>+'P01 2025'!U89</f>
        <v>1546.4999999999998</v>
      </c>
      <c r="U108" s="76">
        <f ca="1">SUMIF(W$3:$AJ99,"SI",W108:AJ108)</f>
        <v>0</v>
      </c>
      <c r="V108" s="138">
        <f t="shared" ca="1" si="17"/>
        <v>0</v>
      </c>
      <c r="W108" s="76">
        <f>+'P01 2026'!I79</f>
        <v>0</v>
      </c>
      <c r="X108" s="76">
        <f>+'P01 2025'!G87</f>
        <v>0</v>
      </c>
      <c r="Y108" s="76">
        <f>+'P01 2026'!R68</f>
        <v>75.099999999999994</v>
      </c>
      <c r="Z108" s="76">
        <v>0</v>
      </c>
      <c r="AA108" s="76">
        <v>0</v>
      </c>
      <c r="AB108" s="76">
        <v>0</v>
      </c>
      <c r="AC108" s="76">
        <v>0</v>
      </c>
      <c r="AD108" s="76">
        <v>0</v>
      </c>
      <c r="AE108" s="76">
        <v>0</v>
      </c>
      <c r="AF108" s="76">
        <f>+'P01 2025'!CX55</f>
        <v>675.9</v>
      </c>
      <c r="AG108" s="76">
        <f>+'P01 2025'!DN71</f>
        <v>75.099999999999994</v>
      </c>
      <c r="AH108" s="76">
        <f>+'P01 2025'!ED62</f>
        <v>75.099999999999994</v>
      </c>
      <c r="AI108" s="76">
        <f>+'P01 2025'!EY56</f>
        <v>75.099999999999994</v>
      </c>
      <c r="AJ108" s="76">
        <f>+'P01 2025'!FR72</f>
        <v>150.19999999999999</v>
      </c>
      <c r="AK108" s="380"/>
      <c r="AL108" s="492"/>
      <c r="AM108" s="492"/>
      <c r="AN108" s="826"/>
      <c r="AO108" s="826"/>
      <c r="AP108" s="492"/>
      <c r="AQ108" s="492"/>
      <c r="AR108" s="826"/>
      <c r="AS108" s="347"/>
      <c r="AT108" s="347"/>
      <c r="AU108" s="347"/>
      <c r="AV108" s="347"/>
      <c r="AW108" s="347"/>
      <c r="AX108" s="347"/>
      <c r="AY108" s="347"/>
      <c r="AZ108" s="820"/>
      <c r="BA108" s="820"/>
      <c r="BB108" s="820"/>
      <c r="BC108" s="820"/>
      <c r="BD108" s="827"/>
      <c r="BE108" s="827"/>
      <c r="BF108" s="204"/>
      <c r="BG108" s="204"/>
      <c r="BH108" s="204"/>
      <c r="BI108" s="204"/>
      <c r="BJ108" s="204"/>
      <c r="BK108" s="348"/>
      <c r="BL108" s="348"/>
      <c r="BM108" s="348"/>
      <c r="BN108" s="348"/>
      <c r="BO108" s="85"/>
      <c r="BP108" s="204"/>
      <c r="BQ108" s="348"/>
      <c r="BR108" s="348"/>
      <c r="BS108" s="348"/>
      <c r="BT108" s="348"/>
      <c r="BU108" s="204"/>
      <c r="BV108" s="205"/>
      <c r="BW108" s="85"/>
      <c r="BX108" s="85"/>
      <c r="BY108" s="85"/>
      <c r="BZ108" s="85"/>
      <c r="CA108" s="204"/>
      <c r="CB108" s="205"/>
      <c r="CC108" s="206"/>
      <c r="CD108" s="72"/>
      <c r="CE108" s="72"/>
    </row>
    <row r="109" spans="1:83" s="91" customFormat="1" ht="15.75" hidden="1" customHeight="1" x14ac:dyDescent="0.25">
      <c r="A109" s="377" t="s">
        <v>330</v>
      </c>
      <c r="B109" s="124"/>
      <c r="C109" s="108"/>
      <c r="D109" s="79" t="s">
        <v>159</v>
      </c>
      <c r="E109" s="79"/>
      <c r="F109" s="80" t="str">
        <f t="shared" si="19"/>
        <v>22.05.007</v>
      </c>
      <c r="G109" s="105" t="s">
        <v>57</v>
      </c>
      <c r="H109" s="76">
        <f>+'P01 2026'!H80</f>
        <v>6773</v>
      </c>
      <c r="I109" s="89">
        <f>'P01 2026'!AA85</f>
        <v>6773</v>
      </c>
      <c r="J109" s="76">
        <f ca="1">SUMIF(W$3:$AJ101,"ok",W109:AJ109)</f>
        <v>0</v>
      </c>
      <c r="K109" s="1040">
        <f t="shared" ca="1" si="11"/>
        <v>0</v>
      </c>
      <c r="L109" s="89">
        <f>'P01 2026'!AC85</f>
        <v>0</v>
      </c>
      <c r="M109" s="138">
        <f t="shared" si="12"/>
        <v>0</v>
      </c>
      <c r="N109" s="76">
        <f t="shared" si="13"/>
        <v>6773</v>
      </c>
      <c r="O109" s="138">
        <f t="shared" si="14"/>
        <v>1</v>
      </c>
      <c r="P109" s="83">
        <f>+'P01 2026'!AE85</f>
        <v>0</v>
      </c>
      <c r="Q109" s="138">
        <f t="shared" ca="1" si="15"/>
        <v>0</v>
      </c>
      <c r="R109" s="83">
        <f>+'P01 2026'!AF85</f>
        <v>0</v>
      </c>
      <c r="S109" s="138">
        <f t="shared" ca="1" si="16"/>
        <v>0</v>
      </c>
      <c r="T109" s="63">
        <f>+'P01 2025'!U90</f>
        <v>6982.9629999999997</v>
      </c>
      <c r="U109" s="76">
        <f ca="1">SUMIF(W$3:$AJ100,"SI",W109:AJ109)</f>
        <v>0</v>
      </c>
      <c r="V109" s="138">
        <f t="shared" ca="1" si="17"/>
        <v>0</v>
      </c>
      <c r="W109" s="76">
        <f>+'P01 2026'!I80</f>
        <v>0</v>
      </c>
      <c r="X109" s="76">
        <f>+'P01 2025'!G88</f>
        <v>0</v>
      </c>
      <c r="Y109" s="338">
        <v>0</v>
      </c>
      <c r="Z109" s="76">
        <v>0</v>
      </c>
      <c r="AA109" s="76">
        <v>0</v>
      </c>
      <c r="AB109" s="76">
        <v>0</v>
      </c>
      <c r="AC109" s="76">
        <v>0</v>
      </c>
      <c r="AD109" s="76">
        <v>0</v>
      </c>
      <c r="AE109" s="76">
        <v>0</v>
      </c>
      <c r="AF109" s="76">
        <v>0</v>
      </c>
      <c r="AG109" s="76">
        <v>0</v>
      </c>
      <c r="AH109" s="76">
        <v>0</v>
      </c>
      <c r="AI109" s="76">
        <v>0</v>
      </c>
      <c r="AJ109" s="76">
        <v>0</v>
      </c>
      <c r="AK109" s="380"/>
      <c r="AL109" s="492"/>
      <c r="AM109" s="492"/>
      <c r="AN109" s="826"/>
      <c r="AO109" s="826"/>
      <c r="AP109" s="492"/>
      <c r="AQ109" s="492"/>
      <c r="AR109" s="826"/>
      <c r="AS109" s="347"/>
      <c r="AT109" s="347"/>
      <c r="AU109" s="347"/>
      <c r="AV109" s="347"/>
      <c r="AW109" s="347"/>
      <c r="AX109" s="347"/>
      <c r="AY109" s="347"/>
      <c r="AZ109" s="820"/>
      <c r="BA109" s="820"/>
      <c r="BB109" s="820"/>
      <c r="BC109" s="820"/>
      <c r="BD109" s="827"/>
      <c r="BE109" s="827"/>
      <c r="BF109" s="204"/>
      <c r="BG109" s="204"/>
      <c r="BH109" s="204"/>
      <c r="BI109" s="204"/>
      <c r="BJ109" s="204"/>
      <c r="BK109" s="348"/>
      <c r="BL109" s="348"/>
      <c r="BM109" s="348"/>
      <c r="BN109" s="348"/>
      <c r="BO109" s="85"/>
      <c r="BP109" s="204"/>
      <c r="BQ109" s="348"/>
      <c r="BR109" s="348"/>
      <c r="BS109" s="348"/>
      <c r="BT109" s="348"/>
      <c r="BU109" s="204"/>
      <c r="BV109" s="205"/>
      <c r="BW109" s="85"/>
      <c r="BX109" s="85"/>
      <c r="BY109" s="85"/>
      <c r="BZ109" s="85"/>
      <c r="CA109" s="204"/>
      <c r="CB109" s="205"/>
      <c r="CC109" s="206"/>
      <c r="CD109" s="72"/>
      <c r="CE109" s="72"/>
    </row>
    <row r="110" spans="1:83" s="91" customFormat="1" ht="15.75" hidden="1" customHeight="1" x14ac:dyDescent="0.25">
      <c r="A110" s="377" t="s">
        <v>494</v>
      </c>
      <c r="B110" s="124"/>
      <c r="C110" s="108"/>
      <c r="D110" s="79" t="s">
        <v>160</v>
      </c>
      <c r="E110" s="79"/>
      <c r="F110" s="80" t="str">
        <f t="shared" si="19"/>
        <v>22.05.008</v>
      </c>
      <c r="G110" s="105" t="s">
        <v>58</v>
      </c>
      <c r="H110" s="76">
        <f>+'P01 2026'!H81</f>
        <v>44800</v>
      </c>
      <c r="I110" s="89">
        <f>'P01 2026'!AA86</f>
        <v>44800</v>
      </c>
      <c r="J110" s="76">
        <f ca="1">SUMIF(W$3:$AJ102,"ok",W110:AJ110)</f>
        <v>7466.6660000000002</v>
      </c>
      <c r="K110" s="1040">
        <f t="shared" ca="1" si="11"/>
        <v>0.1666666517857143</v>
      </c>
      <c r="L110" s="89">
        <f>'P01 2026'!AC86</f>
        <v>44800</v>
      </c>
      <c r="M110" s="138">
        <f t="shared" si="12"/>
        <v>1</v>
      </c>
      <c r="N110" s="76">
        <f t="shared" si="13"/>
        <v>0</v>
      </c>
      <c r="O110" s="138">
        <f t="shared" si="14"/>
        <v>0</v>
      </c>
      <c r="P110" s="83">
        <f>+'P01 2026'!AE86</f>
        <v>0</v>
      </c>
      <c r="Q110" s="138">
        <f t="shared" ca="1" si="15"/>
        <v>0</v>
      </c>
      <c r="R110" s="83">
        <f>+'P01 2026'!AF86</f>
        <v>7466.6660000000002</v>
      </c>
      <c r="S110" s="138">
        <f t="shared" ca="1" si="16"/>
        <v>1</v>
      </c>
      <c r="T110" s="63">
        <f>+'P01 2025'!U91</f>
        <v>47625.413957999997</v>
      </c>
      <c r="U110" s="76">
        <f ca="1">SUMIF(W$3:$AJ101,"SI",W110:AJ110)</f>
        <v>5285.6792499999992</v>
      </c>
      <c r="V110" s="138">
        <f t="shared" ca="1" si="17"/>
        <v>0.11098442639598567</v>
      </c>
      <c r="W110" s="76">
        <f>+'P01 2026'!I81</f>
        <v>0</v>
      </c>
      <c r="X110" s="76">
        <f>+'P01 2025'!G89</f>
        <v>1436.6129269999999</v>
      </c>
      <c r="Y110" s="76">
        <f>+'P01 2026'!R69</f>
        <v>7466.6660000000002</v>
      </c>
      <c r="Z110" s="76">
        <f>+'P01 2025'!N57</f>
        <v>3849.0663229999996</v>
      </c>
      <c r="AA110" s="76">
        <v>0</v>
      </c>
      <c r="AB110" s="76">
        <f>+'P01 2025'!AR62</f>
        <v>11199.999</v>
      </c>
      <c r="AC110" s="76">
        <f>'P01 2025'!BF57</f>
        <v>7466.6660000000002</v>
      </c>
      <c r="AD110" s="76">
        <f>+'P01 2025'!BU68</f>
        <v>1505.35</v>
      </c>
      <c r="AE110" s="76">
        <f>+'P01 2025'!CI53</f>
        <v>3733.3330000000001</v>
      </c>
      <c r="AF110" s="76">
        <f>+'P01 2025'!CX56</f>
        <v>3733.3330000000001</v>
      </c>
      <c r="AG110" s="76">
        <f>+'P01 2025'!DN72</f>
        <v>3733.3330000000001</v>
      </c>
      <c r="AH110" s="76">
        <f>+'P01 2025'!ED63</f>
        <v>3733.3330000000001</v>
      </c>
      <c r="AI110" s="76">
        <f>+'P01 2025'!EY57</f>
        <v>3733.3330000000001</v>
      </c>
      <c r="AJ110" s="76">
        <f>+'P01 2025'!FR73</f>
        <v>3733.3330000000001</v>
      </c>
      <c r="AK110" s="380"/>
      <c r="AL110" s="492"/>
      <c r="AM110" s="492"/>
      <c r="AN110" s="826"/>
      <c r="AO110" s="826"/>
      <c r="AP110" s="492"/>
      <c r="AQ110" s="492"/>
      <c r="AR110" s="826"/>
      <c r="AS110" s="347"/>
      <c r="AT110" s="347"/>
      <c r="AU110" s="347"/>
      <c r="AV110" s="347"/>
      <c r="AW110" s="347"/>
      <c r="AX110" s="347"/>
      <c r="AY110" s="347"/>
      <c r="AZ110" s="820"/>
      <c r="BA110" s="820"/>
      <c r="BB110" s="820"/>
      <c r="BC110" s="820"/>
      <c r="BD110" s="827"/>
      <c r="BE110" s="827"/>
      <c r="BF110" s="204"/>
      <c r="BG110" s="204"/>
      <c r="BH110" s="204"/>
      <c r="BI110" s="204"/>
      <c r="BJ110" s="204"/>
      <c r="BK110" s="348"/>
      <c r="BL110" s="348"/>
      <c r="BM110" s="348"/>
      <c r="BN110" s="348"/>
      <c r="BO110" s="85"/>
      <c r="BP110" s="204"/>
      <c r="BQ110" s="348"/>
      <c r="BR110" s="348"/>
      <c r="BS110" s="348"/>
      <c r="BT110" s="348"/>
      <c r="BU110" s="204"/>
      <c r="BV110" s="205"/>
      <c r="BW110" s="85"/>
      <c r="BX110" s="85"/>
      <c r="BY110" s="85"/>
      <c r="BZ110" s="85"/>
      <c r="CA110" s="204"/>
      <c r="CB110" s="205"/>
      <c r="CC110" s="206"/>
      <c r="CD110" s="72"/>
      <c r="CE110" s="72"/>
    </row>
    <row r="111" spans="1:83" s="91" customFormat="1" ht="15.75" hidden="1" customHeight="1" x14ac:dyDescent="0.25">
      <c r="A111" s="377" t="s">
        <v>331</v>
      </c>
      <c r="B111" s="801"/>
      <c r="C111" s="1050" t="s">
        <v>171</v>
      </c>
      <c r="D111" s="1036"/>
      <c r="E111" s="1036"/>
      <c r="F111" s="1036"/>
      <c r="G111" s="1037" t="s">
        <v>106</v>
      </c>
      <c r="H111" s="1038">
        <f>+'P01 2026'!H82</f>
        <v>26201.15</v>
      </c>
      <c r="I111" s="1039">
        <f>'P01 2026'!AA87</f>
        <v>26081.09</v>
      </c>
      <c r="J111" s="1039">
        <f ca="1">SUMIF(W$3:$AJ103,"ok",W111:AJ111)</f>
        <v>1513.825</v>
      </c>
      <c r="K111" s="1040">
        <f t="shared" ca="1" si="11"/>
        <v>5.8043011239177503E-2</v>
      </c>
      <c r="L111" s="1039">
        <f>'P01 2026'!AC87</f>
        <v>10332.975</v>
      </c>
      <c r="M111" s="138">
        <f t="shared" si="12"/>
        <v>0.3961864707341603</v>
      </c>
      <c r="N111" s="1039">
        <f t="shared" si="13"/>
        <v>15748.115</v>
      </c>
      <c r="O111" s="138">
        <f t="shared" si="14"/>
        <v>0.60381352926583975</v>
      </c>
      <c r="P111" s="1041">
        <f>+'P01 2026'!AE87</f>
        <v>764.53899999999999</v>
      </c>
      <c r="Q111" s="138">
        <f t="shared" ca="1" si="15"/>
        <v>0.50503790068204713</v>
      </c>
      <c r="R111" s="1041">
        <f>+'P01 2026'!AF87</f>
        <v>749.28599999999994</v>
      </c>
      <c r="S111" s="138">
        <f t="shared" ca="1" si="16"/>
        <v>0.49496209931795282</v>
      </c>
      <c r="T111" s="1052">
        <f>+'P01 2025'!U92</f>
        <v>44778.450766999995</v>
      </c>
      <c r="U111" s="1042">
        <f ca="1">SUMIF(W$3:$AJ103,"SI",W111:AJ111)</f>
        <v>5047.7935269999998</v>
      </c>
      <c r="V111" s="1040">
        <f t="shared" ca="1" si="17"/>
        <v>0.11272818600325563</v>
      </c>
      <c r="W111" s="1043">
        <f>+'P01 2026'!I82</f>
        <v>101.15</v>
      </c>
      <c r="X111" s="1044">
        <f>+'P01 2025'!G90</f>
        <v>1943.3937599999999</v>
      </c>
      <c r="Y111" s="1038">
        <f>+'P01 2026'!R70</f>
        <v>1412.675</v>
      </c>
      <c r="Z111" s="1045">
        <f>+'P01 2025'!N58</f>
        <v>3104.3997669999994</v>
      </c>
      <c r="AA111" s="63">
        <f>+'P01 2025'!AC71</f>
        <v>18861.074000000001</v>
      </c>
      <c r="AB111" s="63">
        <f>+'P01 2025'!AR63</f>
        <v>1225.489</v>
      </c>
      <c r="AC111" s="63">
        <f>SUM(AC112:AC118)</f>
        <v>4866.7879999999996</v>
      </c>
      <c r="AD111" s="63">
        <f>+'P01 2025'!BU69</f>
        <v>4028.7779999999998</v>
      </c>
      <c r="AE111" s="63">
        <f>+'P01 2025'!CI54</f>
        <v>2493.1190000000001</v>
      </c>
      <c r="AF111" s="63">
        <f>+'P01 2025'!CX57</f>
        <v>1915.117</v>
      </c>
      <c r="AG111" s="63">
        <f>+'P01 2025'!DN73</f>
        <v>5995.5649999999996</v>
      </c>
      <c r="AH111" s="63">
        <f>+'P01 2025'!ED64</f>
        <v>1113.1679999999999</v>
      </c>
      <c r="AI111" s="63">
        <f>+'P01 2025'!EY58</f>
        <v>4625.7489999999998</v>
      </c>
      <c r="AJ111" s="63">
        <f>+'P01 2025'!FR74</f>
        <v>6046.5169999999998</v>
      </c>
      <c r="AK111" s="380"/>
      <c r="AL111" s="492"/>
      <c r="AM111" s="492"/>
      <c r="AN111" s="826"/>
      <c r="AO111" s="826"/>
      <c r="AP111" s="492"/>
      <c r="AQ111" s="492"/>
      <c r="AR111" s="826"/>
      <c r="AS111" s="347"/>
      <c r="AT111" s="347"/>
      <c r="AU111" s="347"/>
      <c r="AV111" s="347"/>
      <c r="AW111" s="347"/>
      <c r="AX111" s="347"/>
      <c r="AY111" s="347"/>
      <c r="AZ111" s="820"/>
      <c r="BA111" s="820"/>
      <c r="BB111" s="820"/>
      <c r="BC111" s="820"/>
      <c r="BD111" s="827"/>
      <c r="BE111" s="827"/>
      <c r="BF111" s="204"/>
      <c r="BG111" s="204"/>
      <c r="BH111" s="204"/>
      <c r="BI111" s="204"/>
      <c r="BJ111" s="204"/>
      <c r="BK111" s="348"/>
      <c r="BL111" s="348"/>
      <c r="BM111" s="348"/>
      <c r="BN111" s="348"/>
      <c r="BO111" s="85"/>
      <c r="BP111" s="204"/>
      <c r="BQ111" s="348"/>
      <c r="BR111" s="348"/>
      <c r="BS111" s="348"/>
      <c r="BT111" s="348"/>
      <c r="BU111" s="204"/>
      <c r="BV111" s="205"/>
      <c r="BW111" s="85"/>
      <c r="BX111" s="85"/>
      <c r="BY111" s="85"/>
      <c r="BZ111" s="85"/>
      <c r="CA111" s="204"/>
      <c r="CB111" s="205"/>
      <c r="CC111" s="206"/>
      <c r="CD111" s="72"/>
      <c r="CE111" s="72"/>
    </row>
    <row r="112" spans="1:83" s="91" customFormat="1" ht="15.75" hidden="1" customHeight="1" x14ac:dyDescent="0.25">
      <c r="A112" s="377" t="s">
        <v>495</v>
      </c>
      <c r="B112" s="124"/>
      <c r="C112" s="108"/>
      <c r="D112" s="79" t="s">
        <v>158</v>
      </c>
      <c r="E112" s="79"/>
      <c r="F112" s="80" t="str">
        <f>+CONCATENATE($B$79,"",$C$111,"",D112)</f>
        <v>22.06.001</v>
      </c>
      <c r="G112" s="105" t="s">
        <v>107</v>
      </c>
      <c r="H112" s="76">
        <f>+'P01 2026'!H83</f>
        <v>101.15</v>
      </c>
      <c r="I112" s="89">
        <f>'P01 2026'!AA88</f>
        <v>5051.55</v>
      </c>
      <c r="J112" s="89">
        <f ca="1">SUMIF(W$3:$AJ104,"ok",W112:AJ112)</f>
        <v>101.15</v>
      </c>
      <c r="K112" s="1040">
        <f t="shared" ca="1" si="11"/>
        <v>2.0023557126030624E-2</v>
      </c>
      <c r="L112" s="89">
        <f>'P01 2026'!AC88</f>
        <v>5051.55</v>
      </c>
      <c r="M112" s="138">
        <f t="shared" si="12"/>
        <v>1</v>
      </c>
      <c r="N112" s="89">
        <f t="shared" si="13"/>
        <v>0</v>
      </c>
      <c r="O112" s="138">
        <f t="shared" si="14"/>
        <v>0</v>
      </c>
      <c r="P112" s="83">
        <f>+'P01 2026'!AE88</f>
        <v>101.15</v>
      </c>
      <c r="Q112" s="138">
        <f t="shared" ca="1" si="15"/>
        <v>1</v>
      </c>
      <c r="R112" s="83">
        <f>+'P01 2026'!AF88</f>
        <v>0</v>
      </c>
      <c r="S112" s="138">
        <f t="shared" ca="1" si="16"/>
        <v>0</v>
      </c>
      <c r="T112" s="63">
        <f>+'P01 2025'!U93</f>
        <v>23089.033644999996</v>
      </c>
      <c r="U112" s="44">
        <f ca="1">SUMIF(W$3:$AJ104,"SI",W112:AJ112)</f>
        <v>4643.1652049999993</v>
      </c>
      <c r="V112" s="138">
        <f t="shared" ca="1" si="17"/>
        <v>0.20109829091983206</v>
      </c>
      <c r="W112" s="490">
        <f>+'P01 2026'!I83</f>
        <v>101.15</v>
      </c>
      <c r="X112" s="338">
        <f>+'P01 2025'!G91</f>
        <v>1943.3937599999999</v>
      </c>
      <c r="Y112" s="338">
        <v>0</v>
      </c>
      <c r="Z112" s="83">
        <f>+'P01 2025'!N59</f>
        <v>2699.7714449999994</v>
      </c>
      <c r="AA112" s="808">
        <f>+'P01 2025'!AC72</f>
        <v>15149.718000000001</v>
      </c>
      <c r="AB112" s="63">
        <v>0</v>
      </c>
      <c r="AC112" s="63">
        <f>'P01 2025'!BF59</f>
        <v>3784.95</v>
      </c>
      <c r="AD112" s="63">
        <f>+'P01 2025'!BU70</f>
        <v>487.9</v>
      </c>
      <c r="AE112" s="63">
        <f>+'P01 2025'!CI55</f>
        <v>217.76900000000001</v>
      </c>
      <c r="AF112" s="63">
        <v>0</v>
      </c>
      <c r="AG112" s="63">
        <f>+'P01 2025'!DN74</f>
        <v>3462.9</v>
      </c>
      <c r="AH112" s="63">
        <f>+'P01 2025'!ED65</f>
        <v>80</v>
      </c>
      <c r="AI112" s="63">
        <f>+'P01 2025'!EY59</f>
        <v>1404.8</v>
      </c>
      <c r="AJ112" s="63">
        <f>+'P01 2025'!FR75</f>
        <v>599.76</v>
      </c>
      <c r="AK112" s="380"/>
      <c r="AL112" s="492"/>
      <c r="AM112" s="492"/>
      <c r="AN112" s="826"/>
      <c r="AO112" s="826"/>
      <c r="AP112" s="492"/>
      <c r="AQ112" s="492"/>
      <c r="AR112" s="826"/>
      <c r="AS112" s="347"/>
      <c r="AT112" s="347"/>
      <c r="AU112" s="347"/>
      <c r="AV112" s="347"/>
      <c r="AW112" s="347"/>
      <c r="AX112" s="347"/>
      <c r="AY112" s="347"/>
      <c r="AZ112" s="820"/>
      <c r="BA112" s="820"/>
      <c r="BB112" s="820"/>
      <c r="BC112" s="820"/>
      <c r="BD112" s="827"/>
      <c r="BE112" s="827"/>
      <c r="BF112" s="204"/>
      <c r="BG112" s="204"/>
      <c r="BH112" s="204"/>
      <c r="BI112" s="204"/>
      <c r="BJ112" s="204"/>
      <c r="BK112" s="348"/>
      <c r="BL112" s="348"/>
      <c r="BM112" s="348"/>
      <c r="BN112" s="348"/>
      <c r="BO112" s="85"/>
      <c r="BP112" s="204"/>
      <c r="BQ112" s="348"/>
      <c r="BR112" s="348"/>
      <c r="BS112" s="348"/>
      <c r="BT112" s="348"/>
      <c r="BU112" s="204"/>
      <c r="BV112" s="205"/>
      <c r="BW112" s="85"/>
      <c r="BX112" s="85"/>
      <c r="BY112" s="85"/>
      <c r="BZ112" s="85"/>
      <c r="CA112" s="204"/>
      <c r="CB112" s="205"/>
      <c r="CC112" s="206"/>
      <c r="CD112" s="72"/>
      <c r="CE112" s="72"/>
    </row>
    <row r="113" spans="1:83" s="91" customFormat="1" ht="15.75" hidden="1" customHeight="1" x14ac:dyDescent="0.25">
      <c r="A113" s="377" t="s">
        <v>496</v>
      </c>
      <c r="B113" s="124"/>
      <c r="C113" s="108"/>
      <c r="D113" s="79" t="s">
        <v>154</v>
      </c>
      <c r="E113" s="79"/>
      <c r="F113" s="80" t="str">
        <f>+CONCATENATE($B$79,"",$C$111,"",D113)</f>
        <v>22.06.002</v>
      </c>
      <c r="G113" s="105" t="s">
        <v>59</v>
      </c>
      <c r="H113" s="76">
        <f>+'P01 2026'!H84</f>
        <v>17350</v>
      </c>
      <c r="I113" s="89">
        <f>'P01 2026'!AA89</f>
        <v>17350</v>
      </c>
      <c r="J113" s="89">
        <f ca="1">SUMIF(W$3:$AJ105,"ok",W113:AJ113)</f>
        <v>1412.675</v>
      </c>
      <c r="K113" s="1040">
        <f t="shared" ca="1" si="11"/>
        <v>8.1422190201729097E-2</v>
      </c>
      <c r="L113" s="89">
        <f>'P01 2026'!AC89</f>
        <v>1601.885</v>
      </c>
      <c r="M113" s="138">
        <f t="shared" si="12"/>
        <v>9.2327665706051873E-2</v>
      </c>
      <c r="N113" s="89">
        <f t="shared" si="13"/>
        <v>15748.115</v>
      </c>
      <c r="O113" s="138">
        <f t="shared" si="14"/>
        <v>0.90767233429394811</v>
      </c>
      <c r="P113" s="83">
        <f>+'P01 2026'!AE89</f>
        <v>663.38900000000001</v>
      </c>
      <c r="Q113" s="138">
        <f t="shared" ca="1" si="15"/>
        <v>0.46959774895145734</v>
      </c>
      <c r="R113" s="83">
        <f>+'P01 2026'!AF89</f>
        <v>749.28599999999994</v>
      </c>
      <c r="S113" s="138">
        <f t="shared" ca="1" si="16"/>
        <v>0.53040225104854266</v>
      </c>
      <c r="T113" s="63">
        <f>+'P01 2025'!U94</f>
        <v>14908.252783</v>
      </c>
      <c r="U113" s="44">
        <f ca="1">SUMIF(W$3:$AJ105,"SI",W113:AJ113)</f>
        <v>177.89904999999999</v>
      </c>
      <c r="V113" s="138">
        <f t="shared" ca="1" si="17"/>
        <v>1.1932924172231617E-2</v>
      </c>
      <c r="W113" s="490">
        <f>+'P01 2026'!I84</f>
        <v>0</v>
      </c>
      <c r="X113" s="338">
        <f>+'P01 2025'!G92</f>
        <v>0</v>
      </c>
      <c r="Y113" s="338">
        <f>+'P01 2026'!R71</f>
        <v>1412.675</v>
      </c>
      <c r="Z113" s="83">
        <f>+'P01 2025'!N60</f>
        <v>177.89904999999999</v>
      </c>
      <c r="AA113" s="808">
        <f>+'P01 2025'!AC73</f>
        <v>2767.0810000000001</v>
      </c>
      <c r="AB113" s="63">
        <f>+'P01 2025'!AR64</f>
        <v>1225.489</v>
      </c>
      <c r="AC113" s="63">
        <f>'P01 2025'!BF60</f>
        <v>494.92</v>
      </c>
      <c r="AD113" s="63">
        <f>+'P01 2025'!BU71</f>
        <v>1627.11</v>
      </c>
      <c r="AE113" s="63">
        <f>+'P01 2025'!CI56</f>
        <v>1865.25</v>
      </c>
      <c r="AF113" s="77">
        <f>+'P01 2025'!CX58</f>
        <v>1328.1990000000001</v>
      </c>
      <c r="AG113" s="63">
        <f>+'P01 2025'!DN75</f>
        <v>2145.915</v>
      </c>
      <c r="AH113" s="63">
        <f>+'P01 2025'!ED66</f>
        <v>273.7</v>
      </c>
      <c r="AI113" s="63">
        <f>+'P01 2025'!EY60</f>
        <v>309.39999999999998</v>
      </c>
      <c r="AJ113" s="63">
        <f>+'P01 2025'!FR76</f>
        <v>4093.4789999999998</v>
      </c>
      <c r="AK113" s="380"/>
      <c r="AL113" s="492"/>
      <c r="AM113" s="492"/>
      <c r="AN113" s="826"/>
      <c r="AO113" s="826"/>
      <c r="AP113" s="492"/>
      <c r="AQ113" s="492"/>
      <c r="AR113" s="826"/>
      <c r="AS113" s="347"/>
      <c r="AT113" s="347"/>
      <c r="AU113" s="347"/>
      <c r="AV113" s="347"/>
      <c r="AW113" s="347"/>
      <c r="AX113" s="347"/>
      <c r="AY113" s="347"/>
      <c r="AZ113" s="820"/>
      <c r="BA113" s="820"/>
      <c r="BB113" s="820"/>
      <c r="BC113" s="820"/>
      <c r="BD113" s="827"/>
      <c r="BE113" s="827"/>
      <c r="BF113" s="204"/>
      <c r="BG113" s="204"/>
      <c r="BH113" s="204"/>
      <c r="BI113" s="204"/>
      <c r="BJ113" s="204"/>
      <c r="BK113" s="348"/>
      <c r="BL113" s="348"/>
      <c r="BM113" s="348"/>
      <c r="BN113" s="348"/>
      <c r="BO113" s="85"/>
      <c r="BP113" s="204"/>
      <c r="BQ113" s="348"/>
      <c r="BR113" s="348"/>
      <c r="BS113" s="348"/>
      <c r="BT113" s="348"/>
      <c r="BU113" s="204"/>
      <c r="BV113" s="205"/>
      <c r="BW113" s="85"/>
      <c r="BX113" s="85"/>
      <c r="BY113" s="85"/>
      <c r="BZ113" s="85"/>
      <c r="CA113" s="204"/>
      <c r="CB113" s="205"/>
      <c r="CC113" s="206"/>
      <c r="CD113" s="72"/>
      <c r="CE113" s="72"/>
    </row>
    <row r="114" spans="1:83" s="91" customFormat="1" ht="15.75" hidden="1" customHeight="1" x14ac:dyDescent="0.25">
      <c r="A114" s="377" t="s">
        <v>497</v>
      </c>
      <c r="B114" s="124"/>
      <c r="C114" s="108"/>
      <c r="D114" s="79" t="s">
        <v>155</v>
      </c>
      <c r="E114" s="79"/>
      <c r="F114" s="80" t="str">
        <f>+CONCATENATE($B$79,"",$C$111,"",D114)</f>
        <v>22.06.003</v>
      </c>
      <c r="G114" s="105" t="s">
        <v>108</v>
      </c>
      <c r="H114" s="89">
        <v>0</v>
      </c>
      <c r="I114" s="89">
        <v>0</v>
      </c>
      <c r="J114" s="89">
        <f ca="1">SUMIF(W$3:$AJ106,"ok",W114:AJ114)</f>
        <v>0</v>
      </c>
      <c r="K114" s="1040">
        <f t="shared" ca="1" si="11"/>
        <v>0</v>
      </c>
      <c r="L114" s="89">
        <v>0</v>
      </c>
      <c r="M114" s="138">
        <f t="shared" si="12"/>
        <v>0</v>
      </c>
      <c r="N114" s="89">
        <v>0</v>
      </c>
      <c r="O114" s="138">
        <f t="shared" si="14"/>
        <v>0</v>
      </c>
      <c r="P114" s="83">
        <v>0</v>
      </c>
      <c r="Q114" s="138">
        <f t="shared" ca="1" si="15"/>
        <v>0</v>
      </c>
      <c r="R114" s="83">
        <v>0</v>
      </c>
      <c r="S114" s="138">
        <f t="shared" ca="1" si="16"/>
        <v>0</v>
      </c>
      <c r="T114" s="63">
        <v>0</v>
      </c>
      <c r="U114" s="44">
        <f ca="1">SUMIF(W$3:$AJ106,"SI",W114:AJ114)</f>
        <v>0</v>
      </c>
      <c r="V114" s="138" t="str">
        <f t="shared" ca="1" si="17"/>
        <v>0,00%</v>
      </c>
      <c r="W114" s="490">
        <v>0</v>
      </c>
      <c r="X114" s="338">
        <v>0</v>
      </c>
      <c r="Y114" s="338">
        <v>0</v>
      </c>
      <c r="Z114" s="83">
        <v>0</v>
      </c>
      <c r="AA114" s="808">
        <v>0</v>
      </c>
      <c r="AB114" s="63">
        <v>0</v>
      </c>
      <c r="AC114" s="63">
        <v>0</v>
      </c>
      <c r="AD114" s="63">
        <v>0</v>
      </c>
      <c r="AE114" s="63">
        <v>0</v>
      </c>
      <c r="AF114" s="63">
        <v>0</v>
      </c>
      <c r="AG114" s="63">
        <v>0</v>
      </c>
      <c r="AH114" s="63">
        <f>+'P01 2025'!ED67</f>
        <v>172.55</v>
      </c>
      <c r="AI114" s="63">
        <f>+'P01 2025'!EY61</f>
        <v>1387.6590000000001</v>
      </c>
      <c r="AJ114" s="63">
        <v>0</v>
      </c>
      <c r="AK114" s="380"/>
      <c r="AL114" s="492"/>
      <c r="AM114" s="492"/>
      <c r="AN114" s="826"/>
      <c r="AO114" s="826"/>
      <c r="AP114" s="492"/>
      <c r="AQ114" s="492"/>
      <c r="AR114" s="826"/>
      <c r="AS114" s="347"/>
      <c r="AT114" s="347"/>
      <c r="AU114" s="347"/>
      <c r="AV114" s="347"/>
      <c r="AW114" s="347"/>
      <c r="AX114" s="347"/>
      <c r="AY114" s="347"/>
      <c r="AZ114" s="820"/>
      <c r="BA114" s="820"/>
      <c r="BB114" s="820"/>
      <c r="BC114" s="820"/>
      <c r="BD114" s="827"/>
      <c r="BE114" s="827"/>
      <c r="BF114" s="204"/>
      <c r="BG114" s="204"/>
      <c r="BH114" s="204"/>
      <c r="BI114" s="204"/>
      <c r="BJ114" s="204"/>
      <c r="BK114" s="348"/>
      <c r="BL114" s="348"/>
      <c r="BM114" s="348"/>
      <c r="BN114" s="348"/>
      <c r="BO114" s="85"/>
      <c r="BP114" s="204"/>
      <c r="BQ114" s="348"/>
      <c r="BR114" s="348"/>
      <c r="BS114" s="348"/>
      <c r="BT114" s="348"/>
      <c r="BU114" s="204"/>
      <c r="BV114" s="205"/>
      <c r="BW114" s="85"/>
      <c r="BX114" s="85"/>
      <c r="BY114" s="85"/>
      <c r="BZ114" s="85"/>
      <c r="CA114" s="204"/>
      <c r="CB114" s="205"/>
      <c r="CC114" s="206"/>
      <c r="CD114" s="72"/>
      <c r="CE114" s="72"/>
    </row>
    <row r="115" spans="1:83" s="91" customFormat="1" ht="15.75" hidden="1" customHeight="1" x14ac:dyDescent="0.25">
      <c r="A115" s="377" t="s">
        <v>498</v>
      </c>
      <c r="B115" s="124"/>
      <c r="C115" s="108"/>
      <c r="D115" s="79" t="s">
        <v>168</v>
      </c>
      <c r="E115" s="79"/>
      <c r="F115" s="80" t="s">
        <v>649</v>
      </c>
      <c r="G115" s="741" t="s">
        <v>534</v>
      </c>
      <c r="H115" s="89">
        <v>0</v>
      </c>
      <c r="I115" s="89">
        <v>0</v>
      </c>
      <c r="J115" s="89">
        <f ca="1">SUMIF(W$3:$AJ107,"ok",W115:AJ115)</f>
        <v>0</v>
      </c>
      <c r="K115" s="1040">
        <f t="shared" ca="1" si="11"/>
        <v>0</v>
      </c>
      <c r="L115" s="89">
        <v>0</v>
      </c>
      <c r="M115" s="138">
        <f t="shared" si="12"/>
        <v>0</v>
      </c>
      <c r="N115" s="89">
        <v>0</v>
      </c>
      <c r="O115" s="138">
        <f t="shared" si="14"/>
        <v>0</v>
      </c>
      <c r="P115" s="83">
        <v>0</v>
      </c>
      <c r="Q115" s="138">
        <f t="shared" ca="1" si="15"/>
        <v>0</v>
      </c>
      <c r="R115" s="83">
        <v>0</v>
      </c>
      <c r="S115" s="138">
        <f t="shared" ca="1" si="16"/>
        <v>0</v>
      </c>
      <c r="T115" s="63">
        <f>+'P01 2025'!U95</f>
        <v>595.16433899999993</v>
      </c>
      <c r="U115" s="44">
        <f ca="1">SUMIF(W$3:$AJ107,"SI",W115:AJ115)</f>
        <v>226.72927199999998</v>
      </c>
      <c r="V115" s="138">
        <f t="shared" ca="1" si="17"/>
        <v>0.38095238095238099</v>
      </c>
      <c r="W115" s="490">
        <v>0</v>
      </c>
      <c r="X115" s="338">
        <f>+'P01 2025'!G93</f>
        <v>0</v>
      </c>
      <c r="Y115" s="338">
        <v>0</v>
      </c>
      <c r="Z115" s="83">
        <f>+'P01 2025'!N61</f>
        <v>226.72927199999998</v>
      </c>
      <c r="AA115" s="63">
        <f>+'P01 2025'!AC74</f>
        <v>357.35700000000003</v>
      </c>
      <c r="AB115" s="63">
        <v>0</v>
      </c>
      <c r="AC115" s="63">
        <v>0</v>
      </c>
      <c r="AD115" s="63">
        <f>+'P01 2025'!BU72</f>
        <v>1326.85</v>
      </c>
      <c r="AE115" s="63">
        <v>0</v>
      </c>
      <c r="AF115" s="63">
        <v>0</v>
      </c>
      <c r="AG115" s="63">
        <f>+'P01 2025'!DN76</f>
        <v>386.75</v>
      </c>
      <c r="AH115" s="63">
        <v>0</v>
      </c>
      <c r="AI115" s="63">
        <v>0</v>
      </c>
      <c r="AJ115" s="63">
        <f>+'P01 2025'!FR77</f>
        <v>766.36</v>
      </c>
      <c r="AK115" s="380"/>
      <c r="AL115" s="492"/>
      <c r="AM115" s="492"/>
      <c r="AN115" s="826"/>
      <c r="AO115" s="826"/>
      <c r="AP115" s="492"/>
      <c r="AQ115" s="492"/>
      <c r="AR115" s="826"/>
      <c r="AS115" s="347"/>
      <c r="AT115" s="347"/>
      <c r="AU115" s="347"/>
      <c r="AV115" s="347"/>
      <c r="AW115" s="347"/>
      <c r="AX115" s="347"/>
      <c r="AY115" s="347"/>
      <c r="AZ115" s="820"/>
      <c r="BA115" s="820"/>
      <c r="BB115" s="820"/>
      <c r="BC115" s="820"/>
      <c r="BD115" s="827"/>
      <c r="BE115" s="827"/>
      <c r="BF115" s="204"/>
      <c r="BG115" s="204"/>
      <c r="BH115" s="204"/>
      <c r="BI115" s="204"/>
      <c r="BJ115" s="204"/>
      <c r="BK115" s="348"/>
      <c r="BL115" s="348"/>
      <c r="BM115" s="348"/>
      <c r="BN115" s="348"/>
      <c r="BO115" s="85"/>
      <c r="BP115" s="204"/>
      <c r="BQ115" s="348"/>
      <c r="BR115" s="348"/>
      <c r="BS115" s="348"/>
      <c r="BT115" s="348"/>
      <c r="BU115" s="204"/>
      <c r="BV115" s="205"/>
      <c r="BW115" s="85"/>
      <c r="BX115" s="85"/>
      <c r="BY115" s="85"/>
      <c r="BZ115" s="85"/>
      <c r="CA115" s="72"/>
      <c r="CB115" s="72"/>
    </row>
    <row r="116" spans="1:83" s="91" customFormat="1" ht="15.75" hidden="1" customHeight="1" x14ac:dyDescent="0.25">
      <c r="A116" s="377" t="s">
        <v>1016</v>
      </c>
      <c r="B116" s="124"/>
      <c r="C116" s="108"/>
      <c r="D116" s="79" t="s">
        <v>170</v>
      </c>
      <c r="E116" s="79"/>
      <c r="F116" s="80" t="str">
        <f>+CONCATENATE($B$79,"",$C$111,"",D116)</f>
        <v>22.06.006</v>
      </c>
      <c r="G116" s="105" t="s">
        <v>559</v>
      </c>
      <c r="H116" s="89">
        <v>0</v>
      </c>
      <c r="I116" s="89">
        <v>0</v>
      </c>
      <c r="J116" s="89">
        <f ca="1">SUMIF(W$3:$AJ108,"ok",W116:AJ116)</f>
        <v>0</v>
      </c>
      <c r="K116" s="1040">
        <f t="shared" ca="1" si="11"/>
        <v>0</v>
      </c>
      <c r="L116" s="89">
        <v>0</v>
      </c>
      <c r="M116" s="138">
        <f t="shared" si="12"/>
        <v>0</v>
      </c>
      <c r="N116" s="89">
        <v>0</v>
      </c>
      <c r="O116" s="138">
        <f t="shared" si="14"/>
        <v>0</v>
      </c>
      <c r="P116" s="83">
        <v>0</v>
      </c>
      <c r="Q116" s="138">
        <f t="shared" ca="1" si="15"/>
        <v>0</v>
      </c>
      <c r="R116" s="83">
        <v>0</v>
      </c>
      <c r="S116" s="138">
        <f t="shared" ca="1" si="16"/>
        <v>0</v>
      </c>
      <c r="T116" s="63">
        <v>0</v>
      </c>
      <c r="U116" s="44">
        <f ca="1">SUMIF(W$3:$AJ108,"SI",W116:AJ116)</f>
        <v>0</v>
      </c>
      <c r="V116" s="138" t="str">
        <f t="shared" ca="1" si="17"/>
        <v>0,00%</v>
      </c>
      <c r="W116" s="490">
        <v>0</v>
      </c>
      <c r="X116" s="338">
        <v>0</v>
      </c>
      <c r="Y116" s="338">
        <v>0</v>
      </c>
      <c r="Z116" s="83">
        <v>0</v>
      </c>
      <c r="AA116" s="63">
        <v>0</v>
      </c>
      <c r="AB116" s="63">
        <v>0</v>
      </c>
      <c r="AC116" s="63">
        <v>0</v>
      </c>
      <c r="AD116" s="63">
        <v>0</v>
      </c>
      <c r="AE116" s="78">
        <v>0</v>
      </c>
      <c r="AF116" s="63">
        <v>0</v>
      </c>
      <c r="AG116" s="63">
        <v>0</v>
      </c>
      <c r="AH116" s="63">
        <v>0</v>
      </c>
      <c r="AI116" s="63">
        <v>0</v>
      </c>
      <c r="AJ116" s="63">
        <v>0</v>
      </c>
      <c r="AK116" s="380"/>
      <c r="AL116" s="492"/>
      <c r="AM116" s="492"/>
      <c r="AN116" s="826"/>
      <c r="AO116" s="826"/>
      <c r="AP116" s="492"/>
      <c r="AQ116" s="492"/>
      <c r="AR116" s="826"/>
      <c r="AS116" s="347"/>
      <c r="AT116" s="347"/>
      <c r="AU116" s="347"/>
      <c r="AV116" s="347"/>
      <c r="AW116" s="347"/>
      <c r="AX116" s="347"/>
      <c r="AY116" s="347"/>
      <c r="AZ116" s="820"/>
      <c r="BA116" s="820"/>
      <c r="BB116" s="820"/>
      <c r="BC116" s="820"/>
      <c r="BD116" s="827"/>
      <c r="BE116" s="827"/>
      <c r="BF116" s="204"/>
      <c r="BG116" s="204"/>
      <c r="BH116" s="204"/>
      <c r="BI116" s="204"/>
      <c r="BJ116" s="204"/>
      <c r="BK116" s="348"/>
      <c r="BL116" s="348"/>
      <c r="BM116" s="348"/>
      <c r="BN116" s="348"/>
      <c r="BO116" s="85"/>
      <c r="BP116" s="204"/>
      <c r="BQ116" s="348"/>
      <c r="BR116" s="348"/>
      <c r="BS116" s="348"/>
      <c r="BT116" s="348"/>
      <c r="BU116" s="204"/>
      <c r="BV116" s="205"/>
      <c r="BW116" s="85"/>
      <c r="BX116" s="85"/>
      <c r="BY116" s="85"/>
      <c r="BZ116" s="85"/>
      <c r="CA116" s="72"/>
      <c r="CB116" s="72"/>
    </row>
    <row r="117" spans="1:83" s="91" customFormat="1" ht="15.75" hidden="1" customHeight="1" x14ac:dyDescent="0.25">
      <c r="A117" s="377" t="s">
        <v>499</v>
      </c>
      <c r="B117" s="124"/>
      <c r="C117" s="108"/>
      <c r="D117" s="79" t="s">
        <v>159</v>
      </c>
      <c r="E117" s="79"/>
      <c r="F117" s="80" t="str">
        <f>+CONCATENATE($B$79,"",$C$111,"",D117)</f>
        <v>22.06.007</v>
      </c>
      <c r="G117" s="105" t="s">
        <v>61</v>
      </c>
      <c r="H117" s="76">
        <f>+'P01 2026'!H85</f>
        <v>8750</v>
      </c>
      <c r="I117" s="89">
        <f>'P01 2026'!AA90</f>
        <v>3679.54</v>
      </c>
      <c r="J117" s="89">
        <f ca="1">SUMIF(W$3:$AJ109,"ok",W117:AJ117)</f>
        <v>0</v>
      </c>
      <c r="K117" s="1040">
        <f t="shared" ca="1" si="11"/>
        <v>0</v>
      </c>
      <c r="L117" s="808">
        <f>+'P01 2026'!AC90</f>
        <v>3679.54</v>
      </c>
      <c r="M117" s="138">
        <f t="shared" si="12"/>
        <v>1</v>
      </c>
      <c r="N117" s="89">
        <f t="shared" si="13"/>
        <v>0</v>
      </c>
      <c r="O117" s="138">
        <f t="shared" si="14"/>
        <v>0</v>
      </c>
      <c r="P117" s="83">
        <f>+'P01 2026'!AE90</f>
        <v>0</v>
      </c>
      <c r="Q117" s="138">
        <f t="shared" ca="1" si="15"/>
        <v>0</v>
      </c>
      <c r="R117" s="83">
        <f>+'P01 2026'!AF90</f>
        <v>0</v>
      </c>
      <c r="S117" s="138">
        <f t="shared" ca="1" si="16"/>
        <v>0</v>
      </c>
      <c r="T117" s="63">
        <f>+'P01 2025'!U96</f>
        <v>6185.9999999999991</v>
      </c>
      <c r="U117" s="44">
        <f ca="1">SUMIF(W$3:$AJ109,"SI",W117:AJ117)</f>
        <v>0</v>
      </c>
      <c r="V117" s="138">
        <f t="shared" ca="1" si="17"/>
        <v>0</v>
      </c>
      <c r="W117" s="490">
        <f>+'P01 2026'!I85</f>
        <v>0</v>
      </c>
      <c r="X117" s="338">
        <f>+'P01 2025'!G94</f>
        <v>0</v>
      </c>
      <c r="Y117" s="338">
        <v>0</v>
      </c>
      <c r="Z117" s="83">
        <v>0</v>
      </c>
      <c r="AA117" s="63">
        <f>+'P01 2025'!AC75</f>
        <v>586.91800000000001</v>
      </c>
      <c r="AB117" s="63">
        <v>0</v>
      </c>
      <c r="AC117" s="63">
        <f>'P01 2025'!BF61</f>
        <v>586.91800000000001</v>
      </c>
      <c r="AD117" s="63">
        <f>+'P01 2025'!BU73</f>
        <v>586.91800000000001</v>
      </c>
      <c r="AE117" s="63">
        <v>0</v>
      </c>
      <c r="AF117" s="63">
        <f>+'P01 2025'!CX59</f>
        <v>586.91800000000001</v>
      </c>
      <c r="AG117" s="63">
        <v>0</v>
      </c>
      <c r="AH117" s="63">
        <f>+'P01 2025'!ED68</f>
        <v>586.91800000000001</v>
      </c>
      <c r="AI117" s="63">
        <f>+'P01 2025'!EY62</f>
        <v>1175.72</v>
      </c>
      <c r="AJ117" s="63">
        <f>+'P01 2025'!FR78</f>
        <v>586.91800000000001</v>
      </c>
      <c r="AK117" s="380"/>
      <c r="AL117" s="492"/>
      <c r="AM117" s="492"/>
      <c r="AN117" s="826"/>
      <c r="AO117" s="826"/>
      <c r="AP117" s="492"/>
      <c r="AQ117" s="492"/>
      <c r="AR117" s="826"/>
      <c r="AS117" s="347"/>
      <c r="AT117" s="347"/>
      <c r="AU117" s="347"/>
      <c r="AV117" s="347"/>
      <c r="AW117" s="347"/>
      <c r="AX117" s="347"/>
      <c r="AY117" s="347"/>
      <c r="AZ117" s="820"/>
      <c r="BA117" s="820"/>
      <c r="BB117" s="820"/>
      <c r="BC117" s="820"/>
      <c r="BD117" s="827"/>
      <c r="BE117" s="827"/>
      <c r="BF117" s="204"/>
      <c r="BG117" s="204"/>
      <c r="BH117" s="204"/>
      <c r="BI117" s="204"/>
      <c r="BJ117" s="204"/>
      <c r="BK117" s="348"/>
      <c r="BL117" s="348"/>
      <c r="BM117" s="348"/>
      <c r="BN117" s="348"/>
      <c r="BO117" s="85"/>
      <c r="BP117" s="204"/>
      <c r="BQ117" s="348"/>
      <c r="BR117" s="348"/>
      <c r="BS117" s="348"/>
      <c r="BT117" s="348"/>
      <c r="BU117" s="204"/>
      <c r="BV117" s="205"/>
      <c r="BW117" s="85"/>
      <c r="BX117" s="85"/>
      <c r="BY117" s="85"/>
      <c r="BZ117" s="85"/>
      <c r="CA117" s="72"/>
      <c r="CB117" s="72"/>
    </row>
    <row r="118" spans="1:83" s="91" customFormat="1" ht="15.75" hidden="1" customHeight="1" x14ac:dyDescent="0.25">
      <c r="A118" s="377" t="s">
        <v>332</v>
      </c>
      <c r="B118" s="124"/>
      <c r="C118" s="108"/>
      <c r="D118" s="79" t="s">
        <v>166</v>
      </c>
      <c r="E118" s="79"/>
      <c r="F118" s="80" t="str">
        <f>+CONCATENATE($B$79,"",$C$111,"",D118)</f>
        <v>22.06.999</v>
      </c>
      <c r="G118" s="105" t="s">
        <v>49</v>
      </c>
      <c r="H118" s="89">
        <v>0</v>
      </c>
      <c r="I118" s="89">
        <v>0</v>
      </c>
      <c r="J118" s="89">
        <f ca="1">SUMIF(W$3:$AJ110,"ok",W118:AJ118)</f>
        <v>0</v>
      </c>
      <c r="K118" s="1040">
        <f t="shared" ca="1" si="11"/>
        <v>0</v>
      </c>
      <c r="L118" s="89">
        <v>0</v>
      </c>
      <c r="M118" s="138">
        <f t="shared" si="12"/>
        <v>0</v>
      </c>
      <c r="N118" s="89">
        <v>0</v>
      </c>
      <c r="O118" s="138">
        <f t="shared" si="14"/>
        <v>0</v>
      </c>
      <c r="P118" s="83">
        <v>0</v>
      </c>
      <c r="Q118" s="138">
        <f t="shared" ca="1" si="15"/>
        <v>0</v>
      </c>
      <c r="R118" s="83">
        <v>0</v>
      </c>
      <c r="S118" s="138">
        <f t="shared" ca="1" si="16"/>
        <v>0</v>
      </c>
      <c r="T118" s="63">
        <v>0</v>
      </c>
      <c r="U118" s="44">
        <f ca="1">SUMIF(W$3:$AJ110,"SI",W118:AJ118)</f>
        <v>0</v>
      </c>
      <c r="V118" s="138" t="str">
        <f t="shared" ca="1" si="17"/>
        <v>0,00%</v>
      </c>
      <c r="W118" s="490">
        <v>0</v>
      </c>
      <c r="X118" s="338">
        <v>0</v>
      </c>
      <c r="Y118" s="338">
        <v>0</v>
      </c>
      <c r="Z118" s="83">
        <v>0</v>
      </c>
      <c r="AA118" s="63">
        <v>0</v>
      </c>
      <c r="AB118" s="63">
        <v>0</v>
      </c>
      <c r="AC118" s="63">
        <v>0</v>
      </c>
      <c r="AD118" s="63">
        <v>0</v>
      </c>
      <c r="AE118" s="78">
        <f>+'P01 2025'!CI57</f>
        <v>410.1</v>
      </c>
      <c r="AF118" s="63">
        <v>0</v>
      </c>
      <c r="AG118" s="63">
        <v>0</v>
      </c>
      <c r="AH118" s="63">
        <v>0</v>
      </c>
      <c r="AI118" s="63">
        <f>+'P01 2025'!EY63</f>
        <v>348.17</v>
      </c>
      <c r="AJ118" s="63">
        <v>0</v>
      </c>
      <c r="AK118" s="380"/>
      <c r="AL118" s="492"/>
      <c r="AM118" s="492"/>
      <c r="AN118" s="826"/>
      <c r="AO118" s="826"/>
      <c r="AP118" s="492"/>
      <c r="AQ118" s="492"/>
      <c r="AR118" s="826"/>
      <c r="AS118" s="347"/>
      <c r="AT118" s="347"/>
      <c r="AU118" s="347"/>
      <c r="AV118" s="347"/>
      <c r="AW118" s="347"/>
      <c r="AX118" s="347"/>
      <c r="AY118" s="347"/>
      <c r="AZ118" s="820"/>
      <c r="BA118" s="820"/>
      <c r="BB118" s="820"/>
      <c r="BC118" s="820"/>
      <c r="BD118" s="827"/>
      <c r="BE118" s="827"/>
      <c r="BF118" s="204"/>
      <c r="BG118" s="204"/>
      <c r="BH118" s="204"/>
      <c r="BI118" s="204"/>
      <c r="BJ118" s="204"/>
      <c r="BK118" s="348"/>
      <c r="BL118" s="348"/>
      <c r="BM118" s="348"/>
      <c r="BN118" s="348"/>
      <c r="BO118" s="85"/>
      <c r="BP118" s="204"/>
      <c r="BQ118" s="348"/>
      <c r="BR118" s="348"/>
      <c r="BS118" s="348"/>
      <c r="BT118" s="348"/>
      <c r="BU118" s="204"/>
      <c r="BV118" s="205"/>
      <c r="BW118" s="85"/>
      <c r="BX118" s="85"/>
      <c r="BY118" s="85"/>
      <c r="BZ118" s="85"/>
      <c r="CA118" s="72"/>
      <c r="CB118" s="72"/>
    </row>
    <row r="119" spans="1:83" s="91" customFormat="1" ht="15.75" hidden="1" customHeight="1" x14ac:dyDescent="0.25">
      <c r="A119" s="377" t="s">
        <v>333</v>
      </c>
      <c r="B119" s="801"/>
      <c r="C119" s="1050" t="s">
        <v>172</v>
      </c>
      <c r="D119" s="1036"/>
      <c r="E119" s="1036"/>
      <c r="F119" s="1036"/>
      <c r="G119" s="1051" t="s">
        <v>62</v>
      </c>
      <c r="H119" s="1038">
        <f>+'P01 2026'!H86</f>
        <v>17827.7</v>
      </c>
      <c r="I119" s="1039">
        <f>'P01 2026'!AA91</f>
        <v>18113.3</v>
      </c>
      <c r="J119" s="1039">
        <f ca="1">SUMIF(W$3:$AJ111,"ok",W119:AJ119)</f>
        <v>3327.7</v>
      </c>
      <c r="K119" s="1040">
        <f t="shared" ca="1" si="11"/>
        <v>0.1837158331171018</v>
      </c>
      <c r="L119" s="1039">
        <f>+'P01 2026'!AC91</f>
        <v>3470.5</v>
      </c>
      <c r="M119" s="138">
        <f t="shared" si="12"/>
        <v>0.19159954287733325</v>
      </c>
      <c r="N119" s="1039">
        <f t="shared" si="13"/>
        <v>14642.8</v>
      </c>
      <c r="O119" s="138">
        <f t="shared" si="14"/>
        <v>0.80840045712266673</v>
      </c>
      <c r="P119" s="1041">
        <f>+'P01 2026'!AE91</f>
        <v>3327.7</v>
      </c>
      <c r="Q119" s="138">
        <f t="shared" ca="1" si="15"/>
        <v>1</v>
      </c>
      <c r="R119" s="1041">
        <f>+'P01 2026'!AF91</f>
        <v>0</v>
      </c>
      <c r="S119" s="138">
        <f t="shared" ca="1" si="16"/>
        <v>0</v>
      </c>
      <c r="T119" s="1042">
        <f>+'P01 2025'!U97</f>
        <v>16567.654499999997</v>
      </c>
      <c r="U119" s="1052">
        <f ca="1">SUM(U120:U121)</f>
        <v>3582.9342929999998</v>
      </c>
      <c r="V119" s="1040">
        <f t="shared" ca="1" si="17"/>
        <v>0.21626080462988895</v>
      </c>
      <c r="W119" s="1043">
        <f>+'P01 2026'!I175</f>
        <v>0</v>
      </c>
      <c r="X119" s="1044">
        <f>+'P01 2025'!G95</f>
        <v>10.309999999999999</v>
      </c>
      <c r="Y119" s="1044">
        <f>+'P01 2026'!R72</f>
        <v>3327.7</v>
      </c>
      <c r="Z119" s="1045">
        <f>+'P01 2025'!N62</f>
        <v>3572.6242929999999</v>
      </c>
      <c r="AA119" s="63">
        <f>+'P01 2025'!AC76</f>
        <v>1503.681</v>
      </c>
      <c r="AB119" s="63">
        <f>+'P01 2025'!AR65</f>
        <v>76</v>
      </c>
      <c r="AC119" s="63">
        <f>SUM(AC120:AC121)</f>
        <v>707.98299999999995</v>
      </c>
      <c r="AD119" s="63">
        <f>+'P01 2025'!BU74</f>
        <v>275.14</v>
      </c>
      <c r="AE119" s="63">
        <v>0</v>
      </c>
      <c r="AF119" s="63">
        <f>+'P01 2025'!CX60</f>
        <v>2180.9920000000002</v>
      </c>
      <c r="AG119" s="63">
        <f>+'P01 2025'!DN77</f>
        <v>2481.15</v>
      </c>
      <c r="AH119" s="63">
        <f>+'P01 2025'!ED69</f>
        <v>61439.455999999998</v>
      </c>
      <c r="AI119" s="63">
        <f>+'P01 2025'!EY64</f>
        <v>90975.8</v>
      </c>
      <c r="AJ119" s="63">
        <f>+'P01 2025'!FR79</f>
        <v>2004.7809999999999</v>
      </c>
      <c r="AK119" s="380"/>
      <c r="AL119" s="492"/>
      <c r="AM119" s="492"/>
      <c r="AN119" s="826"/>
      <c r="AO119" s="826"/>
      <c r="AP119" s="492"/>
      <c r="AQ119" s="492"/>
      <c r="AR119" s="826"/>
      <c r="AS119" s="347"/>
      <c r="AT119" s="347"/>
      <c r="AU119" s="347"/>
      <c r="AV119" s="347"/>
      <c r="AW119" s="347"/>
      <c r="AX119" s="347"/>
      <c r="AY119" s="347"/>
      <c r="AZ119" s="820"/>
      <c r="BA119" s="820"/>
      <c r="BB119" s="820"/>
      <c r="BC119" s="820"/>
      <c r="BD119" s="827"/>
      <c r="BE119" s="827"/>
      <c r="BF119" s="204"/>
      <c r="BG119" s="204"/>
      <c r="BH119" s="204"/>
      <c r="BI119" s="204"/>
      <c r="BJ119" s="204"/>
      <c r="BK119" s="348"/>
      <c r="BL119" s="348"/>
      <c r="BM119" s="348"/>
      <c r="BN119" s="348"/>
      <c r="BO119" s="85"/>
      <c r="BP119" s="204"/>
      <c r="BQ119" s="348"/>
      <c r="BR119" s="348"/>
      <c r="BS119" s="348"/>
      <c r="BT119" s="348"/>
      <c r="BU119" s="204"/>
      <c r="BV119" s="205"/>
      <c r="BW119" s="85"/>
      <c r="BX119" s="85"/>
      <c r="BY119" s="85"/>
      <c r="BZ119" s="85"/>
      <c r="CA119" s="72"/>
      <c r="CB119" s="72"/>
    </row>
    <row r="120" spans="1:83" s="91" customFormat="1" ht="15.75" hidden="1" customHeight="1" x14ac:dyDescent="0.25">
      <c r="A120" s="377" t="s">
        <v>334</v>
      </c>
      <c r="B120" s="124"/>
      <c r="C120" s="108"/>
      <c r="D120" s="79" t="s">
        <v>158</v>
      </c>
      <c r="E120" s="79"/>
      <c r="F120" s="80" t="str">
        <f>+CONCATENATE($B$79,"",$C$119,"",D120)</f>
        <v>22.07.001</v>
      </c>
      <c r="G120" s="105" t="s">
        <v>63</v>
      </c>
      <c r="H120" s="76">
        <f>+'P01 2026'!H87</f>
        <v>10827.7</v>
      </c>
      <c r="I120" s="89">
        <f>'P01 2026'!AA92</f>
        <v>10970.5</v>
      </c>
      <c r="J120" s="76">
        <f ca="1">SUMIF(W$3:$AJ112,"ok",W120:AJ120)</f>
        <v>3327.7</v>
      </c>
      <c r="K120" s="1040">
        <f t="shared" ca="1" si="11"/>
        <v>0.30333166218495056</v>
      </c>
      <c r="L120" s="89">
        <f>+'P01 2026'!AC92</f>
        <v>3470.5</v>
      </c>
      <c r="M120" s="138">
        <f t="shared" si="12"/>
        <v>0.31634838886103639</v>
      </c>
      <c r="N120" s="89">
        <f t="shared" si="13"/>
        <v>7500</v>
      </c>
      <c r="O120" s="138">
        <f t="shared" si="14"/>
        <v>0.68365161113896356</v>
      </c>
      <c r="P120" s="83">
        <f>+'P01 2026'!AE92</f>
        <v>3327.7</v>
      </c>
      <c r="Q120" s="138">
        <f t="shared" ca="1" si="15"/>
        <v>1</v>
      </c>
      <c r="R120" s="83">
        <f>+'P01 2026'!AF92</f>
        <v>0</v>
      </c>
      <c r="S120" s="138">
        <f t="shared" ca="1" si="16"/>
        <v>0</v>
      </c>
      <c r="T120" s="44">
        <f>+'P01 2025'!U98</f>
        <v>9279</v>
      </c>
      <c r="U120" s="44">
        <f ca="1">SUMIF(W$3:$AJ110,"SI",W120:AJ120)</f>
        <v>3511.2797929999997</v>
      </c>
      <c r="V120" s="138">
        <f t="shared" ca="1" si="17"/>
        <v>0.37841144444444441</v>
      </c>
      <c r="W120" s="490">
        <f>+'P01 2026'!I176</f>
        <v>0</v>
      </c>
      <c r="X120" s="338">
        <f>+'P01 2025'!G96</f>
        <v>0</v>
      </c>
      <c r="Y120" s="338">
        <f>+'P01 2026'!R73</f>
        <v>3327.7</v>
      </c>
      <c r="Z120" s="83">
        <f>+'P01 2025'!N63</f>
        <v>3511.2797929999997</v>
      </c>
      <c r="AA120" s="63">
        <f>+'P01 2025'!AC77</f>
        <v>1362.2809999999999</v>
      </c>
      <c r="AB120" s="63">
        <v>0</v>
      </c>
      <c r="AC120" s="63">
        <f>'P01 2025'!BF63</f>
        <v>707.98299999999995</v>
      </c>
      <c r="AD120" s="63">
        <f>+'P01 2025'!BU75</f>
        <v>275.14</v>
      </c>
      <c r="AE120" s="63">
        <v>0</v>
      </c>
      <c r="AF120" s="63">
        <f>+'P01 2025'!CX61</f>
        <v>2180.9920000000002</v>
      </c>
      <c r="AG120" s="63">
        <v>0</v>
      </c>
      <c r="AH120" s="63">
        <f>+'P01 2025'!ED70</f>
        <v>61439.455999999998</v>
      </c>
      <c r="AI120" s="63">
        <f>+'P01 2025'!EY65</f>
        <v>90000</v>
      </c>
      <c r="AJ120" s="63">
        <f>+'P01 2025'!FR80</f>
        <v>1724.6610000000001</v>
      </c>
      <c r="AK120" s="380"/>
      <c r="AL120" s="492"/>
      <c r="AM120" s="492"/>
      <c r="AN120" s="826"/>
      <c r="AO120" s="826"/>
      <c r="AP120" s="492"/>
      <c r="AQ120" s="492"/>
      <c r="AR120" s="826"/>
      <c r="AS120" s="347"/>
      <c r="AT120" s="347"/>
      <c r="AU120" s="347"/>
      <c r="AV120" s="347"/>
      <c r="AW120" s="347"/>
      <c r="AX120" s="347"/>
      <c r="AY120" s="347"/>
      <c r="AZ120" s="820"/>
      <c r="BA120" s="820"/>
      <c r="BB120" s="820"/>
      <c r="BC120" s="820"/>
      <c r="BD120" s="827"/>
      <c r="BE120" s="827"/>
      <c r="BF120" s="204"/>
      <c r="BG120" s="204"/>
      <c r="BH120" s="204"/>
      <c r="BI120" s="204"/>
      <c r="BJ120" s="204"/>
      <c r="BK120" s="348"/>
      <c r="BL120" s="348"/>
      <c r="BM120" s="348"/>
      <c r="BN120" s="348"/>
      <c r="BO120" s="85"/>
      <c r="BP120" s="204"/>
      <c r="BQ120" s="348"/>
      <c r="BR120" s="348"/>
      <c r="BS120" s="348"/>
      <c r="BT120" s="348"/>
      <c r="BU120" s="204"/>
      <c r="BV120" s="205"/>
      <c r="BW120" s="85"/>
      <c r="BX120" s="85"/>
      <c r="BY120" s="85"/>
      <c r="BZ120" s="85"/>
      <c r="CA120" s="72"/>
      <c r="CB120" s="72"/>
    </row>
    <row r="121" spans="1:83" s="91" customFormat="1" ht="15.75" hidden="1" customHeight="1" x14ac:dyDescent="0.25">
      <c r="A121" s="377" t="s">
        <v>335</v>
      </c>
      <c r="B121" s="124"/>
      <c r="C121" s="108"/>
      <c r="D121" s="79" t="s">
        <v>154</v>
      </c>
      <c r="E121" s="79"/>
      <c r="F121" s="80" t="str">
        <f>+CONCATENATE($B$79,"",$C$119,"",D121)</f>
        <v>22.07.002</v>
      </c>
      <c r="G121" s="105" t="s">
        <v>64</v>
      </c>
      <c r="H121" s="76">
        <f>+'P01 2026'!H88</f>
        <v>7000</v>
      </c>
      <c r="I121" s="89">
        <f>'P01 2026'!AA93</f>
        <v>7142.8</v>
      </c>
      <c r="J121" s="76">
        <f ca="1">SUMIF(W$3:$AJ113,"ok",W121:AJ121)</f>
        <v>0</v>
      </c>
      <c r="K121" s="1040">
        <f t="shared" ca="1" si="11"/>
        <v>0</v>
      </c>
      <c r="L121" s="89">
        <f>+'P01 2026'!AC93</f>
        <v>0</v>
      </c>
      <c r="M121" s="138">
        <f t="shared" si="12"/>
        <v>0</v>
      </c>
      <c r="N121" s="89">
        <f t="shared" si="13"/>
        <v>7142.8</v>
      </c>
      <c r="O121" s="138">
        <f t="shared" si="14"/>
        <v>1</v>
      </c>
      <c r="P121" s="83">
        <f>+'P01 2026'!AE93</f>
        <v>0</v>
      </c>
      <c r="Q121" s="138">
        <f t="shared" ca="1" si="15"/>
        <v>0</v>
      </c>
      <c r="R121" s="83">
        <f>+'P01 2026'!AF93</f>
        <v>0</v>
      </c>
      <c r="S121" s="138">
        <f t="shared" ca="1" si="16"/>
        <v>0</v>
      </c>
      <c r="T121" s="44">
        <f>+'P01 2025'!U99</f>
        <v>7288.6544999999996</v>
      </c>
      <c r="U121" s="44">
        <f ca="1">SUMIF(W$3:$AJ111,"SI",W121:AJ121)</f>
        <v>71.654499999999999</v>
      </c>
      <c r="V121" s="138">
        <f t="shared" ca="1" si="17"/>
        <v>9.830964000282905E-3</v>
      </c>
      <c r="W121" s="490">
        <f>+'P01 2026'!I177</f>
        <v>0</v>
      </c>
      <c r="X121" s="338">
        <f>+'P01 2025'!G97</f>
        <v>10.309999999999999</v>
      </c>
      <c r="Y121" s="338">
        <v>0</v>
      </c>
      <c r="Z121" s="83">
        <f>+'P01 2025'!N64</f>
        <v>61.344499999999996</v>
      </c>
      <c r="AA121" s="63">
        <f>+'P01 2025'!AC78</f>
        <v>141.4</v>
      </c>
      <c r="AB121" s="63">
        <f>+'P01 2025'!AR66</f>
        <v>76</v>
      </c>
      <c r="AC121" s="63">
        <v>0</v>
      </c>
      <c r="AD121" s="63">
        <v>0</v>
      </c>
      <c r="AE121" s="78">
        <v>0</v>
      </c>
      <c r="AF121" s="63">
        <v>0</v>
      </c>
      <c r="AG121" s="63">
        <v>0</v>
      </c>
      <c r="AH121" s="63">
        <v>0</v>
      </c>
      <c r="AI121" s="63">
        <f>+'P01 2025'!EY66</f>
        <v>476</v>
      </c>
      <c r="AJ121" s="63">
        <f>+'P01 2025'!FR81</f>
        <v>280.12</v>
      </c>
      <c r="AK121" s="380"/>
      <c r="AL121" s="492"/>
      <c r="AM121" s="492"/>
      <c r="AN121" s="826"/>
      <c r="AO121" s="826"/>
      <c r="AP121" s="492"/>
      <c r="AQ121" s="492"/>
      <c r="AR121" s="826"/>
      <c r="AS121" s="347"/>
      <c r="AT121" s="347"/>
      <c r="AU121" s="347"/>
      <c r="AV121" s="347"/>
      <c r="AW121" s="347"/>
      <c r="AX121" s="347"/>
      <c r="AY121" s="347"/>
      <c r="AZ121" s="820"/>
      <c r="BA121" s="820"/>
      <c r="BB121" s="820"/>
      <c r="BC121" s="820"/>
      <c r="BD121" s="827"/>
      <c r="BE121" s="827"/>
      <c r="BF121" s="204"/>
      <c r="BG121" s="204"/>
      <c r="BH121" s="204"/>
      <c r="BI121" s="204"/>
      <c r="BJ121" s="204"/>
      <c r="BK121" s="348"/>
      <c r="BL121" s="348"/>
      <c r="BM121" s="348"/>
      <c r="BN121" s="348"/>
      <c r="BO121" s="85"/>
      <c r="BP121" s="204"/>
      <c r="BQ121" s="348"/>
      <c r="BR121" s="348"/>
      <c r="BS121" s="348"/>
      <c r="BT121" s="348"/>
      <c r="BU121" s="204"/>
      <c r="BV121" s="205"/>
      <c r="BW121" s="85"/>
      <c r="BX121" s="85"/>
      <c r="BY121" s="85"/>
      <c r="BZ121" s="85"/>
      <c r="CA121" s="72"/>
      <c r="CB121" s="72"/>
    </row>
    <row r="122" spans="1:83" s="91" customFormat="1" ht="15.75" hidden="1" customHeight="1" x14ac:dyDescent="0.25">
      <c r="A122" s="377" t="s">
        <v>925</v>
      </c>
      <c r="B122" s="124"/>
      <c r="C122" s="108"/>
      <c r="D122" s="79"/>
      <c r="E122" s="79"/>
      <c r="F122" s="80"/>
      <c r="G122" s="105" t="s">
        <v>927</v>
      </c>
      <c r="H122" s="89">
        <v>0</v>
      </c>
      <c r="I122" s="89">
        <v>0</v>
      </c>
      <c r="J122" s="76">
        <f ca="1">SUMIF(W$3:$AJ114,"ok",W122:AJ122)</f>
        <v>0</v>
      </c>
      <c r="K122" s="1040">
        <f t="shared" ca="1" si="11"/>
        <v>0</v>
      </c>
      <c r="L122" s="89">
        <v>0</v>
      </c>
      <c r="M122" s="138">
        <f t="shared" si="12"/>
        <v>0</v>
      </c>
      <c r="N122" s="89">
        <v>0</v>
      </c>
      <c r="O122" s="138">
        <f t="shared" si="14"/>
        <v>0</v>
      </c>
      <c r="P122" s="83">
        <v>0</v>
      </c>
      <c r="Q122" s="138">
        <f t="shared" ca="1" si="15"/>
        <v>0</v>
      </c>
      <c r="R122" s="83">
        <v>0</v>
      </c>
      <c r="S122" s="138">
        <f t="shared" ca="1" si="16"/>
        <v>0</v>
      </c>
      <c r="T122" s="44">
        <v>0</v>
      </c>
      <c r="U122" s="44">
        <v>0</v>
      </c>
      <c r="V122" s="138" t="str">
        <f t="shared" si="17"/>
        <v>0,00%</v>
      </c>
      <c r="W122" s="490">
        <v>0</v>
      </c>
      <c r="X122" s="338">
        <v>0</v>
      </c>
      <c r="Y122" s="338">
        <v>0</v>
      </c>
      <c r="Z122" s="203">
        <v>0</v>
      </c>
      <c r="AA122" s="203">
        <v>0</v>
      </c>
      <c r="AB122" s="203">
        <v>0</v>
      </c>
      <c r="AC122" s="203">
        <v>0</v>
      </c>
      <c r="AD122" s="203">
        <v>0</v>
      </c>
      <c r="AE122" s="203">
        <v>0</v>
      </c>
      <c r="AF122" s="63">
        <v>0</v>
      </c>
      <c r="AG122" s="63">
        <f>+'P01 2025'!DN78</f>
        <v>2481.15</v>
      </c>
      <c r="AH122" s="63">
        <v>0</v>
      </c>
      <c r="AI122" s="63">
        <f>+'P01 2025'!EY67</f>
        <v>499.8</v>
      </c>
      <c r="AJ122" s="63">
        <v>0</v>
      </c>
      <c r="AK122" s="380"/>
      <c r="AL122" s="492"/>
      <c r="AM122" s="492"/>
      <c r="AN122" s="826"/>
      <c r="AO122" s="826"/>
      <c r="AP122" s="492"/>
      <c r="AQ122" s="492"/>
      <c r="AR122" s="826"/>
      <c r="AS122" s="347"/>
      <c r="AT122" s="347"/>
      <c r="AU122" s="347"/>
      <c r="AV122" s="347"/>
      <c r="AW122" s="347"/>
      <c r="AX122" s="347"/>
      <c r="AY122" s="347"/>
      <c r="AZ122" s="820"/>
      <c r="BA122" s="820"/>
      <c r="BB122" s="820"/>
      <c r="BC122" s="820"/>
      <c r="BD122" s="827"/>
      <c r="BE122" s="827"/>
      <c r="BF122" s="204"/>
      <c r="BG122" s="204"/>
      <c r="BH122" s="204"/>
      <c r="BI122" s="204"/>
      <c r="BJ122" s="204"/>
      <c r="BK122" s="348"/>
      <c r="BL122" s="348"/>
      <c r="BM122" s="348"/>
      <c r="BN122" s="348"/>
      <c r="BO122" s="85"/>
      <c r="BP122" s="204"/>
      <c r="BQ122" s="348"/>
      <c r="BR122" s="348"/>
      <c r="BS122" s="348"/>
      <c r="BT122" s="348"/>
      <c r="BU122" s="204"/>
      <c r="BV122" s="205"/>
      <c r="BW122" s="85"/>
      <c r="BX122" s="85"/>
      <c r="BY122" s="85"/>
      <c r="BZ122" s="85"/>
      <c r="CA122" s="72"/>
      <c r="CB122" s="72"/>
    </row>
    <row r="123" spans="1:83" s="91" customFormat="1" ht="15.75" hidden="1" customHeight="1" x14ac:dyDescent="0.25">
      <c r="A123" s="377" t="s">
        <v>336</v>
      </c>
      <c r="B123" s="1036"/>
      <c r="C123" s="1036" t="s">
        <v>173</v>
      </c>
      <c r="D123" s="1036"/>
      <c r="E123" s="1036"/>
      <c r="F123" s="1036"/>
      <c r="G123" s="1051" t="s">
        <v>65</v>
      </c>
      <c r="H123" s="1038">
        <f>+'P01 2026'!H89</f>
        <v>392041.74200000003</v>
      </c>
      <c r="I123" s="1039">
        <f>'P01 2026'!AA94</f>
        <v>353444.45</v>
      </c>
      <c r="J123" s="1039">
        <f ca="1">SUMIF(W$3:$AJ114,"ok",W123:AJ123)</f>
        <v>38714.169000000002</v>
      </c>
      <c r="K123" s="1040">
        <f t="shared" ca="1" si="11"/>
        <v>0.10953395646755806</v>
      </c>
      <c r="L123" s="1049">
        <f>+'P01 2026'!AC94</f>
        <v>288482.06800000003</v>
      </c>
      <c r="M123" s="138">
        <f t="shared" si="12"/>
        <v>0.81620200288899714</v>
      </c>
      <c r="N123" s="1039">
        <f t="shared" si="13"/>
        <v>64962.381999999983</v>
      </c>
      <c r="O123" s="138">
        <f t="shared" si="14"/>
        <v>0.18379799711100281</v>
      </c>
      <c r="P123" s="1041">
        <f>+'P01 2026'!AE94</f>
        <v>24590.493999999999</v>
      </c>
      <c r="Q123" s="138">
        <f t="shared" ca="1" si="15"/>
        <v>0.63518072672565951</v>
      </c>
      <c r="R123" s="1041">
        <f>+'P01 2026'!AF94</f>
        <v>14123.674999999999</v>
      </c>
      <c r="S123" s="138">
        <f t="shared" ca="1" si="16"/>
        <v>0.36481927327434044</v>
      </c>
      <c r="T123" s="1042">
        <f>+'P01 2025'!U100</f>
        <v>457159.45046799997</v>
      </c>
      <c r="U123" s="1052">
        <f ca="1">SUMIF(W$3:$AJ114,"SI",W123:AJ123)</f>
        <v>42112.040419999998</v>
      </c>
      <c r="V123" s="1040">
        <f t="shared" ca="1" si="17"/>
        <v>9.2116744774474998E-2</v>
      </c>
      <c r="W123" s="1043">
        <f>+'P01 2026'!I89</f>
        <v>14278.989</v>
      </c>
      <c r="X123" s="1044">
        <f>+'P01 2025'!G98</f>
        <v>11755.501178</v>
      </c>
      <c r="Y123" s="1044">
        <f>+'P01 2026'!R74</f>
        <v>24435.18</v>
      </c>
      <c r="Z123" s="1045">
        <f>+'P01 2025'!N65</f>
        <v>30356.539241999995</v>
      </c>
      <c r="AA123" s="63">
        <f>+'P01 2025'!AC79</f>
        <v>45627.004000000001</v>
      </c>
      <c r="AB123" s="63">
        <f>+'P01 2025'!AR67</f>
        <v>50895.673000000003</v>
      </c>
      <c r="AC123" s="63">
        <f>SUM(AC124:AC130)</f>
        <v>27940.293999999998</v>
      </c>
      <c r="AD123" s="63">
        <f>+'P01 2025'!BU76</f>
        <v>64248.688999999998</v>
      </c>
      <c r="AE123" s="63">
        <f>+'P01 2025'!CI58</f>
        <v>73261.538</v>
      </c>
      <c r="AF123" s="63">
        <f>+'P01 2025'!CX62</f>
        <v>121645.042</v>
      </c>
      <c r="AG123" s="63">
        <f>+'P01 2025'!DN79</f>
        <v>88520.994999999995</v>
      </c>
      <c r="AH123" s="63">
        <f>+'P01 2025'!ED71</f>
        <v>73677.538</v>
      </c>
      <c r="AI123" s="63">
        <f>+'P01 2025'!EY68</f>
        <v>48895.057000000001</v>
      </c>
      <c r="AJ123" s="63">
        <f>+'P01 2025'!FR82</f>
        <v>77767.745999999999</v>
      </c>
      <c r="AK123" s="380"/>
      <c r="AL123" s="492"/>
      <c r="AM123" s="492"/>
      <c r="AN123" s="826"/>
      <c r="AO123" s="826"/>
      <c r="AP123" s="492"/>
      <c r="AQ123" s="492"/>
      <c r="AR123" s="826"/>
      <c r="AS123" s="347"/>
      <c r="AT123" s="347"/>
      <c r="AU123" s="347"/>
      <c r="AV123" s="347"/>
      <c r="AW123" s="347"/>
      <c r="AX123" s="347"/>
      <c r="AY123" s="347"/>
      <c r="AZ123" s="820"/>
      <c r="BA123" s="820"/>
      <c r="BB123" s="820"/>
      <c r="BC123" s="820"/>
      <c r="BD123" s="827"/>
      <c r="BE123" s="827"/>
      <c r="BF123" s="204"/>
      <c r="BG123" s="204"/>
      <c r="BH123" s="204"/>
      <c r="BI123" s="204"/>
      <c r="BJ123" s="204"/>
      <c r="BK123" s="348"/>
      <c r="BL123" s="348"/>
      <c r="BM123" s="348"/>
      <c r="BN123" s="348"/>
      <c r="BO123" s="85"/>
      <c r="BP123" s="204"/>
      <c r="BQ123" s="348"/>
      <c r="BR123" s="348"/>
      <c r="BS123" s="348"/>
      <c r="BT123" s="348"/>
      <c r="BU123" s="204"/>
      <c r="BV123" s="205"/>
      <c r="BW123" s="85"/>
      <c r="BX123" s="85"/>
      <c r="BY123" s="85"/>
      <c r="BZ123" s="85"/>
      <c r="CA123" s="72"/>
      <c r="CB123" s="72"/>
    </row>
    <row r="124" spans="1:83" s="91" customFormat="1" ht="15.75" hidden="1" customHeight="1" x14ac:dyDescent="0.25">
      <c r="A124" s="377" t="s">
        <v>337</v>
      </c>
      <c r="B124" s="124"/>
      <c r="C124" s="108"/>
      <c r="D124" s="79" t="s">
        <v>158</v>
      </c>
      <c r="E124" s="79"/>
      <c r="F124" s="80" t="str">
        <f>+CONCATENATE($B$79,"",$C$123,"",D124)</f>
        <v>22.08.001</v>
      </c>
      <c r="G124" s="105" t="s">
        <v>66</v>
      </c>
      <c r="H124" s="76">
        <f>+'P01 2026'!H90</f>
        <v>130074.625</v>
      </c>
      <c r="I124" s="89">
        <f>'P01 2026'!AA95</f>
        <v>130074.625</v>
      </c>
      <c r="J124" s="76">
        <f ca="1">SUMIF(W$3:$AJ115,"ok",W124:AJ124)</f>
        <v>14011.276</v>
      </c>
      <c r="K124" s="1040">
        <f t="shared" ca="1" si="11"/>
        <v>0.10771721233099846</v>
      </c>
      <c r="L124" s="808">
        <f>+'P01 2026'!AC95</f>
        <v>95922.179000000004</v>
      </c>
      <c r="M124" s="138">
        <f t="shared" si="12"/>
        <v>0.73743959669305215</v>
      </c>
      <c r="N124" s="89">
        <f t="shared" si="13"/>
        <v>34152.445999999996</v>
      </c>
      <c r="O124" s="138">
        <f t="shared" si="14"/>
        <v>0.2625604033069478</v>
      </c>
      <c r="P124" s="83">
        <f>+'P01 2026'!AE95</f>
        <v>9405.6929999999993</v>
      </c>
      <c r="Q124" s="138">
        <f t="shared" ca="1" si="15"/>
        <v>0.67129453448779397</v>
      </c>
      <c r="R124" s="83">
        <f>+'P01 2026'!AF95</f>
        <v>4605.5829999999996</v>
      </c>
      <c r="S124" s="138">
        <f t="shared" ca="1" si="16"/>
        <v>0.32870546551220603</v>
      </c>
      <c r="T124" s="44">
        <f>+'P01 2025'!U101</f>
        <v>124306.15546099999</v>
      </c>
      <c r="U124" s="44">
        <f ca="1">SUMIF(W$3:$AJ116,"SI",W124:AJ124)</f>
        <v>12690.714060999999</v>
      </c>
      <c r="V124" s="138">
        <f t="shared" ca="1" si="17"/>
        <v>0.10209240253578274</v>
      </c>
      <c r="W124" s="490">
        <f>+'P01 2026'!I90</f>
        <v>2960.0830000000001</v>
      </c>
      <c r="X124" s="338">
        <f>+'P01 2025'!G99</f>
        <v>4320.1828039999991</v>
      </c>
      <c r="Y124" s="338">
        <f>+'P01 2026'!R75</f>
        <v>11051.192999999999</v>
      </c>
      <c r="Z124" s="83">
        <f>+'P01 2025'!N66</f>
        <v>8370.5312569999987</v>
      </c>
      <c r="AA124" s="63">
        <f>+'P01 2025'!AC80</f>
        <v>9462.7479999999996</v>
      </c>
      <c r="AB124" s="63">
        <f>+'P01 2025'!AR68</f>
        <v>10307.261</v>
      </c>
      <c r="AC124" s="63">
        <f>'P01 2025'!BF65</f>
        <v>8975.2569999999996</v>
      </c>
      <c r="AD124" s="63">
        <f>+'P01 2025'!BU77</f>
        <v>7980.7849999999999</v>
      </c>
      <c r="AE124" s="78">
        <f>+'P01 2025'!CI59</f>
        <v>9572.0750000000007</v>
      </c>
      <c r="AF124" s="77">
        <f>+'P01 2025'!CX63</f>
        <v>10097.584999999999</v>
      </c>
      <c r="AG124" s="63">
        <f>+'P01 2025'!DN80</f>
        <v>8156.1390000000001</v>
      </c>
      <c r="AH124" s="63">
        <f>+'P01 2025'!ED72</f>
        <v>9406.4879999999994</v>
      </c>
      <c r="AI124" s="63">
        <f>+'P01 2025'!EY69</f>
        <v>9698.4220000000005</v>
      </c>
      <c r="AJ124" s="63">
        <f>+'P01 2025'!FR83</f>
        <v>10569.741</v>
      </c>
      <c r="AK124" s="380"/>
      <c r="AL124" s="492"/>
      <c r="AM124" s="492"/>
      <c r="AN124" s="826"/>
      <c r="AO124" s="826"/>
      <c r="AP124" s="492"/>
      <c r="AQ124" s="492"/>
      <c r="AR124" s="826"/>
      <c r="AS124" s="347"/>
      <c r="AT124" s="347"/>
      <c r="AU124" s="347"/>
      <c r="AV124" s="347"/>
      <c r="AW124" s="347"/>
      <c r="AX124" s="347"/>
      <c r="AY124" s="347"/>
      <c r="AZ124" s="820"/>
      <c r="BA124" s="820"/>
      <c r="BB124" s="820"/>
      <c r="BC124" s="820"/>
      <c r="BD124" s="827"/>
      <c r="BE124" s="827"/>
      <c r="BF124" s="204"/>
      <c r="BG124" s="204"/>
      <c r="BH124" s="204"/>
      <c r="BI124" s="204"/>
      <c r="BJ124" s="204"/>
      <c r="BK124" s="348"/>
      <c r="BL124" s="348"/>
      <c r="BM124" s="348"/>
      <c r="BN124" s="348"/>
      <c r="BO124" s="85"/>
      <c r="BP124" s="204"/>
      <c r="BQ124" s="348"/>
      <c r="BR124" s="348"/>
      <c r="BS124" s="348"/>
      <c r="BT124" s="348"/>
      <c r="BU124" s="204"/>
      <c r="BV124" s="205"/>
      <c r="BW124" s="85"/>
      <c r="BX124" s="85"/>
      <c r="BY124" s="85"/>
      <c r="BZ124" s="85"/>
      <c r="CA124" s="72"/>
      <c r="CB124" s="72"/>
    </row>
    <row r="125" spans="1:83" s="91" customFormat="1" ht="15.75" hidden="1" customHeight="1" x14ac:dyDescent="0.25">
      <c r="A125" s="377" t="s">
        <v>418</v>
      </c>
      <c r="B125" s="124"/>
      <c r="C125" s="108"/>
      <c r="D125" s="79" t="s">
        <v>154</v>
      </c>
      <c r="E125" s="79"/>
      <c r="F125" s="80" t="str">
        <f>+CONCATENATE($B$79,"",$C$123,"",D125)</f>
        <v>22.08.002</v>
      </c>
      <c r="G125" s="105" t="s">
        <v>67</v>
      </c>
      <c r="H125" s="76">
        <f>+'P01 2026'!H91</f>
        <v>22500</v>
      </c>
      <c r="I125" s="89">
        <f>'P01 2026'!AA96</f>
        <v>87354.904999999999</v>
      </c>
      <c r="J125" s="76">
        <f ca="1">SUMIF(W$3:$AJ116,"ok",W125:AJ125)</f>
        <v>972.05499999999995</v>
      </c>
      <c r="K125" s="1040">
        <f t="shared" ca="1" si="11"/>
        <v>1.1127652190795697E-2</v>
      </c>
      <c r="L125" s="808">
        <f>+'P01 2026'!AC96</f>
        <v>86471.959000000003</v>
      </c>
      <c r="M125" s="138">
        <f t="shared" si="12"/>
        <v>0.9898924279065956</v>
      </c>
      <c r="N125" s="89">
        <f t="shared" si="13"/>
        <v>882.94599999999627</v>
      </c>
      <c r="O125" s="138">
        <f t="shared" si="14"/>
        <v>1.0107572093404444E-2</v>
      </c>
      <c r="P125" s="83">
        <f>+'P01 2026'!AE96</f>
        <v>972.05499999999995</v>
      </c>
      <c r="Q125" s="138">
        <f t="shared" ca="1" si="15"/>
        <v>1</v>
      </c>
      <c r="R125" s="83">
        <f>+'P01 2026'!AF96</f>
        <v>0</v>
      </c>
      <c r="S125" s="138">
        <f t="shared" ca="1" si="16"/>
        <v>0</v>
      </c>
      <c r="T125" s="44">
        <f>+'P01 2025'!U102</f>
        <v>13171.622979999998</v>
      </c>
      <c r="U125" s="44">
        <f ca="1">SUMIF(W$3:$AJ117,"SI",W125:AJ125)</f>
        <v>1002.1887049999999</v>
      </c>
      <c r="V125" s="138">
        <f t="shared" ca="1" si="17"/>
        <v>7.6086956521739135E-2</v>
      </c>
      <c r="W125" s="490">
        <f>+'P01 2026'!I91</f>
        <v>972.05499999999995</v>
      </c>
      <c r="X125" s="338">
        <f>+'P01 2025'!G100</f>
        <v>0</v>
      </c>
      <c r="Y125" s="338">
        <v>0</v>
      </c>
      <c r="Z125" s="83">
        <f>+'P01 2025'!N67</f>
        <v>1002.1887049999999</v>
      </c>
      <c r="AA125" s="63">
        <f>+'P01 2025'!AC81</f>
        <v>972.05499999999995</v>
      </c>
      <c r="AB125" s="63">
        <f>+'P01 2025'!AR69</f>
        <v>972.05499999999995</v>
      </c>
      <c r="AC125" s="63">
        <v>0</v>
      </c>
      <c r="AD125" s="63">
        <f>+'P01 2025'!BU78</f>
        <v>972.05499999999995</v>
      </c>
      <c r="AE125" s="63">
        <v>0</v>
      </c>
      <c r="AF125" s="77">
        <f>+'P01 2025'!CX64</f>
        <v>2916.165</v>
      </c>
      <c r="AG125" s="63">
        <f>+'P01 2025'!DN81</f>
        <v>972.05499999999995</v>
      </c>
      <c r="AH125" s="63">
        <f>+'P01 2025'!ED73</f>
        <v>972.05499999999995</v>
      </c>
      <c r="AI125" s="63">
        <f>+'P01 2025'!EY70</f>
        <v>972.05499999999995</v>
      </c>
      <c r="AJ125" s="63">
        <f>+'P01 2025'!FR84</f>
        <v>6232.8220000000001</v>
      </c>
      <c r="AK125" s="380"/>
      <c r="AL125" s="492"/>
      <c r="AM125" s="492"/>
      <c r="AN125" s="826"/>
      <c r="AO125" s="826"/>
      <c r="AP125" s="492"/>
      <c r="AQ125" s="492"/>
      <c r="AR125" s="826"/>
      <c r="AS125" s="347"/>
      <c r="AT125" s="347"/>
      <c r="AU125" s="347"/>
      <c r="AV125" s="347"/>
      <c r="AW125" s="347"/>
      <c r="AX125" s="347"/>
      <c r="AY125" s="347"/>
      <c r="AZ125" s="820"/>
      <c r="BA125" s="820"/>
      <c r="BB125" s="820"/>
      <c r="BC125" s="820"/>
      <c r="BD125" s="827"/>
      <c r="BE125" s="827"/>
      <c r="BF125" s="204"/>
      <c r="BG125" s="204"/>
      <c r="BH125" s="204"/>
      <c r="BI125" s="204"/>
      <c r="BJ125" s="204"/>
      <c r="BK125" s="348"/>
      <c r="BL125" s="348"/>
      <c r="BM125" s="348"/>
      <c r="BN125" s="348"/>
      <c r="BO125" s="85"/>
      <c r="BP125" s="204"/>
      <c r="BQ125" s="348"/>
      <c r="BR125" s="348"/>
      <c r="BS125" s="348"/>
      <c r="BT125" s="348"/>
      <c r="BU125" s="204"/>
      <c r="BV125" s="205"/>
      <c r="BW125" s="85"/>
      <c r="BX125" s="85"/>
      <c r="BY125" s="85"/>
      <c r="BZ125" s="85"/>
      <c r="CA125" s="72"/>
      <c r="CB125" s="72"/>
    </row>
    <row r="126" spans="1:83" s="91" customFormat="1" ht="15.75" hidden="1" customHeight="1" x14ac:dyDescent="0.25">
      <c r="A126" s="377" t="s">
        <v>709</v>
      </c>
      <c r="B126" s="124"/>
      <c r="C126" s="108"/>
      <c r="D126" s="79"/>
      <c r="E126" s="79"/>
      <c r="F126" s="80" t="s">
        <v>811</v>
      </c>
      <c r="G126" s="105" t="s">
        <v>795</v>
      </c>
      <c r="H126" s="89">
        <v>0</v>
      </c>
      <c r="I126" s="89">
        <v>0</v>
      </c>
      <c r="J126" s="89">
        <f ca="1">SUMIF(W$3:$AJ117,"ok",W126:AJ126)</f>
        <v>0</v>
      </c>
      <c r="K126" s="1040">
        <f t="shared" ca="1" si="11"/>
        <v>0</v>
      </c>
      <c r="L126" s="89">
        <v>0</v>
      </c>
      <c r="M126" s="138">
        <f t="shared" si="12"/>
        <v>0</v>
      </c>
      <c r="N126" s="89">
        <v>0</v>
      </c>
      <c r="O126" s="138">
        <f t="shared" si="14"/>
        <v>0</v>
      </c>
      <c r="P126" s="83">
        <v>0</v>
      </c>
      <c r="Q126" s="138">
        <f t="shared" ca="1" si="15"/>
        <v>0</v>
      </c>
      <c r="R126" s="83">
        <v>0</v>
      </c>
      <c r="S126" s="138">
        <f t="shared" ca="1" si="16"/>
        <v>0</v>
      </c>
      <c r="T126" s="44">
        <v>0</v>
      </c>
      <c r="U126" s="44">
        <f ca="1">SUMIF(W$3:$AJ118,"SI",W126:AJ126)</f>
        <v>0</v>
      </c>
      <c r="V126" s="138" t="str">
        <f t="shared" ca="1" si="17"/>
        <v>0,00%</v>
      </c>
      <c r="W126" s="490">
        <v>0</v>
      </c>
      <c r="X126" s="338">
        <v>0</v>
      </c>
      <c r="Y126" s="338">
        <v>0</v>
      </c>
      <c r="Z126" s="83">
        <v>0</v>
      </c>
      <c r="AA126" s="63">
        <v>0</v>
      </c>
      <c r="AB126" s="63">
        <v>0</v>
      </c>
      <c r="AC126" s="63">
        <v>0</v>
      </c>
      <c r="AD126" s="63">
        <v>0</v>
      </c>
      <c r="AE126" s="63">
        <v>0</v>
      </c>
      <c r="AF126" s="77">
        <v>0</v>
      </c>
      <c r="AG126" s="63">
        <v>0</v>
      </c>
      <c r="AH126" s="63">
        <v>0</v>
      </c>
      <c r="AI126" s="63">
        <v>0</v>
      </c>
      <c r="AJ126" s="63">
        <v>0</v>
      </c>
      <c r="AK126" s="380"/>
      <c r="AL126" s="492"/>
      <c r="AM126" s="492"/>
      <c r="AN126" s="826"/>
      <c r="AO126" s="826"/>
      <c r="AP126" s="492"/>
      <c r="AQ126" s="492"/>
      <c r="AR126" s="826"/>
      <c r="AS126" s="347"/>
      <c r="AT126" s="347"/>
      <c r="AU126" s="347"/>
      <c r="AV126" s="347"/>
      <c r="AW126" s="347"/>
      <c r="AX126" s="347"/>
      <c r="AY126" s="347"/>
      <c r="AZ126" s="820"/>
      <c r="BA126" s="820"/>
      <c r="BB126" s="820"/>
      <c r="BC126" s="820"/>
      <c r="BD126" s="827"/>
      <c r="BE126" s="827"/>
      <c r="BF126" s="204"/>
      <c r="BG126" s="204"/>
      <c r="BH126" s="204"/>
      <c r="BI126" s="204"/>
      <c r="BJ126" s="204"/>
      <c r="BK126" s="348"/>
      <c r="BL126" s="348"/>
      <c r="BM126" s="348"/>
      <c r="BN126" s="348"/>
      <c r="BO126" s="85"/>
      <c r="BP126" s="204"/>
      <c r="BQ126" s="348"/>
      <c r="BR126" s="348"/>
      <c r="BS126" s="348"/>
      <c r="BT126" s="348"/>
      <c r="BU126" s="204"/>
      <c r="BV126" s="205"/>
      <c r="BW126" s="85"/>
      <c r="BX126" s="85"/>
      <c r="BY126" s="85"/>
      <c r="BZ126" s="85"/>
      <c r="CA126" s="72"/>
      <c r="CB126" s="72"/>
    </row>
    <row r="127" spans="1:83" s="91" customFormat="1" ht="15.75" hidden="1" customHeight="1" x14ac:dyDescent="0.25">
      <c r="A127" s="377" t="s">
        <v>500</v>
      </c>
      <c r="B127" s="124"/>
      <c r="C127" s="108"/>
      <c r="D127" s="79" t="s">
        <v>159</v>
      </c>
      <c r="E127" s="79"/>
      <c r="F127" s="80" t="str">
        <f>+CONCATENATE($B$79,"",$C$123,"",D127)</f>
        <v>22.08.007</v>
      </c>
      <c r="G127" s="105" t="s">
        <v>109</v>
      </c>
      <c r="H127" s="76">
        <f>+'P01 2026'!H92</f>
        <v>63686.116999999998</v>
      </c>
      <c r="I127" s="89">
        <f>'P01 2026'!AA97</f>
        <v>79110.017000000007</v>
      </c>
      <c r="J127" s="89">
        <f ca="1">SUMIF(W$3:$AJ117,"ok",W127:AJ127)</f>
        <v>18577.239000000001</v>
      </c>
      <c r="K127" s="1040">
        <f t="shared" ca="1" si="11"/>
        <v>0.23482789796392028</v>
      </c>
      <c r="L127" s="808">
        <f>'P01 2026'!AC97</f>
        <v>72356.316999999995</v>
      </c>
      <c r="M127" s="138">
        <f t="shared" si="12"/>
        <v>0.91462901594370771</v>
      </c>
      <c r="N127" s="89">
        <f t="shared" si="13"/>
        <v>6753.7000000000116</v>
      </c>
      <c r="O127" s="138">
        <f t="shared" si="14"/>
        <v>8.5370984056292273E-2</v>
      </c>
      <c r="P127" s="83">
        <f>+'P01 2026'!AE97</f>
        <v>11228.457</v>
      </c>
      <c r="Q127" s="138">
        <f t="shared" ca="1" si="15"/>
        <v>0.60442011861934919</v>
      </c>
      <c r="R127" s="83">
        <f>+'P01 2026'!AF97</f>
        <v>7348.7820000000002</v>
      </c>
      <c r="S127" s="138">
        <f t="shared" ca="1" si="16"/>
        <v>0.39557988138065081</v>
      </c>
      <c r="T127" s="63">
        <f>+'P01 2025'!U103</f>
        <v>126689.734671</v>
      </c>
      <c r="U127" s="44">
        <f ca="1">SUMIF(W$3:$AJ118,"SI",W127:AJ127)</f>
        <v>16758.509095999998</v>
      </c>
      <c r="V127" s="138">
        <f t="shared" ca="1" si="17"/>
        <v>0.13227992891073689</v>
      </c>
      <c r="W127" s="490">
        <f>+'P01 2026'!I92</f>
        <v>9115.6110000000008</v>
      </c>
      <c r="X127" s="338">
        <f>+'P01 2025'!G101</f>
        <v>6858.4738739999993</v>
      </c>
      <c r="Y127" s="338">
        <f>+'P01 2026'!R76</f>
        <v>9461.6280000000006</v>
      </c>
      <c r="Z127" s="83">
        <f>+'P01 2025'!N68</f>
        <v>9900.0352219999986</v>
      </c>
      <c r="AA127" s="63">
        <f>+'P01 2025'!AC82</f>
        <v>28364.576000000001</v>
      </c>
      <c r="AB127" s="63">
        <f>+'P01 2025'!AR70</f>
        <v>19741.949000000001</v>
      </c>
      <c r="AC127" s="63">
        <f>'P01 2025'!BF66</f>
        <v>8370.9210000000003</v>
      </c>
      <c r="AD127" s="63">
        <f>+'P01 2025'!BU79</f>
        <v>10181.267</v>
      </c>
      <c r="AE127" s="63">
        <f>+'P01 2025'!CI60</f>
        <v>8104.2079999999996</v>
      </c>
      <c r="AF127" s="77">
        <f>+'P01 2025'!CX65</f>
        <v>18065.933000000001</v>
      </c>
      <c r="AG127" s="63">
        <f>+'P01 2025'!DN82</f>
        <v>5889.1409999999996</v>
      </c>
      <c r="AH127" s="63">
        <f>+'P01 2025'!ED74</f>
        <v>7182.7619999999997</v>
      </c>
      <c r="AI127" s="63">
        <f>+'P01 2025'!EY71</f>
        <v>12225.498</v>
      </c>
      <c r="AJ127" s="63">
        <f>+'P01 2025'!FR85</f>
        <v>9167.8009999999995</v>
      </c>
      <c r="AK127" s="380"/>
      <c r="AL127" s="492"/>
      <c r="AM127" s="492"/>
      <c r="AN127" s="826"/>
      <c r="AO127" s="826"/>
      <c r="AP127" s="492"/>
      <c r="AQ127" s="492"/>
      <c r="AR127" s="826"/>
      <c r="AS127" s="347"/>
      <c r="AT127" s="347"/>
      <c r="AU127" s="347"/>
      <c r="AV127" s="347"/>
      <c r="AW127" s="347"/>
      <c r="AX127" s="347"/>
      <c r="AY127" s="347"/>
      <c r="AZ127" s="820"/>
      <c r="BA127" s="820"/>
      <c r="BB127" s="820"/>
      <c r="BC127" s="820"/>
      <c r="BD127" s="827"/>
      <c r="BE127" s="827"/>
      <c r="BF127" s="204"/>
      <c r="BG127" s="204"/>
      <c r="BH127" s="204"/>
      <c r="BI127" s="204"/>
      <c r="BJ127" s="204"/>
      <c r="BK127" s="348"/>
      <c r="BL127" s="348"/>
      <c r="BM127" s="348"/>
      <c r="BN127" s="348"/>
      <c r="BO127" s="85"/>
      <c r="BP127" s="204"/>
      <c r="BQ127" s="348"/>
      <c r="BR127" s="348"/>
      <c r="BS127" s="348"/>
      <c r="BT127" s="348"/>
      <c r="BU127" s="204"/>
      <c r="BV127" s="205"/>
      <c r="BW127" s="85"/>
      <c r="BX127" s="85"/>
      <c r="BY127" s="85"/>
      <c r="BZ127" s="85"/>
      <c r="CA127" s="72"/>
      <c r="CB127" s="72"/>
    </row>
    <row r="128" spans="1:83" s="91" customFormat="1" ht="15.75" hidden="1" customHeight="1" x14ac:dyDescent="0.25">
      <c r="A128" s="377" t="s">
        <v>501</v>
      </c>
      <c r="B128" s="124"/>
      <c r="C128" s="108"/>
      <c r="D128" s="79" t="s">
        <v>160</v>
      </c>
      <c r="E128" s="79"/>
      <c r="F128" s="80" t="str">
        <f>+CONCATENATE($B$79,"",$C$123,"",D128)</f>
        <v>22.08.008</v>
      </c>
      <c r="G128" s="105" t="s">
        <v>110</v>
      </c>
      <c r="H128" s="76">
        <f>+'P01 2026'!H93</f>
        <v>149351</v>
      </c>
      <c r="I128" s="89">
        <f>'P01 2026'!AA98</f>
        <v>30474.902999999998</v>
      </c>
      <c r="J128" s="89">
        <f ca="1">SUMIF(W$3:$AJ118,"ok",W128:AJ128)</f>
        <v>3312.1680000000001</v>
      </c>
      <c r="K128" s="1040">
        <f t="shared" ca="1" si="11"/>
        <v>0.10868510393617989</v>
      </c>
      <c r="L128" s="808">
        <f>'P01 2026'!AC98</f>
        <v>20183</v>
      </c>
      <c r="M128" s="138">
        <f t="shared" si="12"/>
        <v>0.66228266583818174</v>
      </c>
      <c r="N128" s="89">
        <f t="shared" si="13"/>
        <v>10291.902999999998</v>
      </c>
      <c r="O128" s="138">
        <f t="shared" si="14"/>
        <v>0.33771733416181832</v>
      </c>
      <c r="P128" s="83">
        <f>+'P01 2026'!AE98</f>
        <v>1239.6679999999999</v>
      </c>
      <c r="Q128" s="138">
        <f t="shared" ca="1" si="15"/>
        <v>0.37427690865922253</v>
      </c>
      <c r="R128" s="83">
        <f>+'P01 2026'!AF98</f>
        <v>2072.5</v>
      </c>
      <c r="S128" s="138">
        <f t="shared" ca="1" si="16"/>
        <v>0.62572309134077742</v>
      </c>
      <c r="T128" s="63">
        <f>+'P01 2025'!U104</f>
        <v>41625.964128999993</v>
      </c>
      <c r="U128" s="44">
        <f ca="1">SUMIF(W$3:$AJ119,"SI",W128:AJ128)</f>
        <v>4652.0575799999997</v>
      </c>
      <c r="V128" s="138">
        <f t="shared" ca="1" si="17"/>
        <v>0.11175855448256158</v>
      </c>
      <c r="W128" s="490">
        <f>+'P01 2026'!I93</f>
        <v>498</v>
      </c>
      <c r="X128" s="338">
        <f>+'P01 2025'!G102</f>
        <v>0</v>
      </c>
      <c r="Y128" s="338">
        <f>+'P01 2026'!R77</f>
        <v>2814.1680000000001</v>
      </c>
      <c r="Z128" s="83">
        <f>+'P01 2025'!N69</f>
        <v>4652.0575799999997</v>
      </c>
      <c r="AA128" s="63">
        <f>+'P01 2025'!AC83</f>
        <v>3791.1590000000001</v>
      </c>
      <c r="AB128" s="63">
        <f>+'P01 2025'!AR71</f>
        <v>7444.8040000000001</v>
      </c>
      <c r="AC128" s="63">
        <f>'P01 2025'!BF67</f>
        <v>6332.7259999999997</v>
      </c>
      <c r="AD128" s="63">
        <f>+'P01 2025'!BU80</f>
        <v>7563.1670000000004</v>
      </c>
      <c r="AE128" s="63">
        <f>+'P01 2025'!CI61</f>
        <v>5629.1670000000004</v>
      </c>
      <c r="AF128" s="63">
        <f>+'P01 2025'!CX66</f>
        <v>6265.9620000000004</v>
      </c>
      <c r="AG128" s="63">
        <f>+'P01 2025'!DN83</f>
        <v>6312.5</v>
      </c>
      <c r="AH128" s="63">
        <f>+'P01 2025'!ED75</f>
        <v>5318.902</v>
      </c>
      <c r="AI128" s="63">
        <f>+'P01 2025'!EY72</f>
        <v>4841.9459999999999</v>
      </c>
      <c r="AJ128" s="63">
        <f>+'P01 2025'!FR86</f>
        <v>10269</v>
      </c>
      <c r="AK128" s="380"/>
      <c r="AL128" s="492"/>
      <c r="AM128" s="492"/>
      <c r="AN128" s="826"/>
      <c r="AO128" s="826"/>
      <c r="AP128" s="492"/>
      <c r="AQ128" s="492"/>
      <c r="AR128" s="826"/>
      <c r="AS128" s="347"/>
      <c r="AT128" s="347"/>
      <c r="AU128" s="347"/>
      <c r="AV128" s="347"/>
      <c r="AW128" s="347"/>
      <c r="AX128" s="347"/>
      <c r="AY128" s="347"/>
      <c r="AZ128" s="820"/>
      <c r="BA128" s="820"/>
      <c r="BB128" s="820"/>
      <c r="BC128" s="820"/>
      <c r="BD128" s="827"/>
      <c r="BE128" s="827"/>
      <c r="BF128" s="204"/>
      <c r="BG128" s="204"/>
      <c r="BH128" s="204"/>
      <c r="BI128" s="204"/>
      <c r="BJ128" s="204"/>
      <c r="BK128" s="348"/>
      <c r="BL128" s="348"/>
      <c r="BM128" s="348"/>
      <c r="BN128" s="348"/>
      <c r="BO128" s="85"/>
      <c r="BP128" s="204"/>
      <c r="BQ128" s="348"/>
      <c r="BR128" s="348"/>
      <c r="BS128" s="348"/>
      <c r="BT128" s="348"/>
      <c r="BU128" s="204"/>
      <c r="BV128" s="205"/>
      <c r="BW128" s="85"/>
      <c r="BX128" s="85"/>
      <c r="BY128" s="85"/>
      <c r="BZ128" s="85"/>
      <c r="CA128" s="72"/>
      <c r="CB128" s="72"/>
    </row>
    <row r="129" spans="1:80" s="91" customFormat="1" ht="15.75" hidden="1" customHeight="1" x14ac:dyDescent="0.25">
      <c r="A129" s="377" t="s">
        <v>502</v>
      </c>
      <c r="B129" s="124"/>
      <c r="C129" s="108"/>
      <c r="D129" s="79" t="s">
        <v>162</v>
      </c>
      <c r="E129" s="79"/>
      <c r="F129" s="80" t="str">
        <f>+CONCATENATE($B$79,"",$C$123,"",D129)</f>
        <v>22.08.010</v>
      </c>
      <c r="G129" s="105" t="s">
        <v>68</v>
      </c>
      <c r="H129" s="76">
        <f>+'P01 2026'!H94</f>
        <v>3262</v>
      </c>
      <c r="I129" s="89">
        <f>'P01 2026'!AA99</f>
        <v>3262</v>
      </c>
      <c r="J129" s="89">
        <f ca="1">SUMIF(W$3:$AJ119,"ok",W129:AJ129)</f>
        <v>358.81</v>
      </c>
      <c r="K129" s="1040">
        <f t="shared" ca="1" si="11"/>
        <v>0.10999693439607602</v>
      </c>
      <c r="L129" s="808">
        <f>'P01 2026'!AC99</f>
        <v>607.601</v>
      </c>
      <c r="M129" s="138">
        <f t="shared" si="12"/>
        <v>0.18626640098099326</v>
      </c>
      <c r="N129" s="89">
        <f t="shared" si="13"/>
        <v>2654.3989999999999</v>
      </c>
      <c r="O129" s="138">
        <f t="shared" si="14"/>
        <v>0.81373359901900666</v>
      </c>
      <c r="P129" s="83">
        <f>+'P01 2026'!AE99</f>
        <v>262</v>
      </c>
      <c r="Q129" s="138">
        <f t="shared" ca="1" si="15"/>
        <v>0.73019146623561215</v>
      </c>
      <c r="R129" s="83">
        <f>+'P01 2026'!AF99</f>
        <v>96.81</v>
      </c>
      <c r="S129" s="138">
        <f t="shared" ca="1" si="16"/>
        <v>0.26980853376438785</v>
      </c>
      <c r="T129" s="63">
        <f>+'P01 2025'!U105</f>
        <v>3092.9999999999995</v>
      </c>
      <c r="U129" s="44">
        <f ca="1">SUMIF(W$3:$AJ120,"SI",W129:AJ129)</f>
        <v>424.64931099999995</v>
      </c>
      <c r="V129" s="138">
        <f t="shared" ca="1" si="17"/>
        <v>0.13729366666666667</v>
      </c>
      <c r="W129" s="490">
        <f>+'P01 2026'!I94</f>
        <v>262</v>
      </c>
      <c r="X129" s="338">
        <f>+'P01 2025'!G103</f>
        <v>270.12199999999996</v>
      </c>
      <c r="Y129" s="338">
        <f>+'P01 2026'!R78</f>
        <v>96.81</v>
      </c>
      <c r="Z129" s="83">
        <f>+'P01 2025'!N70</f>
        <v>154.527311</v>
      </c>
      <c r="AA129" s="63">
        <f>+'P01 2025'!AC84</f>
        <v>1185.2159999999999</v>
      </c>
      <c r="AB129" s="63">
        <f>+'P01 2025'!AR72</f>
        <v>918.52300000000002</v>
      </c>
      <c r="AC129" s="63">
        <v>0</v>
      </c>
      <c r="AD129" s="63">
        <v>0</v>
      </c>
      <c r="AE129" s="63">
        <v>0</v>
      </c>
      <c r="AF129" s="63">
        <v>0</v>
      </c>
      <c r="AG129" s="63">
        <f>+'P01 2025'!DN84</f>
        <v>133.691</v>
      </c>
      <c r="AH129" s="63">
        <v>0</v>
      </c>
      <c r="AI129" s="63">
        <f>+'P01 2025'!EY73</f>
        <v>133.69</v>
      </c>
      <c r="AJ129" s="63">
        <v>0</v>
      </c>
      <c r="AK129" s="380"/>
      <c r="AL129" s="492"/>
      <c r="AM129" s="492"/>
      <c r="AN129" s="826"/>
      <c r="AO129" s="826"/>
      <c r="AP129" s="492"/>
      <c r="AQ129" s="492"/>
      <c r="AR129" s="826"/>
      <c r="AS129" s="347"/>
      <c r="AT129" s="347"/>
      <c r="AU129" s="347"/>
      <c r="AV129" s="347"/>
      <c r="AW129" s="347"/>
      <c r="AX129" s="347"/>
      <c r="AY129" s="347"/>
      <c r="AZ129" s="820"/>
      <c r="BA129" s="820"/>
      <c r="BB129" s="820"/>
      <c r="BC129" s="820"/>
      <c r="BD129" s="827"/>
      <c r="BE129" s="827"/>
      <c r="BF129" s="204"/>
      <c r="BG129" s="204"/>
      <c r="BH129" s="204"/>
      <c r="BI129" s="204"/>
      <c r="BJ129" s="204"/>
      <c r="BK129" s="348"/>
      <c r="BL129" s="348"/>
      <c r="BM129" s="348"/>
      <c r="BN129" s="348"/>
      <c r="BO129" s="85"/>
      <c r="BP129" s="204"/>
      <c r="BQ129" s="348"/>
      <c r="BR129" s="348"/>
      <c r="BS129" s="348"/>
      <c r="BT129" s="348"/>
      <c r="BU129" s="204"/>
      <c r="BV129" s="205"/>
      <c r="BW129" s="85"/>
      <c r="BX129" s="85"/>
      <c r="BY129" s="85"/>
      <c r="BZ129" s="85"/>
      <c r="CA129" s="72"/>
      <c r="CB129" s="72"/>
    </row>
    <row r="130" spans="1:80" s="91" customFormat="1" ht="15.75" hidden="1" customHeight="1" x14ac:dyDescent="0.25">
      <c r="A130" s="377" t="s">
        <v>338</v>
      </c>
      <c r="B130" s="124"/>
      <c r="C130" s="108"/>
      <c r="D130" s="79" t="s">
        <v>166</v>
      </c>
      <c r="E130" s="79"/>
      <c r="F130" s="80" t="str">
        <f>+CONCATENATE($B$79,"",$C$123,"",D130)</f>
        <v>22.08.999</v>
      </c>
      <c r="G130" s="105" t="s">
        <v>105</v>
      </c>
      <c r="H130" s="76">
        <f>+'P01 2026'!H95</f>
        <v>23168</v>
      </c>
      <c r="I130" s="89">
        <f>'P01 2026'!AA100</f>
        <v>23168</v>
      </c>
      <c r="J130" s="89">
        <f ca="1">SUMIF(W$3:$AJ120,"ok",W130:AJ130)</f>
        <v>1482.6210000000001</v>
      </c>
      <c r="K130" s="1040">
        <f t="shared" ca="1" si="11"/>
        <v>6.399434564917128E-2</v>
      </c>
      <c r="L130" s="808">
        <f>'P01 2026'!AC100</f>
        <v>12941.012000000001</v>
      </c>
      <c r="M130" s="138">
        <f t="shared" si="12"/>
        <v>0.55857268646408842</v>
      </c>
      <c r="N130" s="89">
        <f t="shared" si="13"/>
        <v>10226.987999999999</v>
      </c>
      <c r="O130" s="138">
        <f t="shared" si="14"/>
        <v>0.44142731353591158</v>
      </c>
      <c r="P130" s="83">
        <f>+'P01 2026'!AE100</f>
        <v>1482.6210000000001</v>
      </c>
      <c r="Q130" s="138">
        <f t="shared" ca="1" si="15"/>
        <v>1</v>
      </c>
      <c r="R130" s="83">
        <f>+'P01 2026'!AF100</f>
        <v>0</v>
      </c>
      <c r="S130" s="138">
        <f t="shared" ca="1" si="16"/>
        <v>0</v>
      </c>
      <c r="T130" s="63">
        <f>+'P01 2025'!U106</f>
        <v>148272.97322699998</v>
      </c>
      <c r="U130" s="44">
        <f ca="1">SUMIF(W$3:$AJ121,"SI",W130:AJ130)</f>
        <v>6583.9216669999996</v>
      </c>
      <c r="V130" s="138">
        <f t="shared" ca="1" si="17"/>
        <v>4.4404057757176554E-2</v>
      </c>
      <c r="W130" s="490">
        <f>+'P01 2026'!I95</f>
        <v>471.24</v>
      </c>
      <c r="X130" s="338">
        <f>+'P01 2025'!G104</f>
        <v>306.72249999999997</v>
      </c>
      <c r="Y130" s="338">
        <f>+'P01 2026'!R79</f>
        <v>1011.381</v>
      </c>
      <c r="Z130" s="83">
        <f>+'P01 2025'!N71</f>
        <v>6277.1991669999998</v>
      </c>
      <c r="AA130" s="63">
        <f>+'P01 2025'!AC85</f>
        <v>1851.25</v>
      </c>
      <c r="AB130" s="63">
        <f>+'P01 2025'!AR73</f>
        <v>11511.081</v>
      </c>
      <c r="AC130" s="63">
        <f>'P01 2025'!BF68</f>
        <v>4261.3900000000003</v>
      </c>
      <c r="AD130" s="63">
        <f>+'P01 2025'!BU81</f>
        <v>37551.415000000001</v>
      </c>
      <c r="AE130" s="63">
        <f>+'P01 2025'!CI62</f>
        <v>49956.088000000003</v>
      </c>
      <c r="AF130" s="63">
        <f>+'P01 2025'!CX67</f>
        <v>84299.396999999997</v>
      </c>
      <c r="AG130" s="63">
        <f>+'P01 2025'!DN85</f>
        <v>67057.468999999997</v>
      </c>
      <c r="AH130" s="63">
        <f>+'P01 2025'!ED76</f>
        <v>50797.330999999998</v>
      </c>
      <c r="AI130" s="63">
        <f>+'P01 2025'!EY74</f>
        <v>21023.446</v>
      </c>
      <c r="AJ130" s="63">
        <f>+'P01 2025'!FR87</f>
        <v>41528.381999999998</v>
      </c>
      <c r="AK130" s="380"/>
      <c r="AL130" s="492"/>
      <c r="AM130" s="492"/>
      <c r="AN130" s="826"/>
      <c r="AO130" s="826"/>
      <c r="AP130" s="492"/>
      <c r="AQ130" s="492"/>
      <c r="AR130" s="826"/>
      <c r="AS130" s="347"/>
      <c r="AT130" s="347"/>
      <c r="AU130" s="347"/>
      <c r="AV130" s="347"/>
      <c r="AW130" s="347"/>
      <c r="AX130" s="347"/>
      <c r="AY130" s="347"/>
      <c r="AZ130" s="820"/>
      <c r="BA130" s="820"/>
      <c r="BB130" s="820"/>
      <c r="BC130" s="820"/>
      <c r="BD130" s="827"/>
      <c r="BE130" s="827"/>
      <c r="BF130" s="204"/>
      <c r="BG130" s="204"/>
      <c r="BH130" s="204"/>
      <c r="BI130" s="204"/>
      <c r="BJ130" s="204"/>
      <c r="BK130" s="348"/>
      <c r="BL130" s="348"/>
      <c r="BM130" s="348"/>
      <c r="BN130" s="348"/>
      <c r="BO130" s="85"/>
      <c r="BP130" s="204"/>
      <c r="BQ130" s="348"/>
      <c r="BR130" s="348"/>
      <c r="BS130" s="348"/>
      <c r="BT130" s="348"/>
      <c r="BU130" s="204"/>
      <c r="BV130" s="205"/>
      <c r="BW130" s="85"/>
      <c r="BX130" s="85"/>
      <c r="BY130" s="85"/>
      <c r="BZ130" s="85"/>
      <c r="CA130" s="72"/>
      <c r="CB130" s="72"/>
    </row>
    <row r="131" spans="1:80" s="91" customFormat="1" ht="15.75" hidden="1" customHeight="1" x14ac:dyDescent="0.25">
      <c r="A131" s="377" t="s">
        <v>339</v>
      </c>
      <c r="B131" s="801"/>
      <c r="C131" s="1050" t="s">
        <v>174</v>
      </c>
      <c r="D131" s="1036"/>
      <c r="E131" s="1036"/>
      <c r="F131" s="1036"/>
      <c r="G131" s="1051" t="s">
        <v>111</v>
      </c>
      <c r="H131" s="1038">
        <f>+'P01 2026'!H96</f>
        <v>1078573</v>
      </c>
      <c r="I131" s="1039">
        <f>'P01 2026'!AA101</f>
        <v>1078573</v>
      </c>
      <c r="J131" s="1038">
        <f ca="1">SUMIF(W$3:$AJ121,"ok",W131:AJ131)</f>
        <v>61951.192999999999</v>
      </c>
      <c r="K131" s="1040">
        <f t="shared" ca="1" si="11"/>
        <v>5.7438108500769074E-2</v>
      </c>
      <c r="L131" s="1049">
        <f>'P01 2026'!AC101</f>
        <v>1049051.2</v>
      </c>
      <c r="M131" s="138">
        <f t="shared" si="12"/>
        <v>0.97262883458050586</v>
      </c>
      <c r="N131" s="1039">
        <f t="shared" si="13"/>
        <v>29521.800000000047</v>
      </c>
      <c r="O131" s="138">
        <f t="shared" si="14"/>
        <v>2.7371165419494133E-2</v>
      </c>
      <c r="P131" s="1041">
        <f>+'P01 2026'!AE101</f>
        <v>55226.002</v>
      </c>
      <c r="Q131" s="138">
        <f t="shared" ca="1" si="15"/>
        <v>0.89144372086587587</v>
      </c>
      <c r="R131" s="1041">
        <f>+'P01 2026'!AF101</f>
        <v>6725.1909999999998</v>
      </c>
      <c r="S131" s="138">
        <f t="shared" ca="1" si="16"/>
        <v>0.10855627913412418</v>
      </c>
      <c r="T131" s="1052">
        <f>+'P01 2025'!U107</f>
        <v>1075676.4570299999</v>
      </c>
      <c r="U131" s="1052">
        <f ca="1">SUMIF(W$3:$AJ123,"SI",W131:AJ131)</f>
        <v>63827.210890999995</v>
      </c>
      <c r="V131" s="1040">
        <f t="shared" ca="1" si="17"/>
        <v>5.9336811244554269E-2</v>
      </c>
      <c r="W131" s="1043">
        <f>+'P01 2026'!I96</f>
        <v>37604.114000000001</v>
      </c>
      <c r="X131" s="1044">
        <f>+'P01 2025'!G105</f>
        <v>9506.7087219999976</v>
      </c>
      <c r="Y131" s="1044">
        <f>+'P01 2026'!R80</f>
        <v>24347.079000000002</v>
      </c>
      <c r="Z131" s="1045">
        <f>+'P01 2025'!N72</f>
        <v>54320.502168999999</v>
      </c>
      <c r="AA131" s="63">
        <f>+'P01 2025'!AC86</f>
        <v>105914.07399999999</v>
      </c>
      <c r="AB131" s="63">
        <f>+'P01 2025'!AR74</f>
        <v>90365.353000000003</v>
      </c>
      <c r="AC131" s="63">
        <f>SUM(AC132:AC135)</f>
        <v>53880.137999999999</v>
      </c>
      <c r="AD131" s="63">
        <f>+'P01 2025'!BU82</f>
        <v>116089.96</v>
      </c>
      <c r="AE131" s="63">
        <f>+'P01 2025'!CI63</f>
        <v>83240.691999999995</v>
      </c>
      <c r="AF131" s="63">
        <f>+'P01 2025'!CX68</f>
        <v>45869.264000000003</v>
      </c>
      <c r="AG131" s="63">
        <f>+'P01 2025'!DN86</f>
        <v>268461.23700000002</v>
      </c>
      <c r="AH131" s="63">
        <f>+'P01 2025'!ED77</f>
        <v>42222.635000000002</v>
      </c>
      <c r="AI131" s="63">
        <f>+'P01 2025'!EY75</f>
        <v>53216.873</v>
      </c>
      <c r="AJ131" s="63">
        <f>+'P01 2025'!FR88</f>
        <v>108683.194</v>
      </c>
      <c r="AK131" s="380"/>
      <c r="AL131" s="492"/>
      <c r="AM131" s="492"/>
      <c r="AN131" s="826"/>
      <c r="AO131" s="826"/>
      <c r="AP131" s="492"/>
      <c r="AQ131" s="492"/>
      <c r="AR131" s="826"/>
      <c r="AS131" s="347"/>
      <c r="AT131" s="347"/>
      <c r="AU131" s="347"/>
      <c r="AV131" s="347"/>
      <c r="AW131" s="347"/>
      <c r="AX131" s="347"/>
      <c r="AY131" s="347"/>
      <c r="AZ131" s="820"/>
      <c r="BA131" s="820"/>
      <c r="BB131" s="820"/>
      <c r="BC131" s="820"/>
      <c r="BD131" s="827"/>
      <c r="BE131" s="827"/>
      <c r="BF131" s="204"/>
      <c r="BG131" s="204"/>
      <c r="BH131" s="204"/>
      <c r="BI131" s="204"/>
      <c r="BJ131" s="204"/>
      <c r="BK131" s="348"/>
      <c r="BL131" s="348"/>
      <c r="BM131" s="348"/>
      <c r="BN131" s="348"/>
      <c r="BO131" s="85"/>
      <c r="BP131" s="204"/>
      <c r="BQ131" s="348"/>
      <c r="BR131" s="348"/>
      <c r="BS131" s="348"/>
      <c r="BT131" s="348"/>
      <c r="BU131" s="204"/>
      <c r="BV131" s="205"/>
      <c r="BW131" s="85"/>
      <c r="BX131" s="85"/>
      <c r="BY131" s="85"/>
      <c r="BZ131" s="85"/>
      <c r="CA131" s="72"/>
      <c r="CB131" s="72"/>
    </row>
    <row r="132" spans="1:80" s="91" customFormat="1" ht="15.75" hidden="1" customHeight="1" x14ac:dyDescent="0.25">
      <c r="A132" s="377" t="s">
        <v>340</v>
      </c>
      <c r="B132" s="124"/>
      <c r="C132" s="108"/>
      <c r="D132" s="79" t="s">
        <v>154</v>
      </c>
      <c r="E132" s="79"/>
      <c r="F132" s="80" t="str">
        <f>+CONCATENATE($B$79,"",$C$131,"",D132)</f>
        <v>22.09.002</v>
      </c>
      <c r="G132" s="105" t="s">
        <v>69</v>
      </c>
      <c r="H132" s="76">
        <f>+'P01 2026'!H97</f>
        <v>923568</v>
      </c>
      <c r="I132" s="89">
        <f>'P01 2026'!AA102</f>
        <v>923568</v>
      </c>
      <c r="J132" s="89">
        <f ca="1">SUMIF(W$3:$AJ123,"ok",W132:AJ132)</f>
        <v>49764.277000000002</v>
      </c>
      <c r="K132" s="1040">
        <f t="shared" ca="1" si="11"/>
        <v>5.3882634521767753E-2</v>
      </c>
      <c r="L132" s="808">
        <f>'P01 2026'!AC102</f>
        <v>901309.52399999998</v>
      </c>
      <c r="M132" s="138">
        <f t="shared" si="12"/>
        <v>0.97589947248064024</v>
      </c>
      <c r="N132" s="89">
        <f t="shared" si="13"/>
        <v>22258.476000000024</v>
      </c>
      <c r="O132" s="138">
        <f t="shared" si="14"/>
        <v>2.4100527519359725E-2</v>
      </c>
      <c r="P132" s="83">
        <f>+'P01 2026'!AE102</f>
        <v>47719.61</v>
      </c>
      <c r="Q132" s="138">
        <f t="shared" ca="1" si="15"/>
        <v>0.95891295677821253</v>
      </c>
      <c r="R132" s="83">
        <f>+'P01 2026'!AF102</f>
        <v>2044.6669999999999</v>
      </c>
      <c r="S132" s="138">
        <f t="shared" ca="1" si="16"/>
        <v>4.1087043221787384E-2</v>
      </c>
      <c r="T132" s="63">
        <f>+'P01 2025'!U108</f>
        <v>901618.65734199993</v>
      </c>
      <c r="U132" s="44">
        <f ca="1">SUMIF(W$3:$AJ124,"SI",W132:AJ132)</f>
        <v>48639.01995699999</v>
      </c>
      <c r="V132" s="138">
        <f t="shared" ca="1" si="17"/>
        <v>5.3946332588535095E-2</v>
      </c>
      <c r="W132" s="490">
        <f>+'P01 2026'!I97</f>
        <v>30097.722000000002</v>
      </c>
      <c r="X132" s="338">
        <f>+'P01 2025'!G106</f>
        <v>9506.7087219999976</v>
      </c>
      <c r="Y132" s="338">
        <f>+'P01 2026'!R81</f>
        <v>19666.555</v>
      </c>
      <c r="Z132" s="83">
        <f>+'P01 2025'!N73</f>
        <v>39132.311234999994</v>
      </c>
      <c r="AA132" s="63">
        <f>+'P01 2025'!AC87</f>
        <v>91362.240999999995</v>
      </c>
      <c r="AB132" s="63">
        <f>+'P01 2025'!AR75</f>
        <v>75328.326000000001</v>
      </c>
      <c r="AC132" s="63">
        <f>'P01 2025'!BF70</f>
        <v>41226.091</v>
      </c>
      <c r="AD132" s="63">
        <f>+'P01 2025'!BU83</f>
        <v>101331.538</v>
      </c>
      <c r="AE132" s="63">
        <f>+'P01 2025'!CI64</f>
        <v>66363.563999999998</v>
      </c>
      <c r="AF132" s="63">
        <f>+'P01 2025'!CX69</f>
        <v>31166.323</v>
      </c>
      <c r="AG132" s="63">
        <f>+'P01 2025'!DN87</f>
        <v>253787.946</v>
      </c>
      <c r="AH132" s="63">
        <f>+'P01 2025'!ED78</f>
        <v>29450.79</v>
      </c>
      <c r="AI132" s="63">
        <f>+'P01 2025'!EY76</f>
        <v>36728.642</v>
      </c>
      <c r="AJ132" s="63">
        <f>+'P01 2025'!FR89</f>
        <v>87889.956000000006</v>
      </c>
      <c r="AK132" s="380"/>
      <c r="AL132" s="492"/>
      <c r="AM132" s="492"/>
      <c r="AN132" s="826"/>
      <c r="AO132" s="826"/>
      <c r="AP132" s="492"/>
      <c r="AQ132" s="492"/>
      <c r="AR132" s="826"/>
      <c r="AS132" s="347"/>
      <c r="AT132" s="347"/>
      <c r="AU132" s="347"/>
      <c r="AV132" s="347"/>
      <c r="AW132" s="347"/>
      <c r="AX132" s="347"/>
      <c r="AY132" s="347"/>
      <c r="AZ132" s="820"/>
      <c r="BA132" s="820"/>
      <c r="BB132" s="820"/>
      <c r="BC132" s="820"/>
      <c r="BD132" s="827"/>
      <c r="BE132" s="827"/>
      <c r="BF132" s="204"/>
      <c r="BG132" s="204"/>
      <c r="BH132" s="204"/>
      <c r="BI132" s="204"/>
      <c r="BJ132" s="204"/>
      <c r="BK132" s="348"/>
      <c r="BL132" s="348"/>
      <c r="BM132" s="348"/>
      <c r="BN132" s="348"/>
      <c r="BO132" s="85"/>
      <c r="BP132" s="204"/>
      <c r="BQ132" s="348"/>
      <c r="BR132" s="348"/>
      <c r="BS132" s="348"/>
      <c r="BT132" s="348"/>
      <c r="BU132" s="204"/>
      <c r="BV132" s="205"/>
      <c r="BW132" s="85"/>
      <c r="BX132" s="85"/>
      <c r="BY132" s="85"/>
      <c r="BZ132" s="85"/>
      <c r="CA132" s="72"/>
      <c r="CB132" s="72"/>
    </row>
    <row r="133" spans="1:80" s="91" customFormat="1" ht="15.75" hidden="1" customHeight="1" x14ac:dyDescent="0.25">
      <c r="A133" s="377" t="s">
        <v>503</v>
      </c>
      <c r="B133" s="124"/>
      <c r="C133" s="108"/>
      <c r="D133" s="79" t="s">
        <v>169</v>
      </c>
      <c r="E133" s="79"/>
      <c r="F133" s="80" t="str">
        <f>+CONCATENATE($B$79,"",$C$131,"",D133)</f>
        <v>22.09.005</v>
      </c>
      <c r="G133" s="105" t="s">
        <v>112</v>
      </c>
      <c r="H133" s="76">
        <f>+'P01 2026'!H98</f>
        <v>43000</v>
      </c>
      <c r="I133" s="89">
        <f>'P01 2026'!AA103</f>
        <v>43000</v>
      </c>
      <c r="J133" s="89">
        <f ca="1">SUMIF(W$3:$AJ124,"ok",W133:AJ133)</f>
        <v>0</v>
      </c>
      <c r="K133" s="1040">
        <f t="shared" ca="1" si="11"/>
        <v>0</v>
      </c>
      <c r="L133" s="808">
        <f>'P01 2026'!AC103</f>
        <v>42497.353999999999</v>
      </c>
      <c r="M133" s="138">
        <f t="shared" si="12"/>
        <v>0.98831055813953483</v>
      </c>
      <c r="N133" s="89">
        <f t="shared" si="13"/>
        <v>502.64600000000064</v>
      </c>
      <c r="O133" s="138">
        <f t="shared" si="14"/>
        <v>1.1689441860465132E-2</v>
      </c>
      <c r="P133" s="83">
        <f>+'P01 2026'!AE103</f>
        <v>0</v>
      </c>
      <c r="Q133" s="138">
        <f t="shared" ca="1" si="15"/>
        <v>0</v>
      </c>
      <c r="R133" s="83">
        <f>+'P01 2026'!AF103</f>
        <v>0</v>
      </c>
      <c r="S133" s="138">
        <f t="shared" ca="1" si="16"/>
        <v>0</v>
      </c>
      <c r="T133" s="63">
        <f>+'P01 2025'!U109</f>
        <v>28867.999999999996</v>
      </c>
      <c r="U133" s="44">
        <f ca="1">SUMIF(W$3:$AJ125,"SI",W133:AJ133)</f>
        <v>1920.4313279999999</v>
      </c>
      <c r="V133" s="138">
        <f t="shared" ca="1" si="17"/>
        <v>6.6524571428571433E-2</v>
      </c>
      <c r="W133" s="490">
        <f>+'P01 2026'!I98</f>
        <v>0</v>
      </c>
      <c r="X133" s="338">
        <f>+'P01 2025'!G107</f>
        <v>0</v>
      </c>
      <c r="Y133" s="338">
        <v>0</v>
      </c>
      <c r="Z133" s="83">
        <f>+'P01 2025'!N74</f>
        <v>1920.4313279999999</v>
      </c>
      <c r="AA133" s="63">
        <f>+'P01 2025'!AC88</f>
        <v>1938.069</v>
      </c>
      <c r="AB133" s="63">
        <f>+'P01 2025'!AR76</f>
        <v>1945.633</v>
      </c>
      <c r="AC133" s="63">
        <v>0</v>
      </c>
      <c r="AD133" s="63">
        <f>+'P01 2025'!BU84</f>
        <v>2063.585</v>
      </c>
      <c r="AE133" s="63">
        <f>+'P01 2025'!CI65</f>
        <v>4024.7150000000001</v>
      </c>
      <c r="AF133" s="63">
        <f>+'P01 2025'!CX70</f>
        <v>1882.7750000000001</v>
      </c>
      <c r="AG133" s="63">
        <f>+'P01 2025'!DN88</f>
        <v>1965.423</v>
      </c>
      <c r="AH133" s="63">
        <v>0</v>
      </c>
      <c r="AI133" s="63">
        <f>+'P01 2025'!EY77</f>
        <v>3915.2570000000001</v>
      </c>
      <c r="AJ133" s="63">
        <f>+'P01 2025'!FR90</f>
        <v>3699.6</v>
      </c>
      <c r="AK133" s="380"/>
      <c r="AL133" s="492"/>
      <c r="AM133" s="492"/>
      <c r="AN133" s="826"/>
      <c r="AO133" s="826"/>
      <c r="AP133" s="492"/>
      <c r="AQ133" s="492"/>
      <c r="AR133" s="826"/>
      <c r="AS133" s="347"/>
      <c r="AT133" s="347"/>
      <c r="AU133" s="347"/>
      <c r="AV133" s="347"/>
      <c r="AW133" s="347"/>
      <c r="AX133" s="347"/>
      <c r="AY133" s="347"/>
      <c r="AZ133" s="820"/>
      <c r="BA133" s="820"/>
      <c r="BB133" s="820"/>
      <c r="BC133" s="820"/>
      <c r="BD133" s="827"/>
      <c r="BE133" s="827"/>
      <c r="BF133" s="204"/>
      <c r="BG133" s="204"/>
      <c r="BH133" s="204"/>
      <c r="BI133" s="204"/>
      <c r="BJ133" s="204"/>
      <c r="BK133" s="348"/>
      <c r="BL133" s="348"/>
      <c r="BM133" s="348"/>
      <c r="BN133" s="348"/>
      <c r="BO133" s="85"/>
      <c r="BP133" s="204"/>
      <c r="BQ133" s="348"/>
      <c r="BR133" s="348"/>
      <c r="BS133" s="348"/>
      <c r="BT133" s="348"/>
      <c r="BU133" s="204"/>
      <c r="BV133" s="205"/>
      <c r="BW133" s="85"/>
      <c r="BX133" s="85"/>
      <c r="BY133" s="85"/>
      <c r="BZ133" s="85"/>
      <c r="CA133" s="72"/>
      <c r="CB133" s="72"/>
    </row>
    <row r="134" spans="1:80" s="91" customFormat="1" ht="15.75" hidden="1" customHeight="1" x14ac:dyDescent="0.25">
      <c r="A134" s="377" t="s">
        <v>504</v>
      </c>
      <c r="B134" s="124"/>
      <c r="C134" s="108"/>
      <c r="D134" s="79" t="s">
        <v>170</v>
      </c>
      <c r="E134" s="79"/>
      <c r="F134" s="80" t="str">
        <f>+CONCATENATE($B$79,"",$C$131,"",D134)</f>
        <v>22.09.006</v>
      </c>
      <c r="G134" s="105" t="s">
        <v>113</v>
      </c>
      <c r="H134" s="76">
        <f>+'P01 2026'!H99</f>
        <v>112005</v>
      </c>
      <c r="I134" s="89">
        <f>'P01 2026'!AA104</f>
        <v>100060.678</v>
      </c>
      <c r="J134" s="89">
        <f ca="1">SUMIF(W$3:$AJ125,"ok",W134:AJ134)</f>
        <v>9798.0580000000009</v>
      </c>
      <c r="K134" s="1040">
        <f t="shared" ca="1" si="11"/>
        <v>9.7921163396474303E-2</v>
      </c>
      <c r="L134" s="808">
        <f>'P01 2026'!AC104</f>
        <v>93300</v>
      </c>
      <c r="M134" s="138">
        <f t="shared" si="12"/>
        <v>0.93243421756546563</v>
      </c>
      <c r="N134" s="89">
        <f t="shared" si="13"/>
        <v>6760.6779999999999</v>
      </c>
      <c r="O134" s="138">
        <f t="shared" si="14"/>
        <v>6.7565782434534372E-2</v>
      </c>
      <c r="P134" s="83">
        <f>+'P01 2026'!AE104</f>
        <v>7506.3919999999998</v>
      </c>
      <c r="Q134" s="138">
        <f t="shared" ca="1" si="15"/>
        <v>0.76611018224223604</v>
      </c>
      <c r="R134" s="83">
        <f>+'P01 2026'!AF104</f>
        <v>2291.6660000000002</v>
      </c>
      <c r="S134" s="138">
        <f t="shared" ca="1" si="16"/>
        <v>0.23388981775776382</v>
      </c>
      <c r="T134" s="63">
        <f>+'P01 2025'!U110</f>
        <v>115471.99999999999</v>
      </c>
      <c r="U134" s="44">
        <f ca="1">SUMIF(W$3:$AJ127,"SI",W134:AJ134)</f>
        <v>10804.847008000001</v>
      </c>
      <c r="V134" s="138">
        <f t="shared" ca="1" si="17"/>
        <v>9.357114285714288E-2</v>
      </c>
      <c r="W134" s="490">
        <f>+'P01 2026'!I99</f>
        <v>7506.3919999999998</v>
      </c>
      <c r="X134" s="338">
        <f>+'P01 2025'!G108</f>
        <v>0</v>
      </c>
      <c r="Y134" s="338">
        <f>+'P01 2026'!R82</f>
        <v>2291.6660000000002</v>
      </c>
      <c r="Z134" s="83">
        <f>+'P01 2025'!N75</f>
        <v>10804.847008000001</v>
      </c>
      <c r="AA134" s="63">
        <f>+'P01 2025'!AC89</f>
        <v>10224.906000000001</v>
      </c>
      <c r="AB134" s="63">
        <f>+'P01 2025'!AR77</f>
        <v>10702.536</v>
      </c>
      <c r="AC134" s="63">
        <f>'P01 2025'!BF71</f>
        <v>10265.189</v>
      </c>
      <c r="AD134" s="63">
        <f>+'P01 2025'!BU85</f>
        <v>10305.978999999999</v>
      </c>
      <c r="AE134" s="63">
        <f>+'P01 2025'!CI66</f>
        <v>10463.555</v>
      </c>
      <c r="AF134" s="63">
        <f>+'P01 2025'!CX71</f>
        <v>10431.308000000001</v>
      </c>
      <c r="AG134" s="63">
        <f>+'P01 2025'!DN89</f>
        <v>10319.01</v>
      </c>
      <c r="AH134" s="63">
        <f>+'P01 2025'!ED79</f>
        <v>10382.986999999999</v>
      </c>
      <c r="AI134" s="63">
        <f>+'P01 2025'!EY78</f>
        <v>10184.116</v>
      </c>
      <c r="AJ134" s="63">
        <f>+'P01 2025'!FR91</f>
        <v>12315.922</v>
      </c>
      <c r="AK134" s="380"/>
      <c r="AL134" s="492"/>
      <c r="AM134" s="492"/>
      <c r="AN134" s="826"/>
      <c r="AO134" s="826"/>
      <c r="AP134" s="492"/>
      <c r="AQ134" s="492"/>
      <c r="AR134" s="826"/>
      <c r="AS134" s="347"/>
      <c r="AT134" s="347"/>
      <c r="AU134" s="347"/>
      <c r="AV134" s="347"/>
      <c r="AW134" s="347"/>
      <c r="AX134" s="347"/>
      <c r="AY134" s="347"/>
      <c r="AZ134" s="820"/>
      <c r="BA134" s="820"/>
      <c r="BB134" s="820"/>
      <c r="BC134" s="820"/>
      <c r="BD134" s="827"/>
      <c r="BE134" s="827"/>
      <c r="BF134" s="204"/>
      <c r="BG134" s="204"/>
      <c r="BH134" s="204"/>
      <c r="BI134" s="204"/>
      <c r="BJ134" s="204"/>
      <c r="BK134" s="348"/>
      <c r="BL134" s="348"/>
      <c r="BM134" s="348"/>
      <c r="BN134" s="348"/>
      <c r="BO134" s="85"/>
      <c r="BP134" s="204"/>
      <c r="BQ134" s="348"/>
      <c r="BR134" s="348"/>
      <c r="BS134" s="348"/>
      <c r="BT134" s="348"/>
      <c r="BU134" s="204"/>
      <c r="BV134" s="205"/>
      <c r="BW134" s="85"/>
      <c r="BX134" s="85"/>
      <c r="BY134" s="85"/>
      <c r="BZ134" s="85"/>
      <c r="CA134" s="72"/>
      <c r="CB134" s="72"/>
    </row>
    <row r="135" spans="1:80" s="91" customFormat="1" ht="15.75" hidden="1" customHeight="1" x14ac:dyDescent="0.25">
      <c r="A135" s="377" t="s">
        <v>419</v>
      </c>
      <c r="B135" s="124"/>
      <c r="C135" s="108"/>
      <c r="D135" s="79" t="s">
        <v>166</v>
      </c>
      <c r="E135" s="79"/>
      <c r="F135" s="80" t="str">
        <f>+CONCATENATE($B$79,"",$C$131,"",D135)</f>
        <v>22.09.999</v>
      </c>
      <c r="G135" s="105" t="s">
        <v>105</v>
      </c>
      <c r="H135" s="89">
        <v>0</v>
      </c>
      <c r="I135" s="89">
        <f>'P01 2026'!AA105</f>
        <v>11944.322</v>
      </c>
      <c r="J135" s="89">
        <f ca="1">SUMIF(W$3:$AJ127,"ok",W135:AJ135)</f>
        <v>2388.8580000000002</v>
      </c>
      <c r="K135" s="1040">
        <f t="shared" ca="1" si="11"/>
        <v>0.19999946418055375</v>
      </c>
      <c r="L135" s="808">
        <f>'P01 2026'!AC105</f>
        <v>11944.322</v>
      </c>
      <c r="M135" s="138">
        <f t="shared" si="12"/>
        <v>1</v>
      </c>
      <c r="N135" s="89">
        <v>0</v>
      </c>
      <c r="O135" s="138">
        <f t="shared" si="14"/>
        <v>0</v>
      </c>
      <c r="P135" s="83">
        <f>+'P01 2026'!AE105</f>
        <v>0</v>
      </c>
      <c r="Q135" s="138">
        <f t="shared" ca="1" si="15"/>
        <v>0</v>
      </c>
      <c r="R135" s="83">
        <f>+'P01 2026'!AF105</f>
        <v>2388.8580000000002</v>
      </c>
      <c r="S135" s="138">
        <f t="shared" ca="1" si="16"/>
        <v>1</v>
      </c>
      <c r="T135" s="63">
        <f>+'P01 2025'!U111</f>
        <v>29717.799687999996</v>
      </c>
      <c r="U135" s="44">
        <f ca="1">SUMIF(W$3:$AJ128,"SI",W135:AJ135)</f>
        <v>2462.9125979999999</v>
      </c>
      <c r="V135" s="138">
        <f t="shared" ca="1" si="17"/>
        <v>8.2876680772383041E-2</v>
      </c>
      <c r="W135" s="490">
        <v>0</v>
      </c>
      <c r="X135" s="338">
        <f>+'P01 2025'!G109</f>
        <v>0</v>
      </c>
      <c r="Y135" s="338">
        <f>+'P01 2026'!R83</f>
        <v>2388.8580000000002</v>
      </c>
      <c r="Z135" s="83">
        <f>+'P01 2025'!N76</f>
        <v>2462.9125979999999</v>
      </c>
      <c r="AA135" s="63">
        <f>+'P01 2025'!AC90</f>
        <v>2388.8580000000002</v>
      </c>
      <c r="AB135" s="63">
        <f>+'P01 2025'!AR78</f>
        <v>2388.8580000000002</v>
      </c>
      <c r="AC135" s="63">
        <f>'P01 2025'!BF72</f>
        <v>2388.8580000000002</v>
      </c>
      <c r="AD135" s="63">
        <f>+'P01 2025'!BU86</f>
        <v>2388.8580000000002</v>
      </c>
      <c r="AE135" s="63">
        <f>+'P01 2025'!CI67</f>
        <v>2388.8580000000002</v>
      </c>
      <c r="AF135" s="63">
        <f>+'P01 2025'!CX72</f>
        <v>2388.8580000000002</v>
      </c>
      <c r="AG135" s="63">
        <f>+'P01 2025'!DN90</f>
        <v>2388.8580000000002</v>
      </c>
      <c r="AH135" s="63">
        <f>+'P01 2025'!ED80</f>
        <v>2388.8580000000002</v>
      </c>
      <c r="AI135" s="63">
        <f>+'P01 2025'!EY79</f>
        <v>2388.8580000000002</v>
      </c>
      <c r="AJ135" s="63">
        <f>+'P01 2025'!FR92</f>
        <v>4777.7160000000003</v>
      </c>
      <c r="AK135" s="380"/>
      <c r="AL135" s="492"/>
      <c r="AM135" s="492"/>
      <c r="AN135" s="826"/>
      <c r="AO135" s="826"/>
      <c r="AP135" s="492"/>
      <c r="AQ135" s="492"/>
      <c r="AR135" s="826"/>
      <c r="AS135" s="347"/>
      <c r="AT135" s="347"/>
      <c r="AU135" s="347"/>
      <c r="AV135" s="347"/>
      <c r="AW135" s="347"/>
      <c r="AX135" s="347"/>
      <c r="AY135" s="347"/>
      <c r="AZ135" s="820"/>
      <c r="BA135" s="820"/>
      <c r="BB135" s="820"/>
      <c r="BC135" s="820"/>
      <c r="BD135" s="827"/>
      <c r="BE135" s="827"/>
      <c r="BF135" s="204"/>
      <c r="BG135" s="204"/>
      <c r="BH135" s="204"/>
      <c r="BI135" s="204"/>
      <c r="BJ135" s="204"/>
      <c r="BK135" s="348"/>
      <c r="BL135" s="348"/>
      <c r="BM135" s="348"/>
      <c r="BN135" s="348"/>
      <c r="BO135" s="85"/>
      <c r="BP135" s="204"/>
      <c r="BQ135" s="348"/>
      <c r="BR135" s="348"/>
      <c r="BS135" s="348"/>
      <c r="BT135" s="348"/>
      <c r="BU135" s="204"/>
      <c r="BV135" s="205"/>
      <c r="BW135" s="85"/>
      <c r="BX135" s="85"/>
      <c r="BY135" s="85"/>
      <c r="BZ135" s="85"/>
      <c r="CA135" s="72"/>
      <c r="CB135" s="72"/>
    </row>
    <row r="136" spans="1:80" s="91" customFormat="1" ht="15.75" hidden="1" customHeight="1" x14ac:dyDescent="0.25">
      <c r="A136" s="377" t="s">
        <v>505</v>
      </c>
      <c r="B136" s="801"/>
      <c r="C136" s="1050" t="s">
        <v>175</v>
      </c>
      <c r="D136" s="1036"/>
      <c r="E136" s="1036"/>
      <c r="F136" s="1036"/>
      <c r="G136" s="1051" t="s">
        <v>114</v>
      </c>
      <c r="H136" s="1038">
        <f>+'P01 2026'!H100</f>
        <v>124.21899999999999</v>
      </c>
      <c r="I136" s="1039">
        <f>'P01 2026'!AA106</f>
        <v>3870.9670000000001</v>
      </c>
      <c r="J136" s="1038">
        <f ca="1">SUMIF(W$3:$AJ128,"ok",W136:AJ136)</f>
        <v>124.21899999999999</v>
      </c>
      <c r="K136" s="1040">
        <f t="shared" ca="1" si="11"/>
        <v>3.2089914483900271E-2</v>
      </c>
      <c r="L136" s="1049">
        <f>'P01 2026'!AC106</f>
        <v>3870.8180000000002</v>
      </c>
      <c r="M136" s="138">
        <f t="shared" si="12"/>
        <v>0.99996150832595576</v>
      </c>
      <c r="N136" s="1039">
        <f t="shared" si="13"/>
        <v>0.14899999999988722</v>
      </c>
      <c r="O136" s="138">
        <f t="shared" si="14"/>
        <v>3.8491674044208389E-5</v>
      </c>
      <c r="P136" s="1041">
        <f>+'P01 2026'!AE106</f>
        <v>0</v>
      </c>
      <c r="Q136" s="138">
        <f t="shared" ca="1" si="15"/>
        <v>0</v>
      </c>
      <c r="R136" s="1041">
        <f>+'P01 2026'!AF106</f>
        <v>124.21899999999999</v>
      </c>
      <c r="S136" s="138">
        <f t="shared" ca="1" si="16"/>
        <v>1</v>
      </c>
      <c r="T136" s="1052">
        <f>+'P01 2025'!U112</f>
        <v>5155</v>
      </c>
      <c r="U136" s="1052">
        <f ca="1">SUMIF(W$3:$AJ129,"SI",W136:AJ136)</f>
        <v>0</v>
      </c>
      <c r="V136" s="1040">
        <f t="shared" ca="1" si="17"/>
        <v>0</v>
      </c>
      <c r="W136" s="1043">
        <f>+'P01 2026'!I100</f>
        <v>0</v>
      </c>
      <c r="X136" s="1044">
        <f>+'P01 2025'!G110</f>
        <v>0</v>
      </c>
      <c r="Y136" s="1044">
        <f>+'P01 2026'!R84</f>
        <v>124.21899999999999</v>
      </c>
      <c r="Z136" s="1045">
        <v>0</v>
      </c>
      <c r="AA136" s="63">
        <v>0</v>
      </c>
      <c r="AB136" s="63">
        <f>+'P01 2025'!AR79</f>
        <v>4521.8119999999999</v>
      </c>
      <c r="AC136" s="63">
        <v>0</v>
      </c>
      <c r="AD136" s="63">
        <v>0</v>
      </c>
      <c r="AE136" s="63">
        <f>+'P01 2025'!CI68</f>
        <v>2899.8359999999998</v>
      </c>
      <c r="AF136" s="63">
        <f>+'P01 2025'!CX73</f>
        <v>9.8740000000000006</v>
      </c>
      <c r="AG136" s="63">
        <f>+'P01 2025'!DN91</f>
        <v>9.8840000000000003</v>
      </c>
      <c r="AH136" s="63">
        <f>+'P01 2025'!ED81</f>
        <v>9387.5079999999998</v>
      </c>
      <c r="AI136" s="63">
        <f>+'P01 2025'!EY80</f>
        <v>12.433999999999999</v>
      </c>
      <c r="AJ136" s="63">
        <f>+'P01 2025'!FR93</f>
        <v>12.125</v>
      </c>
      <c r="AK136" s="380"/>
      <c r="AL136" s="492"/>
      <c r="AM136" s="492"/>
      <c r="AN136" s="826"/>
      <c r="AO136" s="826"/>
      <c r="AP136" s="492"/>
      <c r="AQ136" s="492"/>
      <c r="AR136" s="826"/>
      <c r="AS136" s="347"/>
      <c r="AT136" s="347"/>
      <c r="AU136" s="347"/>
      <c r="AV136" s="347"/>
      <c r="AW136" s="347"/>
      <c r="AX136" s="347"/>
      <c r="AY136" s="347"/>
      <c r="AZ136" s="820"/>
      <c r="BA136" s="820"/>
      <c r="BB136" s="820"/>
      <c r="BC136" s="820"/>
      <c r="BD136" s="827"/>
      <c r="BE136" s="827"/>
      <c r="BF136" s="204"/>
      <c r="BG136" s="204"/>
      <c r="BH136" s="204"/>
      <c r="BI136" s="204"/>
      <c r="BJ136" s="204"/>
      <c r="BK136" s="348"/>
      <c r="BL136" s="348"/>
      <c r="BM136" s="348"/>
      <c r="BN136" s="348"/>
      <c r="BO136" s="85"/>
      <c r="BP136" s="204"/>
      <c r="BQ136" s="348"/>
      <c r="BR136" s="348"/>
      <c r="BS136" s="348"/>
      <c r="BT136" s="348"/>
      <c r="BU136" s="204"/>
      <c r="BV136" s="205"/>
      <c r="BW136" s="85"/>
      <c r="BX136" s="85"/>
      <c r="BY136" s="85"/>
      <c r="BZ136" s="85"/>
      <c r="CA136" s="72"/>
      <c r="CB136" s="72"/>
    </row>
    <row r="137" spans="1:80" s="91" customFormat="1" ht="15.75" hidden="1" customHeight="1" x14ac:dyDescent="0.25">
      <c r="A137" s="377" t="s">
        <v>341</v>
      </c>
      <c r="B137" s="124"/>
      <c r="C137" s="108"/>
      <c r="D137" s="79" t="s">
        <v>154</v>
      </c>
      <c r="E137" s="79"/>
      <c r="F137" s="80" t="str">
        <f>+CONCATENATE($B$79,"",$C$136,"",D137)</f>
        <v>22.10.002</v>
      </c>
      <c r="G137" s="105" t="s">
        <v>115</v>
      </c>
      <c r="H137" s="76">
        <f>+'P01 2026'!H101</f>
        <v>124.21899999999999</v>
      </c>
      <c r="I137" s="89">
        <f>'P01 2026'!AA107</f>
        <v>3870.9670000000001</v>
      </c>
      <c r="J137" s="89">
        <f ca="1">SUMIF(W$3:$AJ129,"ok",W137:AJ137)</f>
        <v>124.21899999999999</v>
      </c>
      <c r="K137" s="1040">
        <f t="shared" ref="K137:K189" ca="1" si="20">IFERROR(J137/I137,0%)</f>
        <v>3.2089914483900271E-2</v>
      </c>
      <c r="L137" s="808">
        <f>'P01 2026'!AC107</f>
        <v>3870.8180000000002</v>
      </c>
      <c r="M137" s="138">
        <f t="shared" ref="M137:M189" si="21">+IFERROR(L137/I137,0%)</f>
        <v>0.99996150832595576</v>
      </c>
      <c r="N137" s="89">
        <f t="shared" ref="N137:N170" si="22">I137-L137</f>
        <v>0.14899999999988722</v>
      </c>
      <c r="O137" s="138">
        <f t="shared" ref="O137:O189" si="23">+IFERROR(N137/I137,0)</f>
        <v>3.8491674044208389E-5</v>
      </c>
      <c r="P137" s="83">
        <f>+'P01 2026'!AE107</f>
        <v>0</v>
      </c>
      <c r="Q137" s="138">
        <f t="shared" ref="Q137:Q189" ca="1" si="24">+IFERROR(P137/J137,0)</f>
        <v>0</v>
      </c>
      <c r="R137" s="83">
        <f>+'P01 2026'!AF107</f>
        <v>124.21899999999999</v>
      </c>
      <c r="S137" s="138">
        <f t="shared" ref="S137:S192" ca="1" si="25">IFERROR(+R137/J137,0%)</f>
        <v>1</v>
      </c>
      <c r="T137" s="63">
        <f>+'P01 2025'!U113</f>
        <v>5155</v>
      </c>
      <c r="U137" s="44">
        <f ca="1">SUMIF(W$3:$AJ130,"SI",W137:AJ137)</f>
        <v>0</v>
      </c>
      <c r="V137" s="138">
        <f t="shared" ref="V137:V189" ca="1" si="26">IFERROR(U137/T137,"0,00%")</f>
        <v>0</v>
      </c>
      <c r="W137" s="490">
        <f>+'P01 2026'!I101</f>
        <v>0</v>
      </c>
      <c r="X137" s="338">
        <f>+'P01 2025'!G111</f>
        <v>0</v>
      </c>
      <c r="Y137" s="338">
        <f>+'P01 2026'!R85</f>
        <v>124.21899999999999</v>
      </c>
      <c r="Z137" s="83">
        <v>0</v>
      </c>
      <c r="AA137" s="63">
        <v>0</v>
      </c>
      <c r="AB137" s="63">
        <f>+'P01 2025'!AR80</f>
        <v>4511.598</v>
      </c>
      <c r="AC137" s="63">
        <v>0</v>
      </c>
      <c r="AD137" s="63">
        <v>0</v>
      </c>
      <c r="AE137" s="63">
        <f>+'P01 2025'!CI69</f>
        <v>2899.8359999999998</v>
      </c>
      <c r="AF137" s="63">
        <v>0</v>
      </c>
      <c r="AG137" s="63">
        <v>0</v>
      </c>
      <c r="AH137" s="63">
        <f>+'P01 2025'!ED82</f>
        <v>9387.5079999999998</v>
      </c>
      <c r="AI137" s="63">
        <v>0</v>
      </c>
      <c r="AJ137" s="63">
        <v>0</v>
      </c>
      <c r="AK137" s="380"/>
      <c r="AL137" s="492"/>
      <c r="AM137" s="492"/>
      <c r="AN137" s="826"/>
      <c r="AO137" s="826"/>
      <c r="AP137" s="492"/>
      <c r="AQ137" s="492"/>
      <c r="AR137" s="826"/>
      <c r="AS137" s="347"/>
      <c r="AT137" s="347"/>
      <c r="AU137" s="347"/>
      <c r="AV137" s="347"/>
      <c r="AW137" s="347"/>
      <c r="AX137" s="347"/>
      <c r="AY137" s="347"/>
      <c r="AZ137" s="820"/>
      <c r="BA137" s="820"/>
      <c r="BB137" s="820"/>
      <c r="BC137" s="820"/>
      <c r="BD137" s="827"/>
      <c r="BE137" s="827"/>
      <c r="BF137" s="204"/>
      <c r="BG137" s="204"/>
      <c r="BH137" s="204"/>
      <c r="BI137" s="204"/>
      <c r="BJ137" s="204"/>
      <c r="BK137" s="348"/>
      <c r="BL137" s="348"/>
      <c r="BM137" s="348"/>
      <c r="BN137" s="348"/>
      <c r="BO137" s="85"/>
      <c r="BP137" s="204"/>
      <c r="BQ137" s="348"/>
      <c r="BR137" s="348"/>
      <c r="BS137" s="348"/>
      <c r="BT137" s="348"/>
      <c r="BU137" s="204"/>
      <c r="BV137" s="205"/>
      <c r="BW137" s="85"/>
      <c r="BX137" s="85"/>
      <c r="BY137" s="85"/>
      <c r="BZ137" s="85"/>
      <c r="CA137" s="72"/>
      <c r="CB137" s="72"/>
    </row>
    <row r="138" spans="1:80" s="91" customFormat="1" ht="15.75" hidden="1" customHeight="1" x14ac:dyDescent="0.25">
      <c r="A138" s="377" t="s">
        <v>427</v>
      </c>
      <c r="B138" s="124"/>
      <c r="C138" s="108"/>
      <c r="D138" s="79" t="s">
        <v>168</v>
      </c>
      <c r="E138" s="79"/>
      <c r="F138" s="80" t="str">
        <f>+CONCATENATE($B$79,"",$C$136,"",D138)</f>
        <v>22.10.004</v>
      </c>
      <c r="G138" s="105" t="s">
        <v>70</v>
      </c>
      <c r="H138" s="89">
        <v>0</v>
      </c>
      <c r="I138" s="89">
        <v>0</v>
      </c>
      <c r="J138" s="89">
        <f ca="1">SUMIF(W$3:$AJ130,"ok",W138:AJ138)</f>
        <v>0</v>
      </c>
      <c r="K138" s="1040">
        <f t="shared" ca="1" si="20"/>
        <v>0</v>
      </c>
      <c r="L138" s="89">
        <v>0</v>
      </c>
      <c r="M138" s="138">
        <f t="shared" si="21"/>
        <v>0</v>
      </c>
      <c r="N138" s="89">
        <v>0</v>
      </c>
      <c r="O138" s="138">
        <f t="shared" si="23"/>
        <v>0</v>
      </c>
      <c r="P138" s="83">
        <v>0</v>
      </c>
      <c r="Q138" s="138">
        <f t="shared" ca="1" si="24"/>
        <v>0</v>
      </c>
      <c r="R138" s="83">
        <v>0</v>
      </c>
      <c r="S138" s="138">
        <f t="shared" ca="1" si="25"/>
        <v>0</v>
      </c>
      <c r="T138" s="63">
        <v>0</v>
      </c>
      <c r="U138" s="44">
        <f ca="1">SUMIF(W$3:$AJ131,"SI",W138:AJ138)</f>
        <v>0</v>
      </c>
      <c r="V138" s="138" t="str">
        <f t="shared" ca="1" si="26"/>
        <v>0,00%</v>
      </c>
      <c r="W138" s="490">
        <v>0</v>
      </c>
      <c r="X138" s="338">
        <v>0</v>
      </c>
      <c r="Y138" s="338">
        <v>0</v>
      </c>
      <c r="Z138" s="83">
        <v>0</v>
      </c>
      <c r="AA138" s="808">
        <v>0</v>
      </c>
      <c r="AB138" s="63">
        <f>+'P01 2025'!AR81</f>
        <v>10.214</v>
      </c>
      <c r="AC138" s="63">
        <v>0</v>
      </c>
      <c r="AD138" s="63">
        <v>0</v>
      </c>
      <c r="AE138" s="117">
        <v>0</v>
      </c>
      <c r="AF138" s="63">
        <f>+'P01 2025'!CX74</f>
        <v>9.8740000000000006</v>
      </c>
      <c r="AG138" s="63">
        <f>+'P01 2025'!DN92</f>
        <v>9.8840000000000003</v>
      </c>
      <c r="AH138" s="63">
        <v>0</v>
      </c>
      <c r="AI138" s="63">
        <f>+'P01 2025'!EY81</f>
        <v>12.433999999999999</v>
      </c>
      <c r="AJ138" s="63">
        <f>+'P01 2025'!FR94</f>
        <v>12.125</v>
      </c>
      <c r="AK138" s="380"/>
      <c r="AL138" s="492"/>
      <c r="AM138" s="492"/>
      <c r="AN138" s="826"/>
      <c r="AO138" s="826"/>
      <c r="AP138" s="492"/>
      <c r="AQ138" s="492"/>
      <c r="AR138" s="826"/>
      <c r="AS138" s="347"/>
      <c r="AT138" s="347"/>
      <c r="AU138" s="347"/>
      <c r="AV138" s="347"/>
      <c r="AW138" s="347"/>
      <c r="AX138" s="347"/>
      <c r="AY138" s="347"/>
      <c r="AZ138" s="820"/>
      <c r="BA138" s="820"/>
      <c r="BB138" s="820"/>
      <c r="BC138" s="820"/>
      <c r="BD138" s="827"/>
      <c r="BE138" s="827"/>
      <c r="BF138" s="204"/>
      <c r="BG138" s="204"/>
      <c r="BH138" s="204"/>
      <c r="BI138" s="204"/>
      <c r="BJ138" s="204"/>
      <c r="BK138" s="348"/>
      <c r="BL138" s="348"/>
      <c r="BM138" s="348"/>
      <c r="BN138" s="348"/>
      <c r="BO138" s="85"/>
      <c r="BP138" s="204"/>
      <c r="BQ138" s="348"/>
      <c r="BR138" s="348"/>
      <c r="BS138" s="348"/>
      <c r="BT138" s="348"/>
      <c r="BU138" s="204"/>
      <c r="BV138" s="205"/>
      <c r="BW138" s="85"/>
      <c r="BX138" s="85"/>
      <c r="BY138" s="85"/>
      <c r="BZ138" s="85"/>
      <c r="CA138" s="72"/>
      <c r="CB138" s="72"/>
    </row>
    <row r="139" spans="1:80" s="91" customFormat="1" ht="15.75" hidden="1" customHeight="1" x14ac:dyDescent="0.25">
      <c r="A139" s="377" t="s">
        <v>506</v>
      </c>
      <c r="B139" s="1036"/>
      <c r="C139" s="1036" t="s">
        <v>176</v>
      </c>
      <c r="D139" s="1036"/>
      <c r="E139" s="1036"/>
      <c r="F139" s="1036"/>
      <c r="G139" s="1051" t="s">
        <v>71</v>
      </c>
      <c r="H139" s="1038">
        <f>+'P01 2026'!H102</f>
        <v>345355.46299999999</v>
      </c>
      <c r="I139" s="1039">
        <f>'P01 2026'!AA108</f>
        <v>522514.80599999998</v>
      </c>
      <c r="J139" s="1038">
        <f ca="1">SUMIF(W$3:$AJ131,"ok",W139:AJ139)</f>
        <v>195115.514</v>
      </c>
      <c r="K139" s="1040">
        <f t="shared" ca="1" si="20"/>
        <v>0.37341623961561005</v>
      </c>
      <c r="L139" s="1049">
        <f>'P01 2026'!AC108</f>
        <v>343719.73800000001</v>
      </c>
      <c r="M139" s="138">
        <f t="shared" si="21"/>
        <v>0.65781817864889369</v>
      </c>
      <c r="N139" s="1039">
        <f t="shared" si="22"/>
        <v>178795.06799999997</v>
      </c>
      <c r="O139" s="138">
        <f t="shared" si="23"/>
        <v>0.34218182135110631</v>
      </c>
      <c r="P139" s="1041">
        <f>+'P01 2026'!AE108</f>
        <v>10595.516</v>
      </c>
      <c r="Q139" s="138">
        <f t="shared" ca="1" si="24"/>
        <v>5.4303811023453524E-2</v>
      </c>
      <c r="R139" s="1041">
        <f>+'P01 2026'!AF108</f>
        <v>184519.99799999999</v>
      </c>
      <c r="S139" s="138">
        <f t="shared" ca="1" si="25"/>
        <v>0.9456961889765465</v>
      </c>
      <c r="T139" s="1042">
        <f>+'P01 2025'!U114</f>
        <v>1048870.902422</v>
      </c>
      <c r="U139" s="1052">
        <f ca="1">SUMIF(W$3:$AJ132,"SI",W139:AJ139)</f>
        <v>1924.5408939999998</v>
      </c>
      <c r="V139" s="1040">
        <f t="shared" ca="1" si="26"/>
        <v>1.8348691812843188E-3</v>
      </c>
      <c r="W139" s="1043">
        <f>+'P01 2026'!I102</f>
        <v>2878.165</v>
      </c>
      <c r="X139" s="1044">
        <f>+'P01 2025'!G112</f>
        <v>0</v>
      </c>
      <c r="Y139" s="1044">
        <f>+'P01 2026'!R86</f>
        <v>192237.34899999999</v>
      </c>
      <c r="Z139" s="1045">
        <f>+'P01 2025'!N77</f>
        <v>1924.5408939999998</v>
      </c>
      <c r="AA139" s="63">
        <f>+'P01 2025'!AC91</f>
        <v>188635.81700000001</v>
      </c>
      <c r="AB139" s="63">
        <f>+'P01 2025'!AR82</f>
        <v>136640.929</v>
      </c>
      <c r="AC139" s="63">
        <f>SUM(AC140:AC143)</f>
        <v>83905.735000000001</v>
      </c>
      <c r="AD139" s="63">
        <f>+'P01 2025'!BU87</f>
        <v>250024.68100000001</v>
      </c>
      <c r="AE139" s="63">
        <f>+'P01 2025'!CI70</f>
        <v>35078.131999999998</v>
      </c>
      <c r="AF139" s="63">
        <f>+'P01 2025'!CX75</f>
        <v>203931.75200000001</v>
      </c>
      <c r="AG139" s="63">
        <f>+'P01 2025'!DN93</f>
        <v>179342.856</v>
      </c>
      <c r="AH139" s="63">
        <f>+'P01 2025'!ED83</f>
        <v>35371.584000000003</v>
      </c>
      <c r="AI139" s="63">
        <f>+'P01 2025'!EY82</f>
        <v>311744.30699999997</v>
      </c>
      <c r="AJ139" s="63">
        <f>+'P01 2025'!FR95</f>
        <v>100185.065</v>
      </c>
      <c r="AK139" s="380"/>
      <c r="AL139" s="492"/>
      <c r="AM139" s="492"/>
      <c r="AN139" s="826"/>
      <c r="AO139" s="826"/>
      <c r="AP139" s="492"/>
      <c r="AQ139" s="492"/>
      <c r="AR139" s="826"/>
      <c r="AS139" s="347"/>
      <c r="AT139" s="347"/>
      <c r="AU139" s="347"/>
      <c r="AV139" s="347"/>
      <c r="AW139" s="347"/>
      <c r="AX139" s="347"/>
      <c r="AY139" s="347"/>
      <c r="AZ139" s="820"/>
      <c r="BA139" s="820"/>
      <c r="BB139" s="820"/>
      <c r="BC139" s="820"/>
      <c r="BD139" s="827"/>
      <c r="BE139" s="827"/>
      <c r="BF139" s="204"/>
      <c r="BG139" s="204"/>
      <c r="BH139" s="204"/>
      <c r="BI139" s="204"/>
      <c r="BJ139" s="204"/>
      <c r="BK139" s="348"/>
      <c r="BL139" s="348"/>
      <c r="BM139" s="348"/>
      <c r="BN139" s="348"/>
      <c r="BO139" s="85"/>
      <c r="BP139" s="204"/>
      <c r="BQ139" s="348"/>
      <c r="BR139" s="348"/>
      <c r="BS139" s="348"/>
      <c r="BT139" s="348"/>
      <c r="BU139" s="204"/>
      <c r="BV139" s="205"/>
      <c r="BW139" s="85"/>
      <c r="BX139" s="85"/>
      <c r="BY139" s="85"/>
      <c r="BZ139" s="85"/>
      <c r="CA139" s="72"/>
      <c r="CB139" s="72"/>
    </row>
    <row r="140" spans="1:80" s="91" customFormat="1" ht="15.75" hidden="1" customHeight="1" x14ac:dyDescent="0.25">
      <c r="A140" s="377" t="s">
        <v>342</v>
      </c>
      <c r="B140" s="124"/>
      <c r="C140" s="108"/>
      <c r="D140" s="79" t="s">
        <v>158</v>
      </c>
      <c r="E140" s="79"/>
      <c r="F140" s="80" t="str">
        <f>+CONCATENATE($B$79,"",$C$139,"",D140)</f>
        <v>22.11.001</v>
      </c>
      <c r="G140" s="105" t="s">
        <v>72</v>
      </c>
      <c r="H140" s="76">
        <f>+'P01 2026'!H103</f>
        <v>203450</v>
      </c>
      <c r="I140" s="89">
        <f>'P01 2026'!AA109</f>
        <v>424029.88799999998</v>
      </c>
      <c r="J140" s="89">
        <f ca="1">SUMIF(W$3:$AJ132,"ok",W140:AJ140)</f>
        <v>192237.34899999999</v>
      </c>
      <c r="K140" s="1040">
        <f t="shared" ca="1" si="20"/>
        <v>0.45335801659339636</v>
      </c>
      <c r="L140" s="808">
        <f>'P01 2026'!AC109</f>
        <v>300794.951</v>
      </c>
      <c r="M140" s="138">
        <f t="shared" si="21"/>
        <v>0.70937205020793259</v>
      </c>
      <c r="N140" s="89">
        <f t="shared" si="22"/>
        <v>123234.93699999998</v>
      </c>
      <c r="O140" s="138">
        <f t="shared" si="23"/>
        <v>0.29062794979206746</v>
      </c>
      <c r="P140" s="83">
        <f>+'P01 2026'!AE109</f>
        <v>7717.3509999999997</v>
      </c>
      <c r="Q140" s="138">
        <f t="shared" ca="1" si="24"/>
        <v>4.0144909613792065E-2</v>
      </c>
      <c r="R140" s="83">
        <f>+'P01 2026'!AF109</f>
        <v>184519.99799999999</v>
      </c>
      <c r="S140" s="138">
        <f t="shared" ca="1" si="25"/>
        <v>0.95985509038620798</v>
      </c>
      <c r="T140" s="44">
        <f>+'P01 2025'!U115</f>
        <v>297036.29830199998</v>
      </c>
      <c r="U140" s="44">
        <f ca="1">SUMIF(W$3:$AJ133,"SI",W140:AJ140)</f>
        <v>0</v>
      </c>
      <c r="V140" s="138">
        <f t="shared" ca="1" si="26"/>
        <v>0</v>
      </c>
      <c r="W140" s="490">
        <f>+'P01 2026'!I103</f>
        <v>0</v>
      </c>
      <c r="X140" s="338">
        <f>+'P01 2025'!G113</f>
        <v>0</v>
      </c>
      <c r="Y140" s="338">
        <f>+'P01 2026'!R87</f>
        <v>192237.34899999999</v>
      </c>
      <c r="Z140" s="83">
        <v>0</v>
      </c>
      <c r="AA140" s="63">
        <f>+'P01 2025'!AC92</f>
        <v>63274.461000000003</v>
      </c>
      <c r="AB140" s="63">
        <f>+'P01 2025'!AR83</f>
        <v>123001.5</v>
      </c>
      <c r="AC140" s="63">
        <f>'P01 2025'!BF74</f>
        <v>11700</v>
      </c>
      <c r="AD140" s="63">
        <f>+'P01 2025'!BU88</f>
        <v>114845.94899999999</v>
      </c>
      <c r="AE140" s="63">
        <f>+'P01 2025'!CI71</f>
        <v>11700</v>
      </c>
      <c r="AF140" s="63">
        <f>+'P01 2025'!CX76</f>
        <v>73171.498999999996</v>
      </c>
      <c r="AG140" s="63">
        <f>+'P01 2025'!DN94</f>
        <v>22080</v>
      </c>
      <c r="AH140" s="63">
        <f>+'P01 2025'!ED84</f>
        <v>19751.526999999998</v>
      </c>
      <c r="AI140" s="63">
        <f>+'P01 2025'!EY83</f>
        <v>238136.58499999999</v>
      </c>
      <c r="AJ140" s="63">
        <f>+'P01 2025'!FR96</f>
        <v>42694.5</v>
      </c>
      <c r="AK140" s="380"/>
      <c r="AL140" s="492"/>
      <c r="AM140" s="492"/>
      <c r="AN140" s="826"/>
      <c r="AO140" s="826"/>
      <c r="AP140" s="492"/>
      <c r="AQ140" s="492"/>
      <c r="AR140" s="826"/>
      <c r="AS140" s="347"/>
      <c r="AT140" s="347"/>
      <c r="AU140" s="347"/>
      <c r="AV140" s="347"/>
      <c r="AW140" s="347"/>
      <c r="AX140" s="347"/>
      <c r="AY140" s="347"/>
      <c r="AZ140" s="820"/>
      <c r="BA140" s="820"/>
      <c r="BB140" s="820"/>
      <c r="BC140" s="820"/>
      <c r="BD140" s="827"/>
      <c r="BE140" s="827"/>
      <c r="BF140" s="204"/>
      <c r="BG140" s="204"/>
      <c r="BH140" s="204"/>
      <c r="BI140" s="204"/>
      <c r="BJ140" s="204"/>
      <c r="BK140" s="348"/>
      <c r="BL140" s="348"/>
      <c r="BM140" s="348"/>
      <c r="BN140" s="348"/>
      <c r="BO140" s="85"/>
      <c r="BP140" s="204"/>
      <c r="BQ140" s="348"/>
      <c r="BR140" s="348"/>
      <c r="BS140" s="348"/>
      <c r="BT140" s="348"/>
      <c r="BU140" s="204"/>
      <c r="BV140" s="205"/>
      <c r="BW140" s="85"/>
      <c r="BX140" s="85"/>
      <c r="BY140" s="85"/>
      <c r="BZ140" s="85"/>
      <c r="CA140" s="72"/>
      <c r="CB140" s="72"/>
    </row>
    <row r="141" spans="1:80" s="91" customFormat="1" ht="15.75" hidden="1" customHeight="1" collapsed="1" x14ac:dyDescent="0.25">
      <c r="A141" s="377" t="s">
        <v>343</v>
      </c>
      <c r="B141" s="124"/>
      <c r="C141" s="108"/>
      <c r="D141" s="79" t="s">
        <v>154</v>
      </c>
      <c r="E141" s="79"/>
      <c r="F141" s="80" t="str">
        <f>+CONCATENATE($B$79,"",$C$139,"",D141)</f>
        <v>22.11.002</v>
      </c>
      <c r="G141" s="105" t="s">
        <v>73</v>
      </c>
      <c r="H141" s="76">
        <f>+'P01 2026'!H104</f>
        <v>50065</v>
      </c>
      <c r="I141" s="89">
        <f>'P01 2026'!AA110</f>
        <v>0</v>
      </c>
      <c r="J141" s="89">
        <f ca="1">SUMIF(W$3:$AJ133,"ok",W141:AJ141)</f>
        <v>0</v>
      </c>
      <c r="K141" s="1040">
        <f t="shared" ca="1" si="20"/>
        <v>0</v>
      </c>
      <c r="L141" s="808">
        <f>'P01 2026'!AC110</f>
        <v>0</v>
      </c>
      <c r="M141" s="138">
        <f t="shared" si="21"/>
        <v>0</v>
      </c>
      <c r="N141" s="89">
        <f t="shared" si="22"/>
        <v>0</v>
      </c>
      <c r="O141" s="138">
        <f t="shared" si="23"/>
        <v>0</v>
      </c>
      <c r="P141" s="83">
        <f>+'P01 2026'!AE110</f>
        <v>0</v>
      </c>
      <c r="Q141" s="138">
        <f t="shared" ca="1" si="24"/>
        <v>0</v>
      </c>
      <c r="R141" s="83">
        <f>+'P01 2026'!AF110</f>
        <v>0</v>
      </c>
      <c r="S141" s="138">
        <f t="shared" ca="1" si="25"/>
        <v>0</v>
      </c>
      <c r="T141" s="44">
        <f>+'P01 2025'!U116</f>
        <v>50065.359999999993</v>
      </c>
      <c r="U141" s="44">
        <f ca="1">SUMIF(W$3:$AJ134,"SI",W141:AJ141)</f>
        <v>0</v>
      </c>
      <c r="V141" s="138">
        <f t="shared" ca="1" si="26"/>
        <v>0</v>
      </c>
      <c r="W141" s="490">
        <f>+'P01 2026'!I104</f>
        <v>0</v>
      </c>
      <c r="X141" s="338">
        <f>+'P01 2025'!G114</f>
        <v>0</v>
      </c>
      <c r="Y141" s="338">
        <v>0</v>
      </c>
      <c r="Z141" s="83">
        <v>0</v>
      </c>
      <c r="AA141" s="63">
        <f>+'P01 2025'!AC93</f>
        <v>1125</v>
      </c>
      <c r="AB141" s="63">
        <v>0</v>
      </c>
      <c r="AC141" s="63">
        <v>0</v>
      </c>
      <c r="AD141" s="63">
        <f>+'P01 2025'!BU89</f>
        <v>1125</v>
      </c>
      <c r="AE141" s="63">
        <f>+'P01 2025'!CI72</f>
        <v>1700</v>
      </c>
      <c r="AF141" s="63">
        <v>0</v>
      </c>
      <c r="AG141" s="63">
        <v>0</v>
      </c>
      <c r="AH141" s="63">
        <f>+'P01 2025'!ED85</f>
        <v>6355</v>
      </c>
      <c r="AI141" s="63">
        <f>+'P01 2025'!EY84</f>
        <v>6935</v>
      </c>
      <c r="AJ141" s="63">
        <f>+'P01 2025'!FR97</f>
        <v>25023.200000000001</v>
      </c>
      <c r="AK141" s="380"/>
      <c r="AL141" s="492"/>
      <c r="AM141" s="492"/>
      <c r="AN141" s="826"/>
      <c r="AO141" s="826"/>
      <c r="AP141" s="492"/>
      <c r="AQ141" s="492"/>
      <c r="AR141" s="826"/>
      <c r="AS141" s="347"/>
      <c r="AT141" s="347"/>
      <c r="AU141" s="347"/>
      <c r="AV141" s="347"/>
      <c r="AW141" s="347"/>
      <c r="AX141" s="347"/>
      <c r="AY141" s="347"/>
      <c r="AZ141" s="820"/>
      <c r="BA141" s="820"/>
      <c r="BB141" s="820"/>
      <c r="BC141" s="820"/>
      <c r="BD141" s="827"/>
      <c r="BE141" s="827"/>
      <c r="BF141" s="204"/>
      <c r="BG141" s="204"/>
      <c r="BH141" s="204"/>
      <c r="BI141" s="204"/>
      <c r="BJ141" s="204"/>
      <c r="BK141" s="348"/>
      <c r="BL141" s="348"/>
      <c r="BM141" s="348"/>
      <c r="BN141" s="348"/>
      <c r="BO141" s="85"/>
      <c r="BP141" s="204"/>
      <c r="BQ141" s="348"/>
      <c r="BR141" s="348"/>
      <c r="BS141" s="348"/>
      <c r="BT141" s="348"/>
      <c r="BU141" s="204"/>
      <c r="BV141" s="205"/>
      <c r="BW141" s="85"/>
      <c r="BX141" s="85"/>
      <c r="BY141" s="85"/>
      <c r="BZ141" s="85"/>
      <c r="CA141" s="72"/>
      <c r="CB141" s="72"/>
    </row>
    <row r="142" spans="1:80" s="91" customFormat="1" ht="15.75" hidden="1" customHeight="1" x14ac:dyDescent="0.25">
      <c r="A142" s="377" t="s">
        <v>344</v>
      </c>
      <c r="B142" s="124"/>
      <c r="C142" s="108"/>
      <c r="D142" s="79" t="s">
        <v>155</v>
      </c>
      <c r="E142" s="79"/>
      <c r="F142" s="80" t="str">
        <f>+CONCATENATE($B$79,"",$C$139,"",D142)</f>
        <v>22.11.003</v>
      </c>
      <c r="G142" s="105" t="s">
        <v>190</v>
      </c>
      <c r="H142" s="76">
        <f>+'P01 2026'!H105</f>
        <v>91840.463000000003</v>
      </c>
      <c r="I142" s="89">
        <f>'P01 2026'!AA111</f>
        <v>94834.918000000005</v>
      </c>
      <c r="J142" s="89">
        <f ca="1">SUMIF(W$3:$AJ134,"ok",W142:AJ142)</f>
        <v>2878.165</v>
      </c>
      <c r="K142" s="1040">
        <f t="shared" ca="1" si="20"/>
        <v>3.0349211669060544E-2</v>
      </c>
      <c r="L142" s="808">
        <f>'P01 2026'!AC111</f>
        <v>39274.786999999997</v>
      </c>
      <c r="M142" s="138">
        <f t="shared" si="21"/>
        <v>0.41413846110986247</v>
      </c>
      <c r="N142" s="89">
        <f t="shared" si="22"/>
        <v>55560.131000000008</v>
      </c>
      <c r="O142" s="138">
        <f t="shared" si="23"/>
        <v>0.58586153889013759</v>
      </c>
      <c r="P142" s="83">
        <f>+'P01 2026'!AE111</f>
        <v>2878.165</v>
      </c>
      <c r="Q142" s="138">
        <f t="shared" ca="1" si="24"/>
        <v>1</v>
      </c>
      <c r="R142" s="83">
        <f>+'P01 2026'!AF111</f>
        <v>0</v>
      </c>
      <c r="S142" s="138">
        <f t="shared" ca="1" si="25"/>
        <v>0</v>
      </c>
      <c r="T142" s="44">
        <f>+'P01 2025'!U117</f>
        <v>699166.90939199994</v>
      </c>
      <c r="U142" s="44">
        <f ca="1">SUMIF(W$3:$AJ135,"SI",W142:AJ142)</f>
        <v>1924.5408939999998</v>
      </c>
      <c r="V142" s="138">
        <f t="shared" ca="1" si="26"/>
        <v>2.7526201085139928E-3</v>
      </c>
      <c r="W142" s="490">
        <f>+'P01 2026'!I105</f>
        <v>2878.165</v>
      </c>
      <c r="X142" s="338">
        <f>+'P01 2025'!G115</f>
        <v>0</v>
      </c>
      <c r="Y142" s="338">
        <v>0</v>
      </c>
      <c r="Z142" s="83">
        <f>+'P01 2025'!N78</f>
        <v>1924.5408939999998</v>
      </c>
      <c r="AA142" s="63">
        <f>+'P01 2025'!AC94</f>
        <v>124236.356</v>
      </c>
      <c r="AB142" s="63">
        <f>+'P01 2025'!AR84</f>
        <v>13639.429</v>
      </c>
      <c r="AC142" s="63">
        <f>'P01 2025'!BF75</f>
        <v>72205.735000000001</v>
      </c>
      <c r="AD142" s="63">
        <f>+'P01 2025'!BU90</f>
        <v>134053.73199999999</v>
      </c>
      <c r="AE142" s="63">
        <f>+'P01 2025'!CI73</f>
        <v>21678.132000000001</v>
      </c>
      <c r="AF142" s="63">
        <f>+'P01 2025'!CX77</f>
        <v>130760.253</v>
      </c>
      <c r="AG142" s="63">
        <f>+'P01 2025'!DN95</f>
        <v>157262.856</v>
      </c>
      <c r="AH142" s="63">
        <f>+'P01 2025'!ED86</f>
        <v>9265.0570000000007</v>
      </c>
      <c r="AI142" s="63">
        <f>+'P01 2025'!EY85</f>
        <v>66672.721999999994</v>
      </c>
      <c r="AJ142" s="63">
        <f>+'P01 2025'!FR98</f>
        <v>30468.165000000001</v>
      </c>
      <c r="AK142" s="380"/>
      <c r="AL142" s="492"/>
      <c r="AM142" s="492"/>
      <c r="AN142" s="826"/>
      <c r="AO142" s="826"/>
      <c r="AP142" s="492"/>
      <c r="AQ142" s="492"/>
      <c r="AR142" s="826"/>
      <c r="AS142" s="347"/>
      <c r="AT142" s="347"/>
      <c r="AU142" s="347"/>
      <c r="AV142" s="347"/>
      <c r="AW142" s="347"/>
      <c r="AX142" s="347"/>
      <c r="AY142" s="347"/>
      <c r="AZ142" s="820"/>
      <c r="BA142" s="820"/>
      <c r="BB142" s="820"/>
      <c r="BC142" s="820"/>
      <c r="BD142" s="827"/>
      <c r="BE142" s="827"/>
      <c r="BF142" s="204"/>
      <c r="BG142" s="204"/>
      <c r="BH142" s="204"/>
      <c r="BI142" s="204"/>
      <c r="BJ142" s="204"/>
      <c r="BK142" s="348"/>
      <c r="BL142" s="348"/>
      <c r="BM142" s="348"/>
      <c r="BN142" s="348"/>
      <c r="BO142" s="85"/>
      <c r="BP142" s="204"/>
      <c r="BQ142" s="348"/>
      <c r="BR142" s="348"/>
      <c r="BS142" s="348"/>
      <c r="BT142" s="348"/>
      <c r="BU142" s="204"/>
      <c r="BV142" s="205"/>
      <c r="BW142" s="85"/>
      <c r="BX142" s="85"/>
      <c r="BY142" s="85"/>
      <c r="BZ142" s="85"/>
      <c r="CA142" s="72"/>
      <c r="CB142" s="72"/>
    </row>
    <row r="143" spans="1:80" s="91" customFormat="1" ht="15.75" hidden="1" customHeight="1" x14ac:dyDescent="0.25">
      <c r="A143" s="377" t="s">
        <v>345</v>
      </c>
      <c r="B143" s="124"/>
      <c r="C143" s="108"/>
      <c r="D143" s="79" t="s">
        <v>166</v>
      </c>
      <c r="E143" s="79"/>
      <c r="F143" s="80" t="str">
        <f>+CONCATENATE($B$79,"",$C$139,"",D143)</f>
        <v>22.11.999</v>
      </c>
      <c r="G143" s="105" t="s">
        <v>105</v>
      </c>
      <c r="H143" s="89">
        <v>0</v>
      </c>
      <c r="I143" s="89">
        <f>'P01 2026'!AA112</f>
        <v>3650</v>
      </c>
      <c r="J143" s="89">
        <f ca="1">SUMIF(W$3:$AJ135,"ok",W143:AJ143)</f>
        <v>0</v>
      </c>
      <c r="K143" s="1040">
        <f t="shared" ca="1" si="20"/>
        <v>0</v>
      </c>
      <c r="L143" s="808">
        <f>'P01 2026'!AC112</f>
        <v>3650</v>
      </c>
      <c r="M143" s="138">
        <f t="shared" si="21"/>
        <v>1</v>
      </c>
      <c r="N143" s="89">
        <v>0</v>
      </c>
      <c r="O143" s="138">
        <f t="shared" si="23"/>
        <v>0</v>
      </c>
      <c r="P143" s="83">
        <f>+'P01 2026'!AE112</f>
        <v>0</v>
      </c>
      <c r="Q143" s="138">
        <f t="shared" ca="1" si="24"/>
        <v>0</v>
      </c>
      <c r="R143" s="83">
        <f>+'P01 2026'!AF112</f>
        <v>0</v>
      </c>
      <c r="S143" s="138">
        <f t="shared" ca="1" si="25"/>
        <v>0</v>
      </c>
      <c r="T143" s="44">
        <f>+'P01 2025'!U118</f>
        <v>2602.3347279999998</v>
      </c>
      <c r="U143" s="44">
        <f ca="1">SUMIF(W$3:$AJ136,"SI",W143:AJ143)</f>
        <v>0</v>
      </c>
      <c r="V143" s="138">
        <f t="shared" ca="1" si="26"/>
        <v>0</v>
      </c>
      <c r="W143" s="490">
        <v>0</v>
      </c>
      <c r="X143" s="338">
        <f>+'P01 2025'!G116</f>
        <v>0</v>
      </c>
      <c r="Y143" s="338">
        <v>0</v>
      </c>
      <c r="Z143" s="83">
        <v>0</v>
      </c>
      <c r="AA143" s="63">
        <v>0</v>
      </c>
      <c r="AB143" s="63">
        <v>0</v>
      </c>
      <c r="AC143" s="63">
        <v>0</v>
      </c>
      <c r="AD143" s="63">
        <v>0</v>
      </c>
      <c r="AE143" s="63">
        <v>0</v>
      </c>
      <c r="AF143" s="63">
        <v>0</v>
      </c>
      <c r="AG143" s="63">
        <v>0</v>
      </c>
      <c r="AH143" s="63">
        <v>0</v>
      </c>
      <c r="AI143" s="63">
        <v>0</v>
      </c>
      <c r="AJ143" s="63">
        <f>+'P01 2025'!FR99</f>
        <v>1999.2</v>
      </c>
      <c r="AK143" s="380"/>
      <c r="AL143" s="492"/>
      <c r="AM143" s="492"/>
      <c r="AN143" s="826"/>
      <c r="AO143" s="826"/>
      <c r="AP143" s="492"/>
      <c r="AQ143" s="492"/>
      <c r="AR143" s="826"/>
      <c r="AS143" s="347"/>
      <c r="AT143" s="347"/>
      <c r="AU143" s="347"/>
      <c r="AV143" s="347"/>
      <c r="AW143" s="347"/>
      <c r="AX143" s="347"/>
      <c r="AY143" s="347"/>
      <c r="AZ143" s="820"/>
      <c r="BA143" s="820"/>
      <c r="BB143" s="820"/>
      <c r="BC143" s="820"/>
      <c r="BD143" s="827"/>
      <c r="BE143" s="827"/>
      <c r="BF143" s="204"/>
      <c r="BG143" s="204"/>
      <c r="BH143" s="204"/>
      <c r="BI143" s="204"/>
      <c r="BJ143" s="204"/>
      <c r="BK143" s="348"/>
      <c r="BL143" s="348"/>
      <c r="BM143" s="348"/>
      <c r="BN143" s="348"/>
      <c r="BO143" s="85"/>
      <c r="BP143" s="204"/>
      <c r="BQ143" s="348"/>
      <c r="BR143" s="348"/>
      <c r="BS143" s="348"/>
      <c r="BT143" s="348"/>
      <c r="BU143" s="204"/>
      <c r="BV143" s="205"/>
      <c r="BW143" s="85"/>
      <c r="BX143" s="85"/>
      <c r="BY143" s="85"/>
      <c r="BZ143" s="85"/>
      <c r="CA143" s="72"/>
      <c r="CB143" s="72"/>
    </row>
    <row r="144" spans="1:80" s="91" customFormat="1" ht="15.75" hidden="1" customHeight="1" x14ac:dyDescent="0.25">
      <c r="A144" s="377" t="s">
        <v>507</v>
      </c>
      <c r="B144" s="1036"/>
      <c r="C144" s="1036" t="s">
        <v>177</v>
      </c>
      <c r="D144" s="1036"/>
      <c r="E144" s="1036"/>
      <c r="F144" s="1036"/>
      <c r="G144" s="1051" t="s">
        <v>74</v>
      </c>
      <c r="H144" s="1039">
        <f>+'P01 2026'!H106</f>
        <v>11509.5</v>
      </c>
      <c r="I144" s="1039">
        <f>'P01 2026'!AA113</f>
        <v>11826.892</v>
      </c>
      <c r="J144" s="1039">
        <f ca="1">SUMIF(W$3:$AJ136,"ok",W144:AJ144)</f>
        <v>189.8</v>
      </c>
      <c r="K144" s="1040">
        <f t="shared" ca="1" si="20"/>
        <v>1.604817225015668E-2</v>
      </c>
      <c r="L144" s="1049">
        <f>'P01 2026'!AC113</f>
        <v>621.41999999999996</v>
      </c>
      <c r="M144" s="138">
        <f t="shared" si="21"/>
        <v>5.2542967332414973E-2</v>
      </c>
      <c r="N144" s="1039">
        <f t="shared" si="22"/>
        <v>11205.472</v>
      </c>
      <c r="O144" s="138">
        <f t="shared" si="23"/>
        <v>0.94745703266758496</v>
      </c>
      <c r="P144" s="1041">
        <f>+'P01 2026'!AE113</f>
        <v>125.25</v>
      </c>
      <c r="Q144" s="138">
        <f t="shared" ca="1" si="24"/>
        <v>0.65990516332982085</v>
      </c>
      <c r="R144" s="1041">
        <f>+'P01 2026'!AF113</f>
        <v>64.55</v>
      </c>
      <c r="S144" s="138">
        <f t="shared" ca="1" si="25"/>
        <v>0.34009483667017909</v>
      </c>
      <c r="T144" s="1042">
        <f>+'P01 2025'!U119</f>
        <v>3697.9578079999997</v>
      </c>
      <c r="U144" s="1052">
        <f ca="1">SUM(U145:U148)</f>
        <v>2314.1908479999997</v>
      </c>
      <c r="V144" s="1040">
        <f t="shared" ca="1" si="26"/>
        <v>0.62580239368701851</v>
      </c>
      <c r="W144" s="1043">
        <f>+'P01 2026'!I106</f>
        <v>125.74</v>
      </c>
      <c r="X144" s="1044">
        <f>+'P01 2025'!G117</f>
        <v>0</v>
      </c>
      <c r="Y144" s="1044">
        <f>+'P01 2026'!R88</f>
        <v>64.06</v>
      </c>
      <c r="Z144" s="1045">
        <f>+'P01 2025'!N79</f>
        <v>2314.1908480000002</v>
      </c>
      <c r="AA144" s="63">
        <f>+'P01 2025'!AC95</f>
        <v>1157.1300000000001</v>
      </c>
      <c r="AB144" s="63">
        <f>+'P01 2025'!AR85</f>
        <v>1034.02</v>
      </c>
      <c r="AC144" s="63">
        <f>SUM(AC145:AC148)</f>
        <v>371.59699999999998</v>
      </c>
      <c r="AD144" s="63">
        <f>+'P01 2025'!BU91</f>
        <v>1073.3130000000001</v>
      </c>
      <c r="AE144" s="63">
        <f>+'P01 2025'!CI74</f>
        <v>1696.16</v>
      </c>
      <c r="AF144" s="63">
        <f>+'P01 2025'!CX78</f>
        <v>264.5</v>
      </c>
      <c r="AG144" s="63">
        <f>+'P01 2025'!DN96</f>
        <v>1712.5920000000001</v>
      </c>
      <c r="AH144" s="63">
        <f>+'P01 2025'!ED87</f>
        <v>1400.175</v>
      </c>
      <c r="AI144" s="63">
        <f>+'P01 2025'!EY86</f>
        <v>887.60500000000002</v>
      </c>
      <c r="AJ144" s="63">
        <f>+'P01 2025'!FR100</f>
        <v>2311.3000000000002</v>
      </c>
      <c r="AK144" s="380"/>
      <c r="AL144" s="492"/>
      <c r="AM144" s="492"/>
      <c r="AN144" s="826"/>
      <c r="AO144" s="826"/>
      <c r="AP144" s="492"/>
      <c r="AQ144" s="492"/>
      <c r="AR144" s="826"/>
      <c r="AS144" s="347"/>
      <c r="AT144" s="347"/>
      <c r="AU144" s="347"/>
      <c r="AV144" s="347"/>
      <c r="AW144" s="347"/>
      <c r="AX144" s="347"/>
      <c r="AY144" s="347"/>
      <c r="AZ144" s="820"/>
      <c r="BA144" s="820"/>
      <c r="BB144" s="820"/>
      <c r="BC144" s="820"/>
      <c r="BD144" s="827"/>
      <c r="BE144" s="827"/>
      <c r="BF144" s="204"/>
      <c r="BG144" s="204"/>
      <c r="BH144" s="204"/>
      <c r="BI144" s="204"/>
      <c r="BJ144" s="204"/>
      <c r="BK144" s="348"/>
      <c r="BL144" s="348"/>
      <c r="BM144" s="348"/>
      <c r="BN144" s="348"/>
      <c r="BO144" s="85"/>
      <c r="BP144" s="204"/>
      <c r="BQ144" s="348"/>
      <c r="BR144" s="348"/>
      <c r="BS144" s="348"/>
      <c r="BT144" s="348"/>
      <c r="BU144" s="204"/>
      <c r="BV144" s="205"/>
      <c r="BW144" s="85"/>
      <c r="BX144" s="85"/>
      <c r="BY144" s="85"/>
      <c r="BZ144" s="85"/>
      <c r="CA144" s="72"/>
      <c r="CB144" s="72"/>
    </row>
    <row r="145" spans="1:80" s="91" customFormat="1" ht="15.75" hidden="1" customHeight="1" x14ac:dyDescent="0.25">
      <c r="A145" s="377" t="s">
        <v>346</v>
      </c>
      <c r="B145" s="124"/>
      <c r="C145" s="108"/>
      <c r="D145" s="79" t="s">
        <v>154</v>
      </c>
      <c r="E145" s="79"/>
      <c r="F145" s="80" t="str">
        <f>+CONCATENATE($B$79,"",$C$144,"",D145)</f>
        <v>22.12.002</v>
      </c>
      <c r="G145" s="105" t="s">
        <v>75</v>
      </c>
      <c r="H145" s="89">
        <f>+'P01 2026'!H107</f>
        <v>11509.5</v>
      </c>
      <c r="I145" s="89">
        <f>'P01 2026'!AA114</f>
        <v>11440.142</v>
      </c>
      <c r="J145" s="89">
        <f ca="1">SUMIF(W$3:$AJ137,"ok",W145:AJ145)</f>
        <v>189.8</v>
      </c>
      <c r="K145" s="1040">
        <f t="shared" ca="1" si="20"/>
        <v>1.6590703157355915E-2</v>
      </c>
      <c r="L145" s="808">
        <f>'P01 2026'!AC114</f>
        <v>234.67</v>
      </c>
      <c r="M145" s="138">
        <f t="shared" si="21"/>
        <v>2.0512857270477934E-2</v>
      </c>
      <c r="N145" s="89">
        <f t="shared" si="22"/>
        <v>11205.472</v>
      </c>
      <c r="O145" s="138">
        <f t="shared" si="23"/>
        <v>0.97948714272952209</v>
      </c>
      <c r="P145" s="83">
        <f>+'P01 2026'!AE114</f>
        <v>125.25</v>
      </c>
      <c r="Q145" s="138">
        <f t="shared" ca="1" si="24"/>
        <v>0.65990516332982085</v>
      </c>
      <c r="R145" s="83">
        <f>+'P01 2026'!AF114</f>
        <v>64.55</v>
      </c>
      <c r="S145" s="138">
        <f t="shared" ca="1" si="25"/>
        <v>0.34009483667017909</v>
      </c>
      <c r="T145" s="44">
        <f>+'P01 2025'!U120</f>
        <v>2254.5588389999998</v>
      </c>
      <c r="U145" s="44">
        <f ca="1">SUMIF(W$3:$AJ137,"SI",W145:AJ145)</f>
        <v>870.79187899999999</v>
      </c>
      <c r="V145" s="138">
        <f t="shared" ca="1" si="26"/>
        <v>0.38623604047798377</v>
      </c>
      <c r="W145" s="490">
        <f>+'P01 2026'!I107</f>
        <v>125.74</v>
      </c>
      <c r="X145" s="338">
        <f>+'P01 2025'!G118</f>
        <v>0</v>
      </c>
      <c r="Y145" s="338">
        <f>+'P01 2026'!R89</f>
        <v>64.06</v>
      </c>
      <c r="Z145" s="83">
        <f>+'P01 2025'!N80</f>
        <v>870.79187899999999</v>
      </c>
      <c r="AA145" s="63">
        <f>+'P01 2025'!AC96</f>
        <v>1157.1300000000001</v>
      </c>
      <c r="AB145" s="63">
        <f>+'P01 2025'!AR86</f>
        <v>1034.02</v>
      </c>
      <c r="AC145" s="63">
        <f>'P01 2025'!BF77</f>
        <v>371.59699999999998</v>
      </c>
      <c r="AD145" s="63">
        <f>+'P01 2025'!BU92</f>
        <v>1022.2619999999999</v>
      </c>
      <c r="AE145" s="63">
        <f>+'P01 2025'!CI75</f>
        <v>1696.16</v>
      </c>
      <c r="AF145" s="63">
        <f>+'P01 2025'!CX79</f>
        <v>264.5</v>
      </c>
      <c r="AG145" s="63">
        <f>+'P01 2025'!DN97</f>
        <v>1502.066</v>
      </c>
      <c r="AH145" s="63">
        <f>+'P01 2025'!ED88</f>
        <v>1400.175</v>
      </c>
      <c r="AI145" s="63">
        <f>+'P01 2025'!EY87</f>
        <v>875.60500000000002</v>
      </c>
      <c r="AJ145" s="63">
        <f>+'P01 2025'!FR101</f>
        <v>2311.3000000000002</v>
      </c>
      <c r="AK145" s="380"/>
      <c r="AL145" s="492"/>
      <c r="AM145" s="492"/>
      <c r="AN145" s="826"/>
      <c r="AO145" s="826"/>
      <c r="AP145" s="492"/>
      <c r="AQ145" s="492"/>
      <c r="AR145" s="826"/>
      <c r="AS145" s="347"/>
      <c r="AT145" s="347"/>
      <c r="AU145" s="347"/>
      <c r="AV145" s="347"/>
      <c r="AW145" s="347"/>
      <c r="AX145" s="347"/>
      <c r="AY145" s="347"/>
      <c r="AZ145" s="820"/>
      <c r="BA145" s="820"/>
      <c r="BB145" s="820"/>
      <c r="BC145" s="820"/>
      <c r="BD145" s="827"/>
      <c r="BE145" s="827"/>
      <c r="BF145" s="204"/>
      <c r="BG145" s="204"/>
      <c r="BH145" s="204"/>
      <c r="BI145" s="204"/>
      <c r="BJ145" s="204"/>
      <c r="BK145" s="348"/>
      <c r="BL145" s="348"/>
      <c r="BM145" s="348"/>
      <c r="BN145" s="348"/>
      <c r="BO145" s="85"/>
      <c r="BP145" s="204"/>
      <c r="BQ145" s="348"/>
      <c r="BR145" s="348"/>
      <c r="BS145" s="348"/>
      <c r="BT145" s="348"/>
      <c r="BU145" s="204"/>
      <c r="BV145" s="205"/>
      <c r="BW145" s="85"/>
      <c r="BX145" s="85"/>
      <c r="BY145" s="85"/>
      <c r="BZ145" s="85"/>
      <c r="CA145" s="72"/>
      <c r="CB145" s="72"/>
    </row>
    <row r="146" spans="1:80" s="91" customFormat="1" ht="15.75" hidden="1" customHeight="1" x14ac:dyDescent="0.25">
      <c r="A146" s="377" t="s">
        <v>1017</v>
      </c>
      <c r="B146" s="124" t="s">
        <v>282</v>
      </c>
      <c r="C146" s="108"/>
      <c r="D146" s="79" t="s">
        <v>155</v>
      </c>
      <c r="E146" s="79"/>
      <c r="F146" s="80" t="s">
        <v>191</v>
      </c>
      <c r="G146" s="105" t="s">
        <v>76</v>
      </c>
      <c r="H146" s="89">
        <v>0</v>
      </c>
      <c r="I146" s="89">
        <v>0</v>
      </c>
      <c r="J146" s="89">
        <f ca="1">SUMIF(W$3:$AJ138,"ok",W146:AJ146)</f>
        <v>0</v>
      </c>
      <c r="K146" s="1040">
        <f t="shared" ca="1" si="20"/>
        <v>0</v>
      </c>
      <c r="L146" s="89">
        <v>0</v>
      </c>
      <c r="M146" s="138">
        <f t="shared" si="21"/>
        <v>0</v>
      </c>
      <c r="N146" s="89">
        <v>0</v>
      </c>
      <c r="O146" s="138">
        <f t="shared" si="23"/>
        <v>0</v>
      </c>
      <c r="P146" s="83">
        <v>0</v>
      </c>
      <c r="Q146" s="138">
        <f t="shared" ca="1" si="24"/>
        <v>0</v>
      </c>
      <c r="R146" s="83">
        <v>0</v>
      </c>
      <c r="S146" s="138">
        <f t="shared" ca="1" si="25"/>
        <v>0</v>
      </c>
      <c r="T146" s="63">
        <v>0</v>
      </c>
      <c r="U146" s="44">
        <f ca="1">SUMIF(W$3:$AJ138,"SI",W146:AJ146)</f>
        <v>0</v>
      </c>
      <c r="V146" s="138" t="str">
        <f t="shared" ca="1" si="26"/>
        <v>0,00%</v>
      </c>
      <c r="W146" s="490">
        <v>0</v>
      </c>
      <c r="X146" s="338">
        <v>0</v>
      </c>
      <c r="Y146" s="338">
        <v>0</v>
      </c>
      <c r="Z146" s="83">
        <v>0</v>
      </c>
      <c r="AA146" s="63">
        <v>0</v>
      </c>
      <c r="AB146" s="63">
        <v>0</v>
      </c>
      <c r="AC146" s="63">
        <v>0</v>
      </c>
      <c r="AD146" s="63">
        <v>0</v>
      </c>
      <c r="AE146" s="63">
        <v>0</v>
      </c>
      <c r="AF146" s="63">
        <v>0</v>
      </c>
      <c r="AG146" s="63">
        <v>0</v>
      </c>
      <c r="AH146" s="63">
        <v>0</v>
      </c>
      <c r="AI146" s="63">
        <v>0</v>
      </c>
      <c r="AJ146" s="63">
        <v>0</v>
      </c>
      <c r="AK146" s="380"/>
      <c r="AL146" s="492"/>
      <c r="AM146" s="492"/>
      <c r="AN146" s="826"/>
      <c r="AO146" s="826"/>
      <c r="AP146" s="492"/>
      <c r="AQ146" s="492"/>
      <c r="AR146" s="826"/>
      <c r="AS146" s="347"/>
      <c r="AT146" s="347"/>
      <c r="AU146" s="347"/>
      <c r="AV146" s="347"/>
      <c r="AW146" s="347"/>
      <c r="AX146" s="347"/>
      <c r="AY146" s="347"/>
      <c r="AZ146" s="820"/>
      <c r="BA146" s="820"/>
      <c r="BB146" s="820"/>
      <c r="BC146" s="820"/>
      <c r="BD146" s="827"/>
      <c r="BE146" s="827"/>
      <c r="BF146" s="204"/>
      <c r="BG146" s="204"/>
      <c r="BH146" s="204"/>
      <c r="BI146" s="204"/>
      <c r="BJ146" s="204"/>
      <c r="BK146" s="348"/>
      <c r="BL146" s="348"/>
      <c r="BM146" s="348"/>
      <c r="BN146" s="348"/>
      <c r="BO146" s="85"/>
      <c r="BP146" s="204"/>
      <c r="BQ146" s="348"/>
      <c r="BR146" s="348"/>
      <c r="BS146" s="348"/>
      <c r="BT146" s="348"/>
      <c r="BU146" s="204"/>
      <c r="BV146" s="205"/>
      <c r="BW146" s="85"/>
      <c r="BX146" s="85"/>
      <c r="BY146" s="85"/>
      <c r="BZ146" s="85"/>
      <c r="CA146" s="72"/>
      <c r="CB146" s="72"/>
    </row>
    <row r="147" spans="1:80" s="91" customFormat="1" ht="15.75" hidden="1" customHeight="1" x14ac:dyDescent="0.25">
      <c r="A147" s="377" t="s">
        <v>1020</v>
      </c>
      <c r="B147" s="124"/>
      <c r="C147" s="108"/>
      <c r="D147" s="79" t="s">
        <v>169</v>
      </c>
      <c r="E147" s="79"/>
      <c r="F147" s="80" t="s">
        <v>1022</v>
      </c>
      <c r="G147" s="105" t="s">
        <v>1021</v>
      </c>
      <c r="H147" s="89">
        <v>0</v>
      </c>
      <c r="I147" s="89">
        <v>0</v>
      </c>
      <c r="J147" s="89">
        <f ca="1">SUMIF(W$3:$AJ139,"ok",W147:AJ147)</f>
        <v>0</v>
      </c>
      <c r="K147" s="1040">
        <f t="shared" ca="1" si="20"/>
        <v>0</v>
      </c>
      <c r="L147" s="89">
        <v>0</v>
      </c>
      <c r="M147" s="138">
        <f t="shared" si="21"/>
        <v>0</v>
      </c>
      <c r="N147" s="89">
        <v>0</v>
      </c>
      <c r="O147" s="138">
        <f t="shared" si="23"/>
        <v>0</v>
      </c>
      <c r="P147" s="83">
        <v>0</v>
      </c>
      <c r="Q147" s="138">
        <f t="shared" ca="1" si="24"/>
        <v>0</v>
      </c>
      <c r="R147" s="83">
        <v>0</v>
      </c>
      <c r="S147" s="138">
        <f t="shared" ca="1" si="25"/>
        <v>0</v>
      </c>
      <c r="T147" s="63">
        <v>0</v>
      </c>
      <c r="U147" s="44">
        <v>0</v>
      </c>
      <c r="V147" s="138" t="str">
        <f t="shared" si="26"/>
        <v>0,00%</v>
      </c>
      <c r="W147" s="490">
        <v>0</v>
      </c>
      <c r="X147" s="338"/>
      <c r="Y147" s="338">
        <v>0</v>
      </c>
      <c r="Z147" s="83"/>
      <c r="AA147" s="63"/>
      <c r="AB147" s="63"/>
      <c r="AC147" s="63"/>
      <c r="AD147" s="63"/>
      <c r="AE147" s="63"/>
      <c r="AF147" s="63"/>
      <c r="AG147" s="63"/>
      <c r="AH147" s="63"/>
      <c r="AI147" s="63">
        <f>+'P01 2025'!EY88</f>
        <v>12</v>
      </c>
      <c r="AJ147" s="63">
        <v>0</v>
      </c>
      <c r="AK147" s="380"/>
      <c r="AL147" s="492"/>
      <c r="AM147" s="492"/>
      <c r="AN147" s="826"/>
      <c r="AO147" s="826"/>
      <c r="AP147" s="492"/>
      <c r="AQ147" s="492"/>
      <c r="AR147" s="826"/>
      <c r="AS147" s="347"/>
      <c r="AT147" s="347"/>
      <c r="AU147" s="347"/>
      <c r="AV147" s="347"/>
      <c r="AW147" s="347"/>
      <c r="AX147" s="347"/>
      <c r="AY147" s="347"/>
      <c r="AZ147" s="820"/>
      <c r="BA147" s="820"/>
      <c r="BB147" s="820"/>
      <c r="BC147" s="820"/>
      <c r="BD147" s="827"/>
      <c r="BE147" s="827"/>
      <c r="BF147" s="204"/>
      <c r="BG147" s="204"/>
      <c r="BH147" s="204"/>
      <c r="BI147" s="204"/>
      <c r="BJ147" s="204"/>
      <c r="BK147" s="348"/>
      <c r="BL147" s="348"/>
      <c r="BM147" s="348"/>
      <c r="BN147" s="348"/>
      <c r="BO147" s="85"/>
      <c r="BP147" s="204"/>
      <c r="BQ147" s="348"/>
      <c r="BR147" s="348"/>
      <c r="BS147" s="348"/>
      <c r="BT147" s="348"/>
      <c r="BU147" s="204"/>
      <c r="BV147" s="205"/>
      <c r="BW147" s="85"/>
      <c r="BX147" s="85"/>
      <c r="BY147" s="85"/>
      <c r="BZ147" s="85"/>
      <c r="CA147" s="72"/>
      <c r="CB147" s="72"/>
    </row>
    <row r="148" spans="1:80" s="91" customFormat="1" ht="15.75" hidden="1" customHeight="1" x14ac:dyDescent="0.25">
      <c r="A148" s="377" t="s">
        <v>347</v>
      </c>
      <c r="B148" s="124"/>
      <c r="C148" s="108"/>
      <c r="D148" s="79" t="s">
        <v>166</v>
      </c>
      <c r="E148" s="79"/>
      <c r="F148" s="80" t="str">
        <f>+CONCATENATE($B$79,"",$C$144,"",D148)</f>
        <v>22.12.999</v>
      </c>
      <c r="G148" s="105" t="s">
        <v>49</v>
      </c>
      <c r="H148" s="89">
        <v>0</v>
      </c>
      <c r="I148" s="89">
        <f>+'P01 2026'!AA115</f>
        <v>386.75</v>
      </c>
      <c r="J148" s="89">
        <f ca="1">SUMIF(W$3:$AJ140,"ok",W148:AJ148)</f>
        <v>0</v>
      </c>
      <c r="K148" s="1040">
        <f t="shared" ca="1" si="20"/>
        <v>0</v>
      </c>
      <c r="L148" s="808">
        <f>+'P01 2026'!AC115</f>
        <v>386.75</v>
      </c>
      <c r="M148" s="138">
        <f t="shared" si="21"/>
        <v>1</v>
      </c>
      <c r="N148" s="89">
        <v>0</v>
      </c>
      <c r="O148" s="138">
        <f t="shared" si="23"/>
        <v>0</v>
      </c>
      <c r="P148" s="83">
        <f>+'P01 2026'!AE115</f>
        <v>0</v>
      </c>
      <c r="Q148" s="138">
        <f t="shared" ca="1" si="24"/>
        <v>0</v>
      </c>
      <c r="R148" s="83">
        <f>+'P01 2026'!AF1113</f>
        <v>0</v>
      </c>
      <c r="S148" s="138">
        <f t="shared" ca="1" si="25"/>
        <v>0</v>
      </c>
      <c r="T148" s="44">
        <f>+'P01 2025'!U121</f>
        <v>1443.3989689999999</v>
      </c>
      <c r="U148" s="63">
        <f ca="1">SUMIF(W$3:$AJ140,"SI",W148:AJ148)</f>
        <v>1443.3989689999999</v>
      </c>
      <c r="V148" s="138">
        <f t="shared" ca="1" si="26"/>
        <v>1</v>
      </c>
      <c r="W148" s="490">
        <v>0</v>
      </c>
      <c r="X148" s="338">
        <v>0</v>
      </c>
      <c r="Y148" s="338">
        <v>0</v>
      </c>
      <c r="Z148" s="83">
        <f>+'P01 2025'!N81</f>
        <v>1443.3989689999999</v>
      </c>
      <c r="AA148" s="63">
        <v>0</v>
      </c>
      <c r="AB148" s="63">
        <v>0</v>
      </c>
      <c r="AC148" s="63">
        <v>0</v>
      </c>
      <c r="AD148" s="63">
        <f>+'P01 2025'!BU93</f>
        <v>51.051000000000002</v>
      </c>
      <c r="AE148" s="63">
        <v>0</v>
      </c>
      <c r="AF148" s="63">
        <v>0</v>
      </c>
      <c r="AG148" s="63">
        <f>+'P01 2025'!DN98</f>
        <v>210.52600000000001</v>
      </c>
      <c r="AH148" s="63">
        <v>0</v>
      </c>
      <c r="AI148" s="63">
        <v>0</v>
      </c>
      <c r="AJ148" s="63">
        <v>0</v>
      </c>
      <c r="AK148" s="380"/>
      <c r="AL148" s="492"/>
      <c r="AM148" s="492"/>
      <c r="AN148" s="826"/>
      <c r="AO148" s="826"/>
      <c r="AP148" s="492"/>
      <c r="AQ148" s="492"/>
      <c r="AR148" s="826"/>
      <c r="AS148" s="347"/>
      <c r="AT148" s="347"/>
      <c r="AU148" s="347"/>
      <c r="AV148" s="347"/>
      <c r="AW148" s="347"/>
      <c r="AX148" s="347"/>
      <c r="AY148" s="347"/>
      <c r="AZ148" s="820"/>
      <c r="BA148" s="820"/>
      <c r="BB148" s="820"/>
      <c r="BC148" s="820"/>
      <c r="BD148" s="827"/>
      <c r="BE148" s="827"/>
      <c r="BF148" s="204"/>
      <c r="BG148" s="204"/>
      <c r="BH148" s="204"/>
      <c r="BI148" s="204"/>
      <c r="BJ148" s="204"/>
      <c r="BK148" s="348"/>
      <c r="BL148" s="348"/>
      <c r="BM148" s="348"/>
      <c r="BN148" s="348"/>
      <c r="BO148" s="85"/>
      <c r="BP148" s="204"/>
      <c r="BQ148" s="348"/>
      <c r="BR148" s="348"/>
      <c r="BS148" s="348"/>
      <c r="BT148" s="348"/>
      <c r="BU148" s="204"/>
      <c r="BV148" s="205"/>
      <c r="BW148" s="85"/>
      <c r="BX148" s="85"/>
      <c r="BY148" s="85"/>
      <c r="BZ148" s="85"/>
      <c r="CA148" s="72"/>
      <c r="CB148" s="72"/>
    </row>
    <row r="149" spans="1:80" s="91" customFormat="1" ht="15.75" customHeight="1" x14ac:dyDescent="0.25">
      <c r="A149" s="377" t="s">
        <v>508</v>
      </c>
      <c r="B149" s="135">
        <v>23</v>
      </c>
      <c r="C149" s="12"/>
      <c r="D149" s="12"/>
      <c r="E149" s="12"/>
      <c r="F149" s="12"/>
      <c r="G149" s="847" t="s">
        <v>240</v>
      </c>
      <c r="H149" s="86">
        <f>+'P01 2026'!H108</f>
        <v>10</v>
      </c>
      <c r="I149" s="86">
        <f>+'P01 2026'!AA116</f>
        <v>10</v>
      </c>
      <c r="J149" s="86">
        <f ca="1">SUMIF(W$3:$AJ141,"ok",W149:AJ149)</f>
        <v>0</v>
      </c>
      <c r="K149" s="136">
        <f t="shared" ca="1" si="20"/>
        <v>0</v>
      </c>
      <c r="L149" s="848">
        <f>+'P01 2026'!AC116</f>
        <v>0</v>
      </c>
      <c r="M149" s="499">
        <f t="shared" si="21"/>
        <v>0</v>
      </c>
      <c r="N149" s="86">
        <f t="shared" si="22"/>
        <v>10</v>
      </c>
      <c r="O149" s="499">
        <f t="shared" si="23"/>
        <v>1</v>
      </c>
      <c r="P149" s="21">
        <f>+'P01 2026'!AE116</f>
        <v>0</v>
      </c>
      <c r="Q149" s="499">
        <f t="shared" ca="1" si="24"/>
        <v>0</v>
      </c>
      <c r="R149" s="21">
        <f>+'P01 2026'!AF1114</f>
        <v>0</v>
      </c>
      <c r="S149" s="499">
        <f t="shared" ca="1" si="25"/>
        <v>0</v>
      </c>
      <c r="T149" s="87">
        <f>+'P01 2025'!U122</f>
        <v>10.309999999999999</v>
      </c>
      <c r="U149" s="31">
        <f ca="1">SUMIF(W$3:$AJ141,"SI",W149:AJ149)</f>
        <v>0</v>
      </c>
      <c r="V149" s="136">
        <f t="shared" ca="1" si="26"/>
        <v>0</v>
      </c>
      <c r="W149" s="489">
        <f>+'P01 2026'!I108</f>
        <v>0</v>
      </c>
      <c r="X149" s="337">
        <f>+'P01 2025'!G119</f>
        <v>0</v>
      </c>
      <c r="Y149" s="337">
        <v>0</v>
      </c>
      <c r="Z149" s="126">
        <v>0</v>
      </c>
      <c r="AA149" s="63">
        <v>0</v>
      </c>
      <c r="AB149" s="63">
        <v>0</v>
      </c>
      <c r="AC149" s="63">
        <v>0</v>
      </c>
      <c r="AD149" s="63">
        <v>0</v>
      </c>
      <c r="AE149" s="63">
        <f>+'P01 2025'!CI76</f>
        <v>46967.65</v>
      </c>
      <c r="AF149" s="63">
        <f>+'P01 2025'!CX80</f>
        <v>54460.288999999997</v>
      </c>
      <c r="AG149" s="63">
        <v>0</v>
      </c>
      <c r="AH149" s="63">
        <v>0</v>
      </c>
      <c r="AI149" s="63">
        <v>0</v>
      </c>
      <c r="AJ149" s="63">
        <f>+'P01 2025'!FR102</f>
        <v>21046.401000000002</v>
      </c>
      <c r="AK149" s="380"/>
      <c r="AL149" s="492"/>
      <c r="AM149" s="492"/>
      <c r="AN149" s="826"/>
      <c r="AO149" s="826"/>
      <c r="AP149" s="492"/>
      <c r="AQ149" s="492"/>
      <c r="AR149" s="826"/>
      <c r="AS149" s="347"/>
      <c r="AT149" s="347"/>
      <c r="AU149" s="347"/>
      <c r="AV149" s="347"/>
      <c r="AW149" s="347"/>
      <c r="AX149" s="347"/>
      <c r="AY149" s="347"/>
      <c r="AZ149" s="820"/>
      <c r="BA149" s="820"/>
      <c r="BB149" s="820"/>
      <c r="BC149" s="820"/>
      <c r="BD149" s="827"/>
      <c r="BE149" s="827"/>
      <c r="BF149" s="204"/>
      <c r="BG149" s="204"/>
      <c r="BH149" s="204"/>
      <c r="BI149" s="204"/>
      <c r="BJ149" s="204"/>
      <c r="BK149" s="348"/>
      <c r="BL149" s="348"/>
      <c r="BM149" s="348"/>
      <c r="BN149" s="348"/>
      <c r="BO149" s="85"/>
      <c r="BP149" s="204"/>
      <c r="BQ149" s="348"/>
      <c r="BR149" s="348"/>
      <c r="BS149" s="348"/>
      <c r="BT149" s="348"/>
      <c r="BU149" s="204"/>
      <c r="BV149" s="205"/>
      <c r="BW149" s="85"/>
      <c r="BX149" s="85"/>
      <c r="BY149" s="85"/>
      <c r="BZ149" s="85"/>
      <c r="CA149" s="72"/>
      <c r="CB149" s="72"/>
    </row>
    <row r="150" spans="1:80" s="91" customFormat="1" ht="15.75" hidden="1" customHeight="1" x14ac:dyDescent="0.2">
      <c r="A150" s="832" t="s">
        <v>890</v>
      </c>
      <c r="B150" s="135"/>
      <c r="C150" s="12" t="s">
        <v>260</v>
      </c>
      <c r="D150" s="12"/>
      <c r="E150" s="12"/>
      <c r="F150" s="12"/>
      <c r="G150" s="226" t="s">
        <v>894</v>
      </c>
      <c r="H150" s="86">
        <v>0</v>
      </c>
      <c r="I150" s="86">
        <v>0</v>
      </c>
      <c r="J150" s="86">
        <f ca="1">SUMIF(W$3:$AJ142,"ok",W150:AJ150)</f>
        <v>0</v>
      </c>
      <c r="K150" s="136">
        <f t="shared" ca="1" si="20"/>
        <v>0</v>
      </c>
      <c r="L150" s="86">
        <v>0</v>
      </c>
      <c r="M150" s="499">
        <f t="shared" si="21"/>
        <v>0</v>
      </c>
      <c r="N150" s="86">
        <v>0</v>
      </c>
      <c r="O150" s="499">
        <f t="shared" si="23"/>
        <v>0</v>
      </c>
      <c r="P150" s="21">
        <v>0</v>
      </c>
      <c r="Q150" s="499">
        <f t="shared" ca="1" si="24"/>
        <v>0</v>
      </c>
      <c r="R150" s="21">
        <v>0</v>
      </c>
      <c r="S150" s="499">
        <f t="shared" ca="1" si="25"/>
        <v>0</v>
      </c>
      <c r="T150" s="31">
        <v>0</v>
      </c>
      <c r="U150" s="31">
        <f>+U151</f>
        <v>0</v>
      </c>
      <c r="V150" s="136" t="str">
        <f t="shared" si="26"/>
        <v>0,00%</v>
      </c>
      <c r="W150" s="489">
        <v>0</v>
      </c>
      <c r="X150" s="337">
        <v>0</v>
      </c>
      <c r="Y150" s="337">
        <v>0</v>
      </c>
      <c r="Z150" s="126">
        <v>0</v>
      </c>
      <c r="AA150" s="63">
        <v>0</v>
      </c>
      <c r="AB150" s="63">
        <v>0</v>
      </c>
      <c r="AC150" s="63">
        <v>0</v>
      </c>
      <c r="AD150" s="63">
        <v>0</v>
      </c>
      <c r="AE150" s="63">
        <v>0</v>
      </c>
      <c r="AF150" s="63">
        <f>+'P01 2025'!CX81</f>
        <v>614.34</v>
      </c>
      <c r="AG150" s="63">
        <v>0</v>
      </c>
      <c r="AH150" s="63">
        <v>0</v>
      </c>
      <c r="AI150" s="63">
        <v>0</v>
      </c>
      <c r="AJ150" s="63">
        <v>0</v>
      </c>
      <c r="AK150" s="380"/>
      <c r="AL150" s="492"/>
      <c r="AM150" s="492"/>
      <c r="AN150" s="826"/>
      <c r="AO150" s="826"/>
      <c r="AP150" s="492"/>
      <c r="AQ150" s="492"/>
      <c r="AR150" s="826"/>
      <c r="AS150" s="347"/>
      <c r="AT150" s="347"/>
      <c r="AU150" s="347"/>
      <c r="AV150" s="347"/>
      <c r="AW150" s="347"/>
      <c r="AX150" s="347"/>
      <c r="AY150" s="347"/>
      <c r="AZ150" s="820"/>
      <c r="BA150" s="820"/>
      <c r="BB150" s="820"/>
      <c r="BC150" s="820"/>
      <c r="BD150" s="827"/>
      <c r="BE150" s="827"/>
      <c r="BF150" s="204"/>
      <c r="BG150" s="204"/>
      <c r="BH150" s="204"/>
      <c r="BI150" s="204"/>
      <c r="BJ150" s="204"/>
      <c r="BK150" s="348"/>
      <c r="BL150" s="348"/>
      <c r="BM150" s="348"/>
      <c r="BN150" s="348"/>
      <c r="BO150" s="85"/>
      <c r="BP150" s="204"/>
      <c r="BQ150" s="348"/>
      <c r="BR150" s="348"/>
      <c r="BS150" s="348"/>
      <c r="BT150" s="348"/>
      <c r="BU150" s="204"/>
      <c r="BV150" s="205"/>
      <c r="BW150" s="85"/>
      <c r="BX150" s="85"/>
      <c r="BY150" s="85"/>
      <c r="BZ150" s="85"/>
      <c r="CA150" s="72"/>
      <c r="CB150" s="72"/>
    </row>
    <row r="151" spans="1:80" s="91" customFormat="1" ht="15.75" hidden="1" customHeight="1" x14ac:dyDescent="0.2">
      <c r="A151" s="832" t="s">
        <v>891</v>
      </c>
      <c r="B151" s="833"/>
      <c r="C151" s="835"/>
      <c r="D151" s="835" t="s">
        <v>170</v>
      </c>
      <c r="E151" s="835"/>
      <c r="F151" s="835"/>
      <c r="G151" s="836" t="s">
        <v>891</v>
      </c>
      <c r="H151" s="838">
        <v>0</v>
      </c>
      <c r="I151" s="838">
        <v>0</v>
      </c>
      <c r="J151" s="838">
        <f ca="1">SUMIF(W$3:$AJ143,"ok",W151:AJ151)</f>
        <v>0</v>
      </c>
      <c r="K151" s="136">
        <f t="shared" ca="1" si="20"/>
        <v>0</v>
      </c>
      <c r="L151" s="838">
        <v>0</v>
      </c>
      <c r="M151" s="499">
        <f t="shared" si="21"/>
        <v>0</v>
      </c>
      <c r="N151" s="838">
        <v>0</v>
      </c>
      <c r="O151" s="499">
        <f t="shared" si="23"/>
        <v>0</v>
      </c>
      <c r="P151" s="839">
        <v>0</v>
      </c>
      <c r="Q151" s="499">
        <f t="shared" ca="1" si="24"/>
        <v>0</v>
      </c>
      <c r="R151" s="839">
        <v>0</v>
      </c>
      <c r="S151" s="499">
        <f t="shared" ca="1" si="25"/>
        <v>0</v>
      </c>
      <c r="T151" s="844">
        <v>0</v>
      </c>
      <c r="U151" s="844">
        <v>0</v>
      </c>
      <c r="V151" s="499" t="str">
        <f t="shared" si="26"/>
        <v>0,00%</v>
      </c>
      <c r="W151" s="841">
        <v>0</v>
      </c>
      <c r="X151" s="842">
        <v>0</v>
      </c>
      <c r="Y151" s="842">
        <v>0</v>
      </c>
      <c r="Z151" s="843">
        <v>0</v>
      </c>
      <c r="AA151" s="63">
        <v>0</v>
      </c>
      <c r="AB151" s="63">
        <v>0</v>
      </c>
      <c r="AC151" s="63">
        <v>0</v>
      </c>
      <c r="AD151" s="63">
        <v>0</v>
      </c>
      <c r="AE151" s="63">
        <v>0</v>
      </c>
      <c r="AF151" s="63">
        <f>+'P01 2025'!CX82</f>
        <v>614.34</v>
      </c>
      <c r="AG151" s="63">
        <v>0</v>
      </c>
      <c r="AH151" s="63">
        <v>0</v>
      </c>
      <c r="AI151" s="63">
        <v>0</v>
      </c>
      <c r="AJ151" s="63">
        <v>0</v>
      </c>
      <c r="AK151" s="380"/>
      <c r="AL151" s="492"/>
      <c r="AM151" s="492"/>
      <c r="AN151" s="826"/>
      <c r="AO151" s="826"/>
      <c r="AP151" s="492"/>
      <c r="AQ151" s="492"/>
      <c r="AR151" s="826"/>
      <c r="AS151" s="347"/>
      <c r="AT151" s="347"/>
      <c r="AU151" s="347"/>
      <c r="AV151" s="347"/>
      <c r="AW151" s="347"/>
      <c r="AX151" s="347"/>
      <c r="AY151" s="347"/>
      <c r="AZ151" s="820"/>
      <c r="BA151" s="820"/>
      <c r="BB151" s="820"/>
      <c r="BC151" s="820"/>
      <c r="BD151" s="827"/>
      <c r="BE151" s="827"/>
      <c r="BF151" s="204"/>
      <c r="BG151" s="204"/>
      <c r="BH151" s="204"/>
      <c r="BI151" s="204"/>
      <c r="BJ151" s="204"/>
      <c r="BK151" s="348"/>
      <c r="BL151" s="348"/>
      <c r="BM151" s="348"/>
      <c r="BN151" s="348"/>
      <c r="BO151" s="85"/>
      <c r="BP151" s="204"/>
      <c r="BQ151" s="348"/>
      <c r="BR151" s="348"/>
      <c r="BS151" s="348"/>
      <c r="BT151" s="348"/>
      <c r="BU151" s="204"/>
      <c r="BV151" s="205"/>
      <c r="BW151" s="85"/>
      <c r="BX151" s="85"/>
      <c r="BY151" s="85"/>
      <c r="BZ151" s="85"/>
      <c r="CA151" s="72"/>
      <c r="CB151" s="72"/>
    </row>
    <row r="152" spans="1:80" s="91" customFormat="1" ht="15.75" hidden="1" customHeight="1" x14ac:dyDescent="0.25">
      <c r="A152" s="377" t="s">
        <v>509</v>
      </c>
      <c r="B152" s="855"/>
      <c r="C152" s="12" t="s">
        <v>156</v>
      </c>
      <c r="D152" s="12"/>
      <c r="E152" s="12"/>
      <c r="F152" s="856" t="s">
        <v>289</v>
      </c>
      <c r="G152" s="226" t="s">
        <v>723</v>
      </c>
      <c r="H152" s="86">
        <f>+'P01 2026'!H109</f>
        <v>10</v>
      </c>
      <c r="I152" s="86">
        <f>+'P01 2026'!AA117</f>
        <v>10</v>
      </c>
      <c r="J152" s="86">
        <f ca="1">SUMIF(W$3:$AJ144,"ok",W152:AJ152)</f>
        <v>0</v>
      </c>
      <c r="K152" s="136">
        <f t="shared" ca="1" si="20"/>
        <v>0</v>
      </c>
      <c r="L152" s="848">
        <f>+'P01 2026'!AC117</f>
        <v>0</v>
      </c>
      <c r="M152" s="499">
        <f t="shared" si="21"/>
        <v>0</v>
      </c>
      <c r="N152" s="86">
        <f t="shared" si="22"/>
        <v>10</v>
      </c>
      <c r="O152" s="499">
        <f t="shared" si="23"/>
        <v>1</v>
      </c>
      <c r="P152" s="21">
        <f>+'P01 2026'!AE117</f>
        <v>0</v>
      </c>
      <c r="Q152" s="499">
        <f t="shared" ca="1" si="24"/>
        <v>0</v>
      </c>
      <c r="R152" s="21">
        <f>+'P01 2026'!AF117</f>
        <v>0</v>
      </c>
      <c r="S152" s="499">
        <f t="shared" ca="1" si="25"/>
        <v>0</v>
      </c>
      <c r="T152" s="31">
        <f>+'P01 2025'!U123</f>
        <v>10.309999999999999</v>
      </c>
      <c r="U152" s="87">
        <f ca="1">SUMIF(W$3:$AJ142,"SI",W152:AJ152)</f>
        <v>0</v>
      </c>
      <c r="V152" s="136">
        <f t="shared" ca="1" si="26"/>
        <v>0</v>
      </c>
      <c r="W152" s="489">
        <f>+'P01 2026'!I109</f>
        <v>0</v>
      </c>
      <c r="X152" s="337">
        <f>+'P01 2025'!G120</f>
        <v>0</v>
      </c>
      <c r="Y152" s="337">
        <v>0</v>
      </c>
      <c r="Z152" s="21">
        <v>0</v>
      </c>
      <c r="AA152" s="63">
        <v>0</v>
      </c>
      <c r="AB152" s="63">
        <v>0</v>
      </c>
      <c r="AC152" s="63">
        <v>0</v>
      </c>
      <c r="AD152" s="63">
        <v>0</v>
      </c>
      <c r="AE152" s="63">
        <f>+'P01 2025'!CI77</f>
        <v>46967.65</v>
      </c>
      <c r="AF152" s="63">
        <f>+'P01 2025'!CX83</f>
        <v>53845.949000000001</v>
      </c>
      <c r="AG152" s="63">
        <v>0</v>
      </c>
      <c r="AH152" s="63">
        <v>0</v>
      </c>
      <c r="AI152" s="63">
        <v>0</v>
      </c>
      <c r="AJ152" s="63">
        <f>+'P01 2025'!FR103</f>
        <v>21046.401000000002</v>
      </c>
      <c r="AK152" s="380"/>
      <c r="AL152" s="492"/>
      <c r="AM152" s="492"/>
      <c r="AN152" s="826"/>
      <c r="AO152" s="826"/>
      <c r="AP152" s="492"/>
      <c r="AQ152" s="492"/>
      <c r="AR152" s="826"/>
      <c r="AS152" s="347"/>
      <c r="AT152" s="347"/>
      <c r="AU152" s="347"/>
      <c r="AV152" s="347"/>
      <c r="AW152" s="347"/>
      <c r="AX152" s="347"/>
      <c r="AY152" s="347"/>
      <c r="AZ152" s="820"/>
      <c r="BA152" s="820"/>
      <c r="BB152" s="820"/>
      <c r="BC152" s="820"/>
      <c r="BD152" s="827"/>
      <c r="BE152" s="827"/>
      <c r="BF152" s="204"/>
      <c r="BG152" s="204"/>
      <c r="BH152" s="204"/>
      <c r="BI152" s="204"/>
      <c r="BJ152" s="204"/>
      <c r="BK152" s="348"/>
      <c r="BL152" s="348"/>
      <c r="BM152" s="348"/>
      <c r="BN152" s="348"/>
      <c r="BO152" s="85"/>
      <c r="BP152" s="204"/>
      <c r="BQ152" s="348"/>
      <c r="BR152" s="348"/>
      <c r="BS152" s="348"/>
      <c r="BT152" s="348"/>
      <c r="BU152" s="204"/>
      <c r="BV152" s="205"/>
      <c r="BW152" s="85"/>
      <c r="BX152" s="85"/>
      <c r="BY152" s="85"/>
      <c r="BZ152" s="85"/>
      <c r="CA152" s="72"/>
      <c r="CB152" s="72"/>
    </row>
    <row r="153" spans="1:80" s="91" customFormat="1" ht="15.75" hidden="1" customHeight="1" x14ac:dyDescent="0.25">
      <c r="A153" s="377" t="s">
        <v>801</v>
      </c>
      <c r="B153" s="852"/>
      <c r="C153" s="834"/>
      <c r="D153" s="835" t="s">
        <v>158</v>
      </c>
      <c r="E153" s="835"/>
      <c r="F153" s="853" t="s">
        <v>812</v>
      </c>
      <c r="G153" s="836" t="s">
        <v>804</v>
      </c>
      <c r="H153" s="838">
        <v>0</v>
      </c>
      <c r="I153" s="838">
        <v>0</v>
      </c>
      <c r="J153" s="838">
        <f ca="1">SUMIF(W$3:$AJ144,"ok",W153:AJ153)</f>
        <v>0</v>
      </c>
      <c r="K153" s="136">
        <f t="shared" ca="1" si="20"/>
        <v>0</v>
      </c>
      <c r="L153" s="838">
        <v>0</v>
      </c>
      <c r="M153" s="499">
        <f t="shared" si="21"/>
        <v>0</v>
      </c>
      <c r="N153" s="838">
        <v>0</v>
      </c>
      <c r="O153" s="499">
        <f t="shared" si="23"/>
        <v>0</v>
      </c>
      <c r="P153" s="839">
        <v>0</v>
      </c>
      <c r="Q153" s="499">
        <f t="shared" ca="1" si="24"/>
        <v>0</v>
      </c>
      <c r="R153" s="839">
        <v>0</v>
      </c>
      <c r="S153" s="499">
        <f t="shared" ca="1" si="25"/>
        <v>0</v>
      </c>
      <c r="T153" s="844">
        <f>+'P01 2025'!U124</f>
        <v>1.0309999999999999</v>
      </c>
      <c r="U153" s="840">
        <f ca="1">SUMIF(W$3:$AJ143,"SI",W153:AJ153)</f>
        <v>0</v>
      </c>
      <c r="V153" s="499">
        <f t="shared" ca="1" si="26"/>
        <v>0</v>
      </c>
      <c r="W153" s="841">
        <v>0</v>
      </c>
      <c r="X153" s="842">
        <f>+'P01 2025'!G121</f>
        <v>0</v>
      </c>
      <c r="Y153" s="842">
        <v>0</v>
      </c>
      <c r="Z153" s="839">
        <v>0</v>
      </c>
      <c r="AA153" s="63">
        <v>0</v>
      </c>
      <c r="AB153" s="63">
        <v>0</v>
      </c>
      <c r="AC153" s="63">
        <v>0</v>
      </c>
      <c r="AD153" s="63">
        <v>0</v>
      </c>
      <c r="AE153" s="63">
        <v>0</v>
      </c>
      <c r="AF153" s="63">
        <v>0</v>
      </c>
      <c r="AG153" s="63">
        <v>0</v>
      </c>
      <c r="AH153" s="63">
        <v>0</v>
      </c>
      <c r="AI153" s="63">
        <v>0</v>
      </c>
      <c r="AJ153" s="63">
        <v>0</v>
      </c>
      <c r="AK153" s="380"/>
      <c r="AL153" s="492"/>
      <c r="AM153" s="492"/>
      <c r="AN153" s="826"/>
      <c r="AO153" s="826"/>
      <c r="AP153" s="492"/>
      <c r="AQ153" s="492"/>
      <c r="AR153" s="826"/>
      <c r="AS153" s="347"/>
      <c r="AT153" s="347"/>
      <c r="AU153" s="347"/>
      <c r="AV153" s="347"/>
      <c r="AW153" s="347"/>
      <c r="AX153" s="347"/>
      <c r="AY153" s="347"/>
      <c r="AZ153" s="820"/>
      <c r="BA153" s="820"/>
      <c r="BB153" s="820"/>
      <c r="BC153" s="820"/>
      <c r="BD153" s="827"/>
      <c r="BE153" s="827"/>
      <c r="BF153" s="204"/>
      <c r="BG153" s="204"/>
      <c r="BH153" s="204"/>
      <c r="BI153" s="204"/>
      <c r="BJ153" s="204"/>
      <c r="BK153" s="348"/>
      <c r="BL153" s="348"/>
      <c r="BM153" s="348"/>
      <c r="BN153" s="348"/>
      <c r="BO153" s="85"/>
      <c r="BP153" s="204"/>
      <c r="BQ153" s="348"/>
      <c r="BR153" s="348"/>
      <c r="BS153" s="348"/>
      <c r="BT153" s="348"/>
      <c r="BU153" s="204"/>
      <c r="BV153" s="205"/>
      <c r="BW153" s="85"/>
      <c r="BX153" s="85"/>
      <c r="BY153" s="85"/>
      <c r="BZ153" s="85"/>
      <c r="CA153" s="72"/>
      <c r="CB153" s="72"/>
    </row>
    <row r="154" spans="1:80" s="91" customFormat="1" ht="15.75" hidden="1" customHeight="1" x14ac:dyDescent="0.25">
      <c r="A154" s="377" t="s">
        <v>510</v>
      </c>
      <c r="B154" s="852"/>
      <c r="C154" s="834"/>
      <c r="D154" s="835" t="s">
        <v>155</v>
      </c>
      <c r="E154" s="835"/>
      <c r="F154" s="853" t="s">
        <v>242</v>
      </c>
      <c r="G154" s="836" t="s">
        <v>241</v>
      </c>
      <c r="H154" s="838">
        <f>+'P01 2026'!H110</f>
        <v>10</v>
      </c>
      <c r="I154" s="838">
        <f>+'P01 2026'!AA118</f>
        <v>10</v>
      </c>
      <c r="J154" s="838">
        <f ca="1">SUMIF(W$3:$AJ145,"ok",W154:AJ154)</f>
        <v>0</v>
      </c>
      <c r="K154" s="136">
        <f t="shared" ca="1" si="20"/>
        <v>0</v>
      </c>
      <c r="L154" s="845">
        <f>+'P01 2026'!AC118</f>
        <v>0</v>
      </c>
      <c r="M154" s="499">
        <f t="shared" si="21"/>
        <v>0</v>
      </c>
      <c r="N154" s="838">
        <f t="shared" si="22"/>
        <v>10</v>
      </c>
      <c r="O154" s="499">
        <f t="shared" si="23"/>
        <v>1</v>
      </c>
      <c r="P154" s="839">
        <f>+'P01 2026'!AE118</f>
        <v>0</v>
      </c>
      <c r="Q154" s="499">
        <f t="shared" ca="1" si="24"/>
        <v>0</v>
      </c>
      <c r="R154" s="839">
        <f>+'P01 2026'!AF110</f>
        <v>0</v>
      </c>
      <c r="S154" s="499">
        <f t="shared" ca="1" si="25"/>
        <v>0</v>
      </c>
      <c r="T154" s="844">
        <f>+'P01 2025'!U125</f>
        <v>8.2479999999999993</v>
      </c>
      <c r="U154" s="840">
        <f ca="1">SUMIF(W$3:$AJ144,"SI",W154:AJ154)</f>
        <v>0</v>
      </c>
      <c r="V154" s="499">
        <f t="shared" ca="1" si="26"/>
        <v>0</v>
      </c>
      <c r="W154" s="841">
        <f>+'P01 2026'!I110</f>
        <v>0</v>
      </c>
      <c r="X154" s="842">
        <f>+'P01 2025'!G122</f>
        <v>0</v>
      </c>
      <c r="Y154" s="842">
        <v>0</v>
      </c>
      <c r="Z154" s="839">
        <v>0</v>
      </c>
      <c r="AA154" s="63">
        <v>0</v>
      </c>
      <c r="AB154" s="63">
        <v>0</v>
      </c>
      <c r="AC154" s="63">
        <v>0</v>
      </c>
      <c r="AD154" s="63">
        <v>0</v>
      </c>
      <c r="AE154" s="63">
        <f>+'P01 2025'!CI78</f>
        <v>46967.65</v>
      </c>
      <c r="AF154" s="63">
        <f>+'P01 2025'!CX84</f>
        <v>11060.679</v>
      </c>
      <c r="AG154" s="63">
        <v>0</v>
      </c>
      <c r="AH154" s="63">
        <v>0</v>
      </c>
      <c r="AI154" s="63">
        <v>0</v>
      </c>
      <c r="AJ154" s="63">
        <f>+'P01 2025'!FR104</f>
        <v>21046.401000000002</v>
      </c>
      <c r="AK154" s="380"/>
      <c r="AL154" s="492"/>
      <c r="AM154" s="492"/>
      <c r="AN154" s="826"/>
      <c r="AO154" s="826"/>
      <c r="AP154" s="492"/>
      <c r="AQ154" s="492"/>
      <c r="AR154" s="826"/>
      <c r="AS154" s="347"/>
      <c r="AT154" s="347"/>
      <c r="AU154" s="347"/>
      <c r="AV154" s="347"/>
      <c r="AW154" s="347"/>
      <c r="AX154" s="347"/>
      <c r="AY154" s="347"/>
      <c r="AZ154" s="820"/>
      <c r="BA154" s="820"/>
      <c r="BB154" s="820"/>
      <c r="BC154" s="820"/>
      <c r="BD154" s="827"/>
      <c r="BE154" s="827"/>
      <c r="BF154" s="204"/>
      <c r="BG154" s="204"/>
      <c r="BH154" s="204"/>
      <c r="BI154" s="204"/>
      <c r="BJ154" s="204"/>
      <c r="BK154" s="348"/>
      <c r="BL154" s="348"/>
      <c r="BM154" s="348"/>
      <c r="BN154" s="348"/>
      <c r="BO154" s="85"/>
      <c r="BP154" s="204"/>
      <c r="BQ154" s="348"/>
      <c r="BR154" s="348"/>
      <c r="BS154" s="348"/>
      <c r="BT154" s="348"/>
      <c r="BU154" s="204"/>
      <c r="BV154" s="205"/>
      <c r="BW154" s="85"/>
      <c r="BX154" s="85"/>
      <c r="BY154" s="85"/>
      <c r="BZ154" s="85"/>
      <c r="CA154" s="72"/>
      <c r="CB154" s="72"/>
    </row>
    <row r="155" spans="1:80" s="91" customFormat="1" ht="15.75" hidden="1" customHeight="1" x14ac:dyDescent="0.25">
      <c r="A155" s="377" t="s">
        <v>782</v>
      </c>
      <c r="B155" s="836"/>
      <c r="C155" s="851"/>
      <c r="D155" s="269" t="s">
        <v>168</v>
      </c>
      <c r="E155" s="269"/>
      <c r="F155" s="860" t="s">
        <v>664</v>
      </c>
      <c r="G155" s="836" t="s">
        <v>663</v>
      </c>
      <c r="H155" s="838">
        <v>0</v>
      </c>
      <c r="I155" s="838">
        <v>0</v>
      </c>
      <c r="J155" s="838">
        <f ca="1">SUMIF(W$3:$AJ146,"ok",W155:AJ155)</f>
        <v>0</v>
      </c>
      <c r="K155" s="136">
        <f t="shared" ca="1" si="20"/>
        <v>0</v>
      </c>
      <c r="L155" s="838">
        <v>0</v>
      </c>
      <c r="M155" s="499">
        <f t="shared" si="21"/>
        <v>0</v>
      </c>
      <c r="N155" s="838">
        <v>0</v>
      </c>
      <c r="O155" s="499">
        <f t="shared" si="23"/>
        <v>0</v>
      </c>
      <c r="P155" s="839">
        <v>0</v>
      </c>
      <c r="Q155" s="499">
        <f t="shared" ca="1" si="24"/>
        <v>0</v>
      </c>
      <c r="R155" s="839">
        <v>0</v>
      </c>
      <c r="S155" s="499">
        <f t="shared" ca="1" si="25"/>
        <v>0</v>
      </c>
      <c r="T155" s="844">
        <f>+'P01 2025'!U126</f>
        <v>1.0309999999999999</v>
      </c>
      <c r="U155" s="845">
        <f ca="1">SUMIF(W$3:$AJ144,"SI",W155:AJ155)</f>
        <v>0</v>
      </c>
      <c r="V155" s="499">
        <f t="shared" ca="1" si="26"/>
        <v>0</v>
      </c>
      <c r="W155" s="841">
        <v>0</v>
      </c>
      <c r="X155" s="842">
        <f>+'P01 2025'!G123</f>
        <v>0</v>
      </c>
      <c r="Y155" s="842">
        <v>0</v>
      </c>
      <c r="Z155" s="839">
        <v>0</v>
      </c>
      <c r="AA155" s="77">
        <v>0</v>
      </c>
      <c r="AB155" s="63">
        <v>0</v>
      </c>
      <c r="AC155" s="77">
        <v>0</v>
      </c>
      <c r="AD155" s="77">
        <v>0</v>
      </c>
      <c r="AE155" s="77">
        <v>0</v>
      </c>
      <c r="AF155" s="63">
        <f>+'P01 2025'!CX85</f>
        <v>42785.27</v>
      </c>
      <c r="AG155" s="77">
        <v>0</v>
      </c>
      <c r="AH155" s="63">
        <v>0</v>
      </c>
      <c r="AI155" s="77">
        <v>0</v>
      </c>
      <c r="AJ155" s="77">
        <v>0</v>
      </c>
      <c r="AK155" s="380"/>
      <c r="AL155" s="492"/>
      <c r="AM155" s="492"/>
      <c r="AN155" s="826"/>
      <c r="AO155" s="826"/>
      <c r="AP155" s="492"/>
      <c r="AQ155" s="492"/>
      <c r="AR155" s="826"/>
      <c r="AS155" s="347"/>
      <c r="AT155" s="347"/>
      <c r="AU155" s="347"/>
      <c r="AV155" s="347"/>
      <c r="AW155" s="347"/>
      <c r="AX155" s="347"/>
      <c r="AY155" s="347"/>
      <c r="AZ155" s="820"/>
      <c r="BA155" s="820"/>
      <c r="BB155" s="820"/>
      <c r="BC155" s="820"/>
      <c r="BD155" s="827"/>
      <c r="BE155" s="827"/>
      <c r="BF155" s="204"/>
      <c r="BG155" s="204"/>
      <c r="BH155" s="204"/>
      <c r="BI155" s="204"/>
      <c r="BJ155" s="204"/>
      <c r="BK155" s="348"/>
      <c r="BL155" s="348"/>
      <c r="BM155" s="348"/>
      <c r="BN155" s="348"/>
      <c r="BO155" s="85"/>
      <c r="BP155" s="204"/>
      <c r="BQ155" s="348"/>
      <c r="BR155" s="348"/>
      <c r="BS155" s="348"/>
      <c r="BT155" s="348"/>
      <c r="BU155" s="204"/>
      <c r="BV155" s="205"/>
      <c r="BW155" s="85"/>
      <c r="BX155" s="85"/>
      <c r="BY155" s="85"/>
      <c r="BZ155" s="85"/>
      <c r="CA155" s="72"/>
      <c r="CB155" s="72"/>
    </row>
    <row r="156" spans="1:80" s="91" customFormat="1" ht="15.75" customHeight="1" x14ac:dyDescent="0.25">
      <c r="A156" s="377" t="s">
        <v>348</v>
      </c>
      <c r="B156" s="135">
        <v>24</v>
      </c>
      <c r="C156" s="486" t="s">
        <v>1</v>
      </c>
      <c r="D156" s="12"/>
      <c r="E156" s="12"/>
      <c r="F156" s="12"/>
      <c r="G156" s="226" t="s">
        <v>138</v>
      </c>
      <c r="H156" s="86">
        <f>+'P01 2026'!H111</f>
        <v>28490</v>
      </c>
      <c r="I156" s="86">
        <f>+'P01 2026'!AA119</f>
        <v>28490</v>
      </c>
      <c r="J156" s="86">
        <f ca="1">SUMIF(W$3:$AJ148,"ok",W156:AJ156)</f>
        <v>4604</v>
      </c>
      <c r="K156" s="136">
        <f t="shared" ca="1" si="20"/>
        <v>0.1616005616005616</v>
      </c>
      <c r="L156" s="848">
        <f>+'P01 2026'!AC119</f>
        <v>27624</v>
      </c>
      <c r="M156" s="499">
        <f t="shared" si="21"/>
        <v>0.96960336960336957</v>
      </c>
      <c r="N156" s="86">
        <f t="shared" si="22"/>
        <v>866</v>
      </c>
      <c r="O156" s="499">
        <f t="shared" si="23"/>
        <v>3.0396630396630396E-2</v>
      </c>
      <c r="P156" s="21">
        <f>+'P01 2026'!AE119</f>
        <v>4252.9449999999997</v>
      </c>
      <c r="Q156" s="499">
        <f t="shared" ca="1" si="24"/>
        <v>0.92374999999999996</v>
      </c>
      <c r="R156" s="21">
        <f>+'P01 2026'!AF119</f>
        <v>351.05500000000001</v>
      </c>
      <c r="S156" s="499">
        <f t="shared" ca="1" si="25"/>
        <v>7.6249999999999998E-2</v>
      </c>
      <c r="T156" s="31">
        <f>+'P01 2025'!U127</f>
        <v>85338.962999999989</v>
      </c>
      <c r="U156" s="31">
        <f ca="1">U157+U161+U164</f>
        <v>14873.816352</v>
      </c>
      <c r="V156" s="136">
        <f t="shared" ca="1" si="26"/>
        <v>0.17429103693233303</v>
      </c>
      <c r="W156" s="489">
        <f>+'P01 2026'!I111</f>
        <v>2302</v>
      </c>
      <c r="X156" s="337">
        <f>+'P01 2025'!G124</f>
        <v>7436.9081759999999</v>
      </c>
      <c r="Y156" s="337">
        <f>+'P01 2026'!R90</f>
        <v>2302</v>
      </c>
      <c r="Z156" s="126">
        <f>+'P01 2025'!N82</f>
        <v>7436.9081759999999</v>
      </c>
      <c r="AA156" s="63">
        <f>+'P01 2025'!AC97</f>
        <v>7213.2960000000003</v>
      </c>
      <c r="AB156" s="63">
        <f>+'P01 2025'!AR87</f>
        <v>7250.5770000000002</v>
      </c>
      <c r="AC156" s="63" t="e">
        <f>#REF!+AC157+AC161+AC164</f>
        <v>#REF!</v>
      </c>
      <c r="AD156" s="63">
        <f>+'P01 2025'!BU94</f>
        <v>7213.2960000000003</v>
      </c>
      <c r="AE156" s="63">
        <f>+'P01 2025'!CI79</f>
        <v>7213.2960000000003</v>
      </c>
      <c r="AF156" s="63">
        <f>+'P01 2025'!CX86</f>
        <v>231343.40599999999</v>
      </c>
      <c r="AG156" s="63">
        <f>+'P01 2025'!DN99</f>
        <v>178943.296</v>
      </c>
      <c r="AH156" s="63">
        <f>+'P01 2025'!ED89</f>
        <v>5153.2960000000003</v>
      </c>
      <c r="AI156" s="63">
        <f>+'P01 2025'!EY89</f>
        <v>615528.29599999997</v>
      </c>
      <c r="AJ156" s="63">
        <f>+'P01 2025'!FR105</f>
        <v>146559.21799999999</v>
      </c>
      <c r="AK156" s="380"/>
      <c r="AL156" s="492"/>
      <c r="AM156" s="492"/>
      <c r="AN156" s="826"/>
      <c r="AO156" s="826"/>
      <c r="AP156" s="492"/>
      <c r="AQ156" s="492"/>
      <c r="AR156" s="826"/>
      <c r="AS156" s="347"/>
      <c r="AT156" s="347"/>
      <c r="AU156" s="347"/>
      <c r="AV156" s="347"/>
      <c r="AW156" s="347"/>
      <c r="AX156" s="347"/>
      <c r="AY156" s="347"/>
      <c r="AZ156" s="820"/>
      <c r="BA156" s="820"/>
      <c r="BB156" s="820"/>
      <c r="BC156" s="820"/>
      <c r="BD156" s="827"/>
      <c r="BE156" s="827"/>
      <c r="BF156" s="204"/>
      <c r="BG156" s="204"/>
      <c r="BH156" s="204"/>
      <c r="BI156" s="204"/>
      <c r="BJ156" s="204"/>
      <c r="BK156" s="348"/>
      <c r="BL156" s="348"/>
      <c r="BM156" s="348"/>
      <c r="BN156" s="348"/>
      <c r="BO156" s="85"/>
      <c r="BP156" s="204"/>
      <c r="BQ156" s="348"/>
      <c r="BR156" s="348"/>
      <c r="BS156" s="348"/>
      <c r="BT156" s="348"/>
      <c r="BU156" s="204"/>
      <c r="BV156" s="205"/>
      <c r="BW156" s="85"/>
      <c r="BX156" s="85"/>
      <c r="BY156" s="85"/>
      <c r="BZ156" s="85"/>
      <c r="CA156" s="72"/>
      <c r="CB156" s="72"/>
    </row>
    <row r="157" spans="1:80" s="91" customFormat="1" ht="15.75" customHeight="1" x14ac:dyDescent="0.25">
      <c r="A157" s="377" t="s">
        <v>349</v>
      </c>
      <c r="B157" s="135" t="s">
        <v>1</v>
      </c>
      <c r="C157" s="849" t="s">
        <v>156</v>
      </c>
      <c r="D157" s="12"/>
      <c r="E157" s="12"/>
      <c r="F157" s="12"/>
      <c r="G157" s="226" t="s">
        <v>263</v>
      </c>
      <c r="H157" s="45">
        <f>+'P01 2026'!H112</f>
        <v>10</v>
      </c>
      <c r="I157" s="86">
        <f>+'P01 2026'!AA120</f>
        <v>10</v>
      </c>
      <c r="J157" s="86">
        <f ca="1">SUMIF(W$3:$AJ156,"ok",W157:AJ157)</f>
        <v>0</v>
      </c>
      <c r="K157" s="136">
        <f t="shared" ca="1" si="20"/>
        <v>0</v>
      </c>
      <c r="L157" s="848">
        <f>+'P01 2026'!AC120</f>
        <v>0</v>
      </c>
      <c r="M157" s="499">
        <f t="shared" si="21"/>
        <v>0</v>
      </c>
      <c r="N157" s="86">
        <f t="shared" si="22"/>
        <v>10</v>
      </c>
      <c r="O157" s="499">
        <f t="shared" si="23"/>
        <v>1</v>
      </c>
      <c r="P157" s="21">
        <f>+'P01 2026'!AE120</f>
        <v>0</v>
      </c>
      <c r="Q157" s="499">
        <f t="shared" ca="1" si="24"/>
        <v>0</v>
      </c>
      <c r="R157" s="21">
        <f>+'P01 2026'!AF120</f>
        <v>0</v>
      </c>
      <c r="S157" s="499">
        <f t="shared" ca="1" si="25"/>
        <v>0</v>
      </c>
      <c r="T157" s="31">
        <f>+'P01 2025'!U128</f>
        <v>10.309999999999999</v>
      </c>
      <c r="U157" s="88">
        <f ca="1">SUM(U158:U159)</f>
        <v>0</v>
      </c>
      <c r="V157" s="136">
        <f t="shared" ca="1" si="26"/>
        <v>0</v>
      </c>
      <c r="W157" s="489">
        <f>+'P01 2026'!I112</f>
        <v>0</v>
      </c>
      <c r="X157" s="337">
        <f>+'P01 2025'!G125</f>
        <v>0</v>
      </c>
      <c r="Y157" s="337">
        <v>0</v>
      </c>
      <c r="Z157" s="126">
        <v>0</v>
      </c>
      <c r="AA157" s="44">
        <v>0</v>
      </c>
      <c r="AB157" s="63">
        <v>0</v>
      </c>
      <c r="AC157" s="63">
        <f>SUM(AC158:AC159)</f>
        <v>0</v>
      </c>
      <c r="AD157" s="63">
        <v>0</v>
      </c>
      <c r="AE157" s="63">
        <v>0</v>
      </c>
      <c r="AF157" s="63">
        <f>+'P01 2025'!CX87</f>
        <v>195000</v>
      </c>
      <c r="AG157" s="63">
        <v>0</v>
      </c>
      <c r="AH157" s="63">
        <v>0</v>
      </c>
      <c r="AI157" s="63">
        <f>+'P01 2025'!EY90</f>
        <v>400000</v>
      </c>
      <c r="AJ157" s="63">
        <v>0</v>
      </c>
      <c r="AK157" s="380"/>
      <c r="AL157" s="492"/>
      <c r="AM157" s="492"/>
      <c r="AN157" s="826"/>
      <c r="AO157" s="826"/>
      <c r="AP157" s="492"/>
      <c r="AQ157" s="492"/>
      <c r="AR157" s="826"/>
      <c r="AS157" s="347"/>
      <c r="AT157" s="347"/>
      <c r="AU157" s="347"/>
      <c r="AV157" s="347"/>
      <c r="AW157" s="347"/>
      <c r="AX157" s="347"/>
      <c r="AY157" s="347"/>
      <c r="AZ157" s="820"/>
      <c r="BA157" s="820"/>
      <c r="BB157" s="820"/>
      <c r="BC157" s="820"/>
      <c r="BD157" s="827"/>
      <c r="BE157" s="827"/>
      <c r="BF157" s="204"/>
      <c r="BG157" s="204"/>
      <c r="BH157" s="204"/>
      <c r="BI157" s="204"/>
      <c r="BJ157" s="204"/>
      <c r="BK157" s="348"/>
      <c r="BL157" s="348"/>
      <c r="BM157" s="348"/>
      <c r="BN157" s="348"/>
      <c r="BO157" s="85"/>
      <c r="BP157" s="204"/>
      <c r="BQ157" s="348"/>
      <c r="BR157" s="348"/>
      <c r="BS157" s="348"/>
      <c r="BT157" s="348"/>
      <c r="BU157" s="204"/>
      <c r="BV157" s="205"/>
      <c r="BW157" s="85"/>
      <c r="BX157" s="85"/>
      <c r="BY157" s="85"/>
      <c r="BZ157" s="85"/>
      <c r="CA157" s="72"/>
      <c r="CB157" s="72"/>
    </row>
    <row r="158" spans="1:80" s="91" customFormat="1" ht="15.75" customHeight="1" x14ac:dyDescent="0.25">
      <c r="A158" s="377" t="s">
        <v>511</v>
      </c>
      <c r="B158" s="124"/>
      <c r="C158" s="809"/>
      <c r="D158" s="799" t="s">
        <v>183</v>
      </c>
      <c r="E158" s="79"/>
      <c r="F158" s="80" t="str">
        <f>+CONCATENATE($B$156,"",$C$157,"",D158)</f>
        <v>24.03.024</v>
      </c>
      <c r="G158" s="105" t="s">
        <v>223</v>
      </c>
      <c r="H158" s="76">
        <f>+'P01 2026'!H113</f>
        <v>10</v>
      </c>
      <c r="I158" s="89">
        <f>+'P01 2026'!AA121</f>
        <v>10</v>
      </c>
      <c r="J158" s="89">
        <f ca="1">SUMIF(W$3:$AJ156,"ok",W158:AJ158)</f>
        <v>0</v>
      </c>
      <c r="K158" s="138">
        <f t="shared" ca="1" si="20"/>
        <v>0</v>
      </c>
      <c r="L158" s="808">
        <f>+'P01 2026'!AC121</f>
        <v>0</v>
      </c>
      <c r="M158" s="138">
        <f t="shared" si="21"/>
        <v>0</v>
      </c>
      <c r="N158" s="89">
        <f t="shared" si="22"/>
        <v>10</v>
      </c>
      <c r="O158" s="138">
        <f t="shared" si="23"/>
        <v>1</v>
      </c>
      <c r="P158" s="83">
        <f>+'P01 2026'!AE121</f>
        <v>0</v>
      </c>
      <c r="Q158" s="138">
        <f t="shared" ca="1" si="24"/>
        <v>0</v>
      </c>
      <c r="R158" s="83">
        <f>+'P01 2026'!AF121</f>
        <v>0</v>
      </c>
      <c r="S158" s="138">
        <f t="shared" ca="1" si="25"/>
        <v>0</v>
      </c>
      <c r="T158" s="63">
        <f>+'P01 2025'!U129</f>
        <v>10.309999999999999</v>
      </c>
      <c r="U158" s="44">
        <f ca="1">SUMIF(W$3:$AJ156,"SI",W158:AJ158)</f>
        <v>0</v>
      </c>
      <c r="V158" s="138">
        <f t="shared" ca="1" si="26"/>
        <v>0</v>
      </c>
      <c r="W158" s="490">
        <f>+'P01 2026'!I113</f>
        <v>0</v>
      </c>
      <c r="X158" s="338">
        <f>+'P01 2025'!G126</f>
        <v>0</v>
      </c>
      <c r="Y158" s="338">
        <v>0</v>
      </c>
      <c r="Z158" s="83">
        <v>0</v>
      </c>
      <c r="AA158" s="808">
        <v>0</v>
      </c>
      <c r="AB158" s="63">
        <v>0</v>
      </c>
      <c r="AC158" s="63">
        <v>0</v>
      </c>
      <c r="AD158" s="63">
        <v>0</v>
      </c>
      <c r="AE158" s="63">
        <v>0</v>
      </c>
      <c r="AF158" s="63">
        <v>0</v>
      </c>
      <c r="AG158" s="63">
        <v>0</v>
      </c>
      <c r="AH158" s="63">
        <v>0</v>
      </c>
      <c r="AI158" s="63">
        <v>0</v>
      </c>
      <c r="AJ158" s="63">
        <v>0</v>
      </c>
      <c r="AK158" s="380"/>
      <c r="AL158" s="492"/>
      <c r="AM158" s="492"/>
      <c r="AN158" s="826"/>
      <c r="AO158" s="826"/>
      <c r="AP158" s="492"/>
      <c r="AQ158" s="492"/>
      <c r="AR158" s="826"/>
      <c r="AS158" s="347"/>
      <c r="AT158" s="347"/>
      <c r="AU158" s="347"/>
      <c r="AV158" s="347"/>
      <c r="AW158" s="347"/>
      <c r="AX158" s="347"/>
      <c r="AY158" s="347"/>
      <c r="AZ158" s="820"/>
      <c r="BA158" s="820"/>
      <c r="BB158" s="820"/>
      <c r="BC158" s="820"/>
      <c r="BD158" s="827"/>
      <c r="BE158" s="827"/>
      <c r="BF158" s="204"/>
      <c r="BG158" s="204"/>
      <c r="BH158" s="204"/>
      <c r="BI158" s="204"/>
      <c r="BJ158" s="204"/>
      <c r="BK158" s="348"/>
      <c r="BL158" s="348"/>
      <c r="BM158" s="348"/>
      <c r="BN158" s="348"/>
      <c r="BO158" s="85"/>
      <c r="BP158" s="204"/>
      <c r="BQ158" s="348"/>
      <c r="BR158" s="348"/>
      <c r="BS158" s="348"/>
      <c r="BT158" s="348"/>
      <c r="BU158" s="204"/>
      <c r="BV158" s="205"/>
      <c r="BW158" s="205"/>
      <c r="BX158" s="205"/>
      <c r="BY158" s="205"/>
      <c r="BZ158" s="85"/>
      <c r="CA158" s="72"/>
      <c r="CB158" s="72"/>
    </row>
    <row r="159" spans="1:80" s="91" customFormat="1" ht="15.75" hidden="1" customHeight="1" x14ac:dyDescent="0.25">
      <c r="A159" s="377" t="s">
        <v>755</v>
      </c>
      <c r="B159" s="124"/>
      <c r="C159" s="108"/>
      <c r="D159" s="799" t="s">
        <v>757</v>
      </c>
      <c r="E159" s="79"/>
      <c r="F159" s="80" t="str">
        <f>+CONCATENATE($B$156,"",$C$157,"",D159)</f>
        <v>24.03.043</v>
      </c>
      <c r="G159" s="105" t="s">
        <v>758</v>
      </c>
      <c r="H159" s="89">
        <v>0</v>
      </c>
      <c r="I159" s="89">
        <v>0</v>
      </c>
      <c r="J159" s="89">
        <f ca="1">SUMIF(W$3:$AJ156,"ok",W159:AJ159)</f>
        <v>0</v>
      </c>
      <c r="K159" s="138">
        <f t="shared" ca="1" si="20"/>
        <v>0</v>
      </c>
      <c r="L159" s="89">
        <v>0</v>
      </c>
      <c r="M159" s="138">
        <f t="shared" si="21"/>
        <v>0</v>
      </c>
      <c r="N159" s="89">
        <v>0</v>
      </c>
      <c r="O159" s="138">
        <f t="shared" si="23"/>
        <v>0</v>
      </c>
      <c r="P159" s="83">
        <v>0</v>
      </c>
      <c r="Q159" s="138">
        <f t="shared" ca="1" si="24"/>
        <v>0</v>
      </c>
      <c r="R159" s="83">
        <v>0</v>
      </c>
      <c r="S159" s="138">
        <f t="shared" ca="1" si="25"/>
        <v>0</v>
      </c>
      <c r="T159" s="44">
        <v>0</v>
      </c>
      <c r="U159" s="44">
        <f ca="1">SUMIF(W$3:$AJ156,"SI",W159:AJ159)</f>
        <v>0</v>
      </c>
      <c r="V159" s="138" t="str">
        <f t="shared" ca="1" si="26"/>
        <v>0,00%</v>
      </c>
      <c r="W159" s="490">
        <v>0</v>
      </c>
      <c r="X159" s="338">
        <v>0</v>
      </c>
      <c r="Y159" s="338">
        <v>0</v>
      </c>
      <c r="Z159" s="83">
        <v>0</v>
      </c>
      <c r="AA159" s="808">
        <v>0</v>
      </c>
      <c r="AB159" s="63">
        <v>0</v>
      </c>
      <c r="AC159" s="63">
        <v>0</v>
      </c>
      <c r="AD159" s="63">
        <v>0</v>
      </c>
      <c r="AE159" s="63">
        <v>0</v>
      </c>
      <c r="AF159" s="63">
        <v>0</v>
      </c>
      <c r="AG159" s="63">
        <v>0</v>
      </c>
      <c r="AH159" s="63">
        <v>0</v>
      </c>
      <c r="AI159" s="63">
        <f>+'P01 2025'!EY91</f>
        <v>400000</v>
      </c>
      <c r="AJ159" s="63">
        <v>0</v>
      </c>
      <c r="AK159" s="380"/>
      <c r="AL159" s="492"/>
      <c r="AM159" s="492"/>
      <c r="AN159" s="826"/>
      <c r="AO159" s="826"/>
      <c r="AP159" s="492"/>
      <c r="AQ159" s="492"/>
      <c r="AR159" s="826"/>
      <c r="AS159" s="347"/>
      <c r="AT159" s="347"/>
      <c r="AU159" s="347"/>
      <c r="AV159" s="347"/>
      <c r="AW159" s="347"/>
      <c r="AX159" s="347"/>
      <c r="AY159" s="347"/>
      <c r="AZ159" s="820"/>
      <c r="BA159" s="820"/>
      <c r="BB159" s="820"/>
      <c r="BC159" s="820"/>
      <c r="BD159" s="827"/>
      <c r="BE159" s="827"/>
      <c r="BF159" s="204"/>
      <c r="BG159" s="204"/>
      <c r="BH159" s="204"/>
      <c r="BI159" s="204"/>
      <c r="BJ159" s="204"/>
      <c r="BK159" s="348"/>
      <c r="BL159" s="348"/>
      <c r="BM159" s="348"/>
      <c r="BN159" s="348"/>
      <c r="BO159" s="85"/>
      <c r="BP159" s="204"/>
      <c r="BQ159" s="348"/>
      <c r="BR159" s="348"/>
      <c r="BS159" s="348"/>
      <c r="BT159" s="348"/>
      <c r="BU159" s="204"/>
      <c r="BV159" s="205"/>
      <c r="BW159" s="85"/>
      <c r="BX159" s="85"/>
      <c r="BY159" s="85"/>
      <c r="BZ159" s="85"/>
      <c r="CA159" s="72"/>
      <c r="CB159" s="72"/>
    </row>
    <row r="160" spans="1:80" s="91" customFormat="1" ht="15.75" hidden="1" customHeight="1" x14ac:dyDescent="0.25">
      <c r="A160" s="377" t="s">
        <v>892</v>
      </c>
      <c r="B160" s="124"/>
      <c r="C160" s="108"/>
      <c r="D160" s="799" t="s">
        <v>899</v>
      </c>
      <c r="E160" s="79"/>
      <c r="F160" s="80" t="str">
        <f>+CONCATENATE($B$156,"",$C$157,"",D160)</f>
        <v>24.03.416</v>
      </c>
      <c r="G160" s="105" t="s">
        <v>898</v>
      </c>
      <c r="H160" s="89">
        <v>0</v>
      </c>
      <c r="I160" s="89">
        <v>0</v>
      </c>
      <c r="J160" s="89">
        <f ca="1">SUMIF(W$3:$AJ158,"ok",W160:AJ160)</f>
        <v>0</v>
      </c>
      <c r="K160" s="138">
        <f t="shared" ca="1" si="20"/>
        <v>0</v>
      </c>
      <c r="L160" s="89">
        <v>0</v>
      </c>
      <c r="M160" s="138">
        <f t="shared" si="21"/>
        <v>0</v>
      </c>
      <c r="N160" s="89">
        <v>0</v>
      </c>
      <c r="O160" s="138">
        <f t="shared" si="23"/>
        <v>0</v>
      </c>
      <c r="P160" s="83">
        <v>0</v>
      </c>
      <c r="Q160" s="138">
        <f t="shared" ca="1" si="24"/>
        <v>0</v>
      </c>
      <c r="R160" s="83">
        <v>0</v>
      </c>
      <c r="S160" s="138">
        <f t="shared" ca="1" si="25"/>
        <v>0</v>
      </c>
      <c r="T160" s="44">
        <v>0</v>
      </c>
      <c r="U160" s="44">
        <v>0</v>
      </c>
      <c r="V160" s="138" t="str">
        <f t="shared" si="26"/>
        <v>0,00%</v>
      </c>
      <c r="W160" s="490">
        <v>0</v>
      </c>
      <c r="X160" s="338">
        <v>0</v>
      </c>
      <c r="Y160" s="338">
        <v>0</v>
      </c>
      <c r="Z160" s="203">
        <v>0</v>
      </c>
      <c r="AA160" s="203">
        <v>0</v>
      </c>
      <c r="AB160" s="203">
        <v>0</v>
      </c>
      <c r="AC160" s="203">
        <v>0</v>
      </c>
      <c r="AD160" s="203">
        <v>0</v>
      </c>
      <c r="AE160" s="203">
        <v>0</v>
      </c>
      <c r="AF160" s="63">
        <f>+'P01 2025'!CX88</f>
        <v>195000</v>
      </c>
      <c r="AG160" s="63">
        <v>0</v>
      </c>
      <c r="AH160" s="63">
        <v>0</v>
      </c>
      <c r="AI160" s="63">
        <v>0</v>
      </c>
      <c r="AJ160" s="63">
        <v>0</v>
      </c>
      <c r="AK160" s="380"/>
      <c r="AL160" s="492"/>
      <c r="AM160" s="492"/>
      <c r="AN160" s="826"/>
      <c r="AO160" s="826"/>
      <c r="AP160" s="492"/>
      <c r="AQ160" s="492"/>
      <c r="AR160" s="826"/>
      <c r="AS160" s="347"/>
      <c r="AT160" s="347"/>
      <c r="AU160" s="347"/>
      <c r="AV160" s="347"/>
      <c r="AW160" s="347"/>
      <c r="AX160" s="347"/>
      <c r="AY160" s="347"/>
      <c r="AZ160" s="820"/>
      <c r="BA160" s="820"/>
      <c r="BB160" s="820"/>
      <c r="BC160" s="820"/>
      <c r="BD160" s="827"/>
      <c r="BE160" s="827"/>
      <c r="BF160" s="204"/>
      <c r="BG160" s="204"/>
      <c r="BH160" s="204"/>
      <c r="BI160" s="204"/>
      <c r="BJ160" s="204"/>
      <c r="BK160" s="348"/>
      <c r="BL160" s="348"/>
      <c r="BM160" s="348"/>
      <c r="BN160" s="348"/>
      <c r="BO160" s="85"/>
      <c r="BP160" s="204"/>
      <c r="BQ160" s="348"/>
      <c r="BR160" s="348"/>
      <c r="BS160" s="348"/>
      <c r="BT160" s="348"/>
      <c r="BU160" s="204"/>
      <c r="BV160" s="205"/>
      <c r="BW160" s="85"/>
      <c r="BX160" s="85"/>
      <c r="BY160" s="85"/>
      <c r="BZ160" s="85"/>
      <c r="CA160" s="72"/>
      <c r="CB160" s="72"/>
    </row>
    <row r="161" spans="1:80" s="91" customFormat="1" ht="15.75" hidden="1" customHeight="1" x14ac:dyDescent="0.25">
      <c r="A161" s="377" t="s">
        <v>420</v>
      </c>
      <c r="B161" s="135" t="s">
        <v>1</v>
      </c>
      <c r="C161" s="849" t="s">
        <v>172</v>
      </c>
      <c r="D161" s="12"/>
      <c r="E161" s="12"/>
      <c r="F161" s="12"/>
      <c r="G161" s="226" t="s">
        <v>128</v>
      </c>
      <c r="H161" s="45">
        <v>0</v>
      </c>
      <c r="I161" s="45">
        <v>0</v>
      </c>
      <c r="J161" s="45">
        <f ca="1">SUMIF(W$3:$AJ158,"ok",W161:AJ161)</f>
        <v>0</v>
      </c>
      <c r="K161" s="138">
        <f t="shared" ca="1" si="20"/>
        <v>0</v>
      </c>
      <c r="L161" s="86">
        <v>0</v>
      </c>
      <c r="M161" s="138">
        <f t="shared" si="21"/>
        <v>0</v>
      </c>
      <c r="N161" s="86">
        <v>0</v>
      </c>
      <c r="O161" s="138">
        <f t="shared" si="23"/>
        <v>0</v>
      </c>
      <c r="P161" s="21">
        <v>0</v>
      </c>
      <c r="Q161" s="138">
        <f t="shared" ca="1" si="24"/>
        <v>0</v>
      </c>
      <c r="R161" s="21">
        <v>0</v>
      </c>
      <c r="S161" s="138">
        <f t="shared" ca="1" si="25"/>
        <v>0</v>
      </c>
      <c r="T161" s="87">
        <v>0</v>
      </c>
      <c r="U161" s="87">
        <f ca="1">SUMIF(W$3:$AJ156,"SI",W161:AJ161)</f>
        <v>0</v>
      </c>
      <c r="V161" s="136" t="str">
        <f t="shared" ca="1" si="26"/>
        <v>0,00%</v>
      </c>
      <c r="W161" s="489">
        <v>0</v>
      </c>
      <c r="X161" s="337">
        <v>0</v>
      </c>
      <c r="Y161" s="337">
        <v>0</v>
      </c>
      <c r="Z161" s="126">
        <v>0</v>
      </c>
      <c r="AA161" s="44">
        <v>0</v>
      </c>
      <c r="AB161" s="63">
        <v>0</v>
      </c>
      <c r="AC161" s="63">
        <f>SUM(AC162:AC163)</f>
        <v>0</v>
      </c>
      <c r="AD161" s="63">
        <v>0</v>
      </c>
      <c r="AE161" s="63">
        <v>0</v>
      </c>
      <c r="AF161" s="63">
        <f>+'P01 2025'!CX89</f>
        <v>29100</v>
      </c>
      <c r="AG161" s="63">
        <f>+'P01 2025'!DN100</f>
        <v>173790</v>
      </c>
      <c r="AH161" s="63">
        <v>0</v>
      </c>
      <c r="AI161" s="63">
        <f>+'P01 2025'!EY92</f>
        <v>210375</v>
      </c>
      <c r="AJ161" s="63">
        <f>+'P01 2025'!FR106</f>
        <v>137700</v>
      </c>
      <c r="AK161" s="380"/>
      <c r="AL161" s="492"/>
      <c r="AM161" s="492"/>
      <c r="AN161" s="826"/>
      <c r="AO161" s="826"/>
      <c r="AP161" s="492"/>
      <c r="AQ161" s="492"/>
      <c r="AR161" s="826"/>
      <c r="AS161" s="347"/>
      <c r="AT161" s="347"/>
      <c r="AU161" s="347"/>
      <c r="AV161" s="347"/>
      <c r="AW161" s="347"/>
      <c r="AX161" s="347"/>
      <c r="AY161" s="347"/>
      <c r="AZ161" s="820"/>
      <c r="BA161" s="820"/>
      <c r="BB161" s="820"/>
      <c r="BC161" s="820"/>
      <c r="BD161" s="827"/>
      <c r="BE161" s="827"/>
      <c r="BF161" s="204"/>
      <c r="BG161" s="204"/>
      <c r="BH161" s="204"/>
      <c r="BI161" s="204"/>
      <c r="BJ161" s="204"/>
      <c r="BK161" s="348"/>
      <c r="BL161" s="348"/>
      <c r="BM161" s="348"/>
      <c r="BN161" s="348"/>
      <c r="BO161" s="85"/>
      <c r="BP161" s="204"/>
      <c r="BQ161" s="348"/>
      <c r="BR161" s="348"/>
      <c r="BS161" s="348"/>
      <c r="BT161" s="348"/>
      <c r="BU161" s="204"/>
      <c r="BV161" s="205"/>
      <c r="BW161" s="85"/>
      <c r="BX161" s="85"/>
      <c r="BY161" s="85"/>
      <c r="BZ161" s="85"/>
      <c r="CA161" s="72"/>
      <c r="CB161" s="72"/>
    </row>
    <row r="162" spans="1:80" s="91" customFormat="1" ht="15.75" hidden="1" customHeight="1" x14ac:dyDescent="0.25">
      <c r="A162" s="377" t="s">
        <v>756</v>
      </c>
      <c r="B162" s="124" t="s">
        <v>282</v>
      </c>
      <c r="C162" s="798"/>
      <c r="D162" s="800" t="s">
        <v>593</v>
      </c>
      <c r="E162" s="79"/>
      <c r="F162" s="80" t="s">
        <v>272</v>
      </c>
      <c r="G162" s="105" t="s">
        <v>273</v>
      </c>
      <c r="H162" s="89">
        <v>0</v>
      </c>
      <c r="I162" s="89">
        <v>0</v>
      </c>
      <c r="J162" s="76">
        <f ca="1">SUMIF(W$3:$AJ158,"ok",W162:AJ162)</f>
        <v>0</v>
      </c>
      <c r="K162" s="138">
        <f t="shared" ca="1" si="20"/>
        <v>0</v>
      </c>
      <c r="L162" s="89">
        <v>0</v>
      </c>
      <c r="M162" s="138">
        <f t="shared" si="21"/>
        <v>0</v>
      </c>
      <c r="N162" s="89">
        <v>0</v>
      </c>
      <c r="O162" s="138">
        <f t="shared" si="23"/>
        <v>0</v>
      </c>
      <c r="P162" s="83">
        <v>0</v>
      </c>
      <c r="Q162" s="138">
        <f t="shared" ca="1" si="24"/>
        <v>0</v>
      </c>
      <c r="R162" s="83">
        <v>0</v>
      </c>
      <c r="S162" s="138">
        <f t="shared" ca="1" si="25"/>
        <v>0</v>
      </c>
      <c r="T162" s="44">
        <v>0</v>
      </c>
      <c r="U162" s="44">
        <f ca="1">SUMIF(W$3:$AJ156,"SI",W162:AJ162)</f>
        <v>0</v>
      </c>
      <c r="V162" s="138" t="str">
        <f t="shared" ca="1" si="26"/>
        <v>0,00%</v>
      </c>
      <c r="W162" s="490">
        <v>0</v>
      </c>
      <c r="X162" s="338">
        <v>0</v>
      </c>
      <c r="Y162" s="338">
        <v>0</v>
      </c>
      <c r="Z162" s="83">
        <v>0</v>
      </c>
      <c r="AA162" s="63">
        <v>0</v>
      </c>
      <c r="AB162" s="63">
        <v>0</v>
      </c>
      <c r="AC162" s="63">
        <v>0</v>
      </c>
      <c r="AD162" s="63">
        <v>0</v>
      </c>
      <c r="AE162" s="63">
        <v>0</v>
      </c>
      <c r="AF162" s="63">
        <f>+'P01 2025'!CX90</f>
        <v>29100</v>
      </c>
      <c r="AG162" s="63">
        <f>+'P01 2025'!DN101</f>
        <v>173790</v>
      </c>
      <c r="AH162" s="63">
        <v>0</v>
      </c>
      <c r="AI162" s="63">
        <v>0</v>
      </c>
      <c r="AJ162" s="63">
        <f>+'P01 2025'!FR107</f>
        <v>137700</v>
      </c>
      <c r="AK162" s="380"/>
      <c r="AL162" s="492"/>
      <c r="AM162" s="492"/>
      <c r="AN162" s="826"/>
      <c r="AO162" s="826"/>
      <c r="AP162" s="492"/>
      <c r="AQ162" s="492"/>
      <c r="AR162" s="826"/>
      <c r="AS162" s="347"/>
      <c r="AT162" s="347"/>
      <c r="AU162" s="347"/>
      <c r="AV162" s="347"/>
      <c r="AW162" s="347"/>
      <c r="AX162" s="347"/>
      <c r="AY162" s="347"/>
      <c r="AZ162" s="820"/>
      <c r="BA162" s="820"/>
      <c r="BB162" s="820"/>
      <c r="BC162" s="820"/>
      <c r="BD162" s="827"/>
      <c r="BE162" s="827"/>
      <c r="BF162" s="204"/>
      <c r="BG162" s="204"/>
      <c r="BH162" s="204"/>
      <c r="BI162" s="204"/>
      <c r="BJ162" s="204"/>
      <c r="BK162" s="348"/>
      <c r="BL162" s="348"/>
      <c r="BM162" s="348"/>
      <c r="BN162" s="348"/>
      <c r="BO162" s="85"/>
      <c r="BP162" s="204"/>
      <c r="BQ162" s="348"/>
      <c r="BR162" s="348"/>
      <c r="BS162" s="348"/>
      <c r="BT162" s="348"/>
      <c r="BU162" s="204"/>
      <c r="BV162" s="205"/>
      <c r="BW162" s="85"/>
      <c r="BX162" s="85"/>
      <c r="BY162" s="85"/>
      <c r="BZ162" s="85"/>
      <c r="CA162" s="72"/>
      <c r="CB162" s="72"/>
    </row>
    <row r="163" spans="1:80" s="91" customFormat="1" ht="15.75" hidden="1" customHeight="1" x14ac:dyDescent="0.25">
      <c r="A163" s="377" t="s">
        <v>855</v>
      </c>
      <c r="B163" s="124"/>
      <c r="C163" s="798"/>
      <c r="D163" s="800">
        <v>11</v>
      </c>
      <c r="E163" s="79"/>
      <c r="F163" s="80" t="s">
        <v>844</v>
      </c>
      <c r="G163" s="105" t="s">
        <v>843</v>
      </c>
      <c r="H163" s="89">
        <v>0</v>
      </c>
      <c r="I163" s="89">
        <v>0</v>
      </c>
      <c r="J163" s="76">
        <f ca="1">SUMIF(W$3:$AJ160,"ok",W163:AJ163)</f>
        <v>0</v>
      </c>
      <c r="K163" s="138">
        <f t="shared" ca="1" si="20"/>
        <v>0</v>
      </c>
      <c r="L163" s="89">
        <v>0</v>
      </c>
      <c r="M163" s="138">
        <f t="shared" si="21"/>
        <v>0</v>
      </c>
      <c r="N163" s="89">
        <v>0</v>
      </c>
      <c r="O163" s="138">
        <f t="shared" si="23"/>
        <v>0</v>
      </c>
      <c r="P163" s="83">
        <v>0</v>
      </c>
      <c r="Q163" s="138">
        <f t="shared" ca="1" si="24"/>
        <v>0</v>
      </c>
      <c r="R163" s="83">
        <v>0</v>
      </c>
      <c r="S163" s="138">
        <f t="shared" ca="1" si="25"/>
        <v>0</v>
      </c>
      <c r="T163" s="44">
        <v>0</v>
      </c>
      <c r="U163" s="44">
        <v>0</v>
      </c>
      <c r="V163" s="138" t="str">
        <f t="shared" si="26"/>
        <v>0,00%</v>
      </c>
      <c r="W163" s="490">
        <v>0</v>
      </c>
      <c r="X163" s="338">
        <v>0</v>
      </c>
      <c r="Y163" s="338">
        <v>0</v>
      </c>
      <c r="Z163" s="83">
        <v>0</v>
      </c>
      <c r="AA163" s="63">
        <v>0</v>
      </c>
      <c r="AB163" s="63">
        <v>0</v>
      </c>
      <c r="AC163" s="63">
        <v>0</v>
      </c>
      <c r="AD163" s="63">
        <v>0</v>
      </c>
      <c r="AE163" s="63">
        <v>0</v>
      </c>
      <c r="AF163" s="63">
        <v>0</v>
      </c>
      <c r="AG163" s="63">
        <v>0</v>
      </c>
      <c r="AH163" s="63">
        <v>0</v>
      </c>
      <c r="AI163" s="63">
        <f>+'P01 2025'!EY93</f>
        <v>210375</v>
      </c>
      <c r="AJ163" s="63">
        <v>0</v>
      </c>
      <c r="AK163" s="380"/>
      <c r="AL163" s="492"/>
      <c r="AM163" s="492"/>
      <c r="AN163" s="826"/>
      <c r="AO163" s="826"/>
      <c r="AP163" s="492"/>
      <c r="AQ163" s="492"/>
      <c r="AR163" s="826"/>
      <c r="AS163" s="347"/>
      <c r="AT163" s="347"/>
      <c r="AU163" s="347"/>
      <c r="AV163" s="347"/>
      <c r="AW163" s="347"/>
      <c r="AX163" s="347"/>
      <c r="AY163" s="347"/>
      <c r="AZ163" s="820"/>
      <c r="BA163" s="820"/>
      <c r="BB163" s="820"/>
      <c r="BC163" s="820"/>
      <c r="BD163" s="827"/>
      <c r="BE163" s="827"/>
      <c r="BF163" s="204"/>
      <c r="BG163" s="204"/>
      <c r="BH163" s="204"/>
      <c r="BI163" s="204"/>
      <c r="BJ163" s="204"/>
      <c r="BK163" s="348"/>
      <c r="BL163" s="348"/>
      <c r="BM163" s="348"/>
      <c r="BN163" s="348"/>
      <c r="BO163" s="85"/>
      <c r="BP163" s="204"/>
      <c r="BQ163" s="348"/>
      <c r="BR163" s="348"/>
      <c r="BS163" s="348"/>
      <c r="BT163" s="348"/>
      <c r="BU163" s="204"/>
      <c r="BV163" s="205"/>
      <c r="BW163" s="85"/>
      <c r="BX163" s="85"/>
      <c r="BY163" s="85"/>
      <c r="BZ163" s="85"/>
    </row>
    <row r="164" spans="1:80" s="91" customFormat="1" ht="15.75" customHeight="1" x14ac:dyDescent="0.2">
      <c r="A164" s="832" t="s">
        <v>802</v>
      </c>
      <c r="B164" s="135"/>
      <c r="C164" s="486">
        <v>9</v>
      </c>
      <c r="D164" s="857"/>
      <c r="E164" s="12"/>
      <c r="F164" s="12"/>
      <c r="G164" s="226" t="s">
        <v>805</v>
      </c>
      <c r="H164" s="45">
        <f>+'P01 2026'!H114</f>
        <v>28480</v>
      </c>
      <c r="I164" s="86">
        <f>+'P01 2026'!AA122</f>
        <v>28480</v>
      </c>
      <c r="J164" s="45">
        <f ca="1">SUMIF(W$3:$AJ161,"ok",W164:AJ164)</f>
        <v>4604</v>
      </c>
      <c r="K164" s="136">
        <f t="shared" ca="1" si="20"/>
        <v>0.16165730337078651</v>
      </c>
      <c r="L164" s="848">
        <f>'P01 2026'!AC122</f>
        <v>27624</v>
      </c>
      <c r="M164" s="499">
        <f t="shared" si="21"/>
        <v>0.96994382022471914</v>
      </c>
      <c r="N164" s="86">
        <f t="shared" si="22"/>
        <v>856</v>
      </c>
      <c r="O164" s="499">
        <f t="shared" si="23"/>
        <v>3.0056179775280897E-2</v>
      </c>
      <c r="P164" s="21">
        <f>+'P01 2026'!AE122</f>
        <v>4252.9449999999997</v>
      </c>
      <c r="Q164" s="499">
        <f t="shared" ca="1" si="24"/>
        <v>0.92374999999999996</v>
      </c>
      <c r="R164" s="21">
        <f>+'P01 2026'!AF122</f>
        <v>351.05500000000001</v>
      </c>
      <c r="S164" s="499">
        <f t="shared" ca="1" si="25"/>
        <v>7.6249999999999998E-2</v>
      </c>
      <c r="T164" s="31">
        <f>+'P01 2025'!U130</f>
        <v>85328.652999999991</v>
      </c>
      <c r="U164" s="87">
        <f ca="1">SUMIF(W$3:$AJ158,"SI",W164:AJ164)</f>
        <v>14873.816352</v>
      </c>
      <c r="V164" s="136">
        <f t="shared" ca="1" si="26"/>
        <v>0.17431209598492081</v>
      </c>
      <c r="W164" s="489">
        <f>+'P01 2026'!I114</f>
        <v>2302</v>
      </c>
      <c r="X164" s="337">
        <f>+'P01 2025'!G127</f>
        <v>7436.9081759999999</v>
      </c>
      <c r="Y164" s="337">
        <f>+'P01 2026'!R91</f>
        <v>2302</v>
      </c>
      <c r="Z164" s="21">
        <f>+'P01 2025'!N83</f>
        <v>7436.9081759999999</v>
      </c>
      <c r="AA164" s="63">
        <f>+'P01 2025'!AC98</f>
        <v>7213.2960000000003</v>
      </c>
      <c r="AB164" s="63">
        <f>+'P01 2025'!AR88</f>
        <v>7250.5770000000002</v>
      </c>
      <c r="AC164" s="63">
        <f>AC165</f>
        <v>7321.4629999999997</v>
      </c>
      <c r="AD164" s="63">
        <f>+'P01 2025'!BU95</f>
        <v>7213.2960000000003</v>
      </c>
      <c r="AE164" s="63">
        <f>+'P01 2025'!CI80</f>
        <v>7213.2960000000003</v>
      </c>
      <c r="AF164" s="63">
        <f>+'P01 2025'!CX91</f>
        <v>7243.4059999999999</v>
      </c>
      <c r="AG164" s="63">
        <f>+'P01 2025'!DN102</f>
        <v>5153.2960000000003</v>
      </c>
      <c r="AH164" s="63">
        <f>+'P01 2025'!ED90</f>
        <v>5153.2960000000003</v>
      </c>
      <c r="AI164" s="63">
        <f>+'P01 2025'!EY94</f>
        <v>5153.2960000000003</v>
      </c>
      <c r="AJ164" s="63">
        <f>+'P01 2025'!FR108</f>
        <v>8859.2180000000008</v>
      </c>
      <c r="AK164" s="380"/>
      <c r="AL164" s="492"/>
      <c r="AM164" s="492"/>
      <c r="AN164" s="826"/>
      <c r="AO164" s="826"/>
      <c r="AP164" s="492"/>
      <c r="AQ164" s="492"/>
      <c r="AR164" s="826"/>
      <c r="AS164" s="347"/>
      <c r="AT164" s="347"/>
      <c r="AU164" s="347"/>
      <c r="AV164" s="347"/>
      <c r="AW164" s="347"/>
      <c r="AX164" s="347"/>
      <c r="AY164" s="347"/>
      <c r="AZ164" s="820"/>
      <c r="BA164" s="820"/>
      <c r="BB164" s="820"/>
      <c r="BC164" s="820"/>
      <c r="BD164" s="827"/>
      <c r="BE164" s="827"/>
      <c r="BF164" s="204"/>
      <c r="BG164" s="204"/>
      <c r="BH164" s="204"/>
      <c r="BI164" s="204"/>
      <c r="BJ164" s="204"/>
      <c r="BK164" s="348"/>
      <c r="BL164" s="348"/>
      <c r="BM164" s="348"/>
      <c r="BN164" s="348"/>
      <c r="BO164" s="85"/>
      <c r="BP164" s="204"/>
      <c r="BQ164" s="348"/>
      <c r="BR164" s="348"/>
      <c r="BS164" s="348"/>
      <c r="BT164" s="348"/>
      <c r="BU164" s="204"/>
      <c r="BV164" s="205"/>
      <c r="BW164" s="85"/>
      <c r="BX164" s="85"/>
      <c r="BY164" s="85"/>
      <c r="BZ164" s="85"/>
    </row>
    <row r="165" spans="1:80" s="91" customFormat="1" ht="15.75" customHeight="1" x14ac:dyDescent="0.2">
      <c r="A165" s="832" t="s">
        <v>803</v>
      </c>
      <c r="B165" s="124"/>
      <c r="C165" s="798"/>
      <c r="D165" s="800">
        <v>409</v>
      </c>
      <c r="E165" s="79"/>
      <c r="F165" s="80" t="s">
        <v>808</v>
      </c>
      <c r="G165" s="105" t="s">
        <v>232</v>
      </c>
      <c r="H165" s="76">
        <f>+'P01 2026'!H115</f>
        <v>28480</v>
      </c>
      <c r="I165" s="89">
        <f>+'P01 2026'!AA123</f>
        <v>28480</v>
      </c>
      <c r="J165" s="76">
        <f ca="1">SUMIF(W$3:$AJ162,"ok",W165:AJ165)</f>
        <v>4604</v>
      </c>
      <c r="K165" s="138">
        <f t="shared" ca="1" si="20"/>
        <v>0.16165730337078651</v>
      </c>
      <c r="L165" s="808">
        <f>'P01 2026'!AC123</f>
        <v>27624</v>
      </c>
      <c r="M165" s="138">
        <f t="shared" si="21"/>
        <v>0.96994382022471914</v>
      </c>
      <c r="N165" s="89">
        <f t="shared" si="22"/>
        <v>856</v>
      </c>
      <c r="O165" s="138">
        <f t="shared" si="23"/>
        <v>3.0056179775280897E-2</v>
      </c>
      <c r="P165" s="83">
        <f>+'P01 2026'!AE123</f>
        <v>4252.9449999999997</v>
      </c>
      <c r="Q165" s="138">
        <f t="shared" ca="1" si="24"/>
        <v>0.92374999999999996</v>
      </c>
      <c r="R165" s="83">
        <f>+'P01 2026'!AF123</f>
        <v>351.05500000000001</v>
      </c>
      <c r="S165" s="138">
        <f t="shared" ca="1" si="25"/>
        <v>7.6249999999999998E-2</v>
      </c>
      <c r="T165" s="63">
        <f>+'P01 2025'!U131</f>
        <v>85328.652999999991</v>
      </c>
      <c r="U165" s="44">
        <f ca="1">SUMIF(W$3:$AJ158,"SI",W165:AJ165)</f>
        <v>14873.816352</v>
      </c>
      <c r="V165" s="138">
        <f t="shared" ca="1" si="26"/>
        <v>0.17431209598492081</v>
      </c>
      <c r="W165" s="490">
        <f>+'P01 2026'!I115</f>
        <v>2302</v>
      </c>
      <c r="X165" s="338">
        <f>+'P01 2025'!G128</f>
        <v>7436.9081759999999</v>
      </c>
      <c r="Y165" s="338">
        <f>+'P01 2026'!R92</f>
        <v>2302</v>
      </c>
      <c r="Z165" s="83">
        <f>+'P01 2025'!N84</f>
        <v>7436.9081759999999</v>
      </c>
      <c r="AA165" s="63">
        <f>+'P01 2025'!AC99</f>
        <v>7213.2960000000003</v>
      </c>
      <c r="AB165" s="63">
        <f>+'P01 2025'!AR89</f>
        <v>7250.5770000000002</v>
      </c>
      <c r="AC165" s="63">
        <f>'P01 2025'!BF80</f>
        <v>7321.4629999999997</v>
      </c>
      <c r="AD165" s="63">
        <f>+'P01 2025'!BU96</f>
        <v>7213.2960000000003</v>
      </c>
      <c r="AE165" s="63">
        <f>+'P01 2025'!CI81</f>
        <v>7213.2960000000003</v>
      </c>
      <c r="AF165" s="63">
        <f>+'P01 2025'!CX92</f>
        <v>7243.4059999999999</v>
      </c>
      <c r="AG165" s="63">
        <f>+'P01 2025'!DN103</f>
        <v>5153.2960000000003</v>
      </c>
      <c r="AH165" s="63">
        <f>+'P01 2025'!ED91</f>
        <v>5153.2960000000003</v>
      </c>
      <c r="AI165" s="63">
        <f>+'P01 2025'!EY95</f>
        <v>5153.2960000000003</v>
      </c>
      <c r="AJ165" s="63">
        <f>+'P01 2025'!FR109</f>
        <v>8859.2180000000008</v>
      </c>
      <c r="AK165" s="380"/>
      <c r="AL165" s="492"/>
      <c r="AM165" s="492"/>
      <c r="AN165" s="826"/>
      <c r="AO165" s="826"/>
      <c r="AP165" s="492"/>
      <c r="AQ165" s="492"/>
      <c r="AR165" s="826"/>
      <c r="AS165" s="347"/>
      <c r="AT165" s="347"/>
      <c r="AU165" s="347"/>
      <c r="AV165" s="347"/>
      <c r="AW165" s="347"/>
      <c r="AX165" s="347"/>
      <c r="AY165" s="347"/>
      <c r="AZ165" s="820"/>
      <c r="BA165" s="820"/>
      <c r="BB165" s="820"/>
      <c r="BC165" s="820"/>
      <c r="BD165" s="827"/>
      <c r="BE165" s="827"/>
      <c r="BF165" s="204"/>
      <c r="BG165" s="204"/>
      <c r="BH165" s="204"/>
      <c r="BI165" s="204"/>
      <c r="BJ165" s="204"/>
      <c r="BK165" s="348"/>
      <c r="BL165" s="348"/>
      <c r="BM165" s="348"/>
      <c r="BN165" s="348"/>
      <c r="BO165" s="85"/>
      <c r="BP165" s="204"/>
      <c r="BQ165" s="348"/>
      <c r="BR165" s="348"/>
      <c r="BS165" s="348"/>
      <c r="BT165" s="348"/>
      <c r="BU165" s="204"/>
      <c r="BV165" s="205"/>
      <c r="BW165" s="85"/>
      <c r="BX165" s="85"/>
      <c r="BY165" s="85"/>
      <c r="BZ165" s="85"/>
    </row>
    <row r="166" spans="1:80" s="91" customFormat="1" ht="15.75" customHeight="1" x14ac:dyDescent="0.25">
      <c r="A166" s="377" t="s">
        <v>527</v>
      </c>
      <c r="B166" s="135">
        <v>25</v>
      </c>
      <c r="C166" s="849"/>
      <c r="D166" s="849"/>
      <c r="E166" s="12"/>
      <c r="F166" s="12"/>
      <c r="G166" s="850" t="s">
        <v>531</v>
      </c>
      <c r="H166" s="45">
        <f>+'P01 2026'!H116</f>
        <v>183908</v>
      </c>
      <c r="I166" s="86">
        <f>+'P01 2026'!AA124</f>
        <v>183908</v>
      </c>
      <c r="J166" s="45">
        <f ca="1">SUMIF(W$3:$AJ162,"ok",W166:AJ166)</f>
        <v>382983.86800000002</v>
      </c>
      <c r="K166" s="136">
        <v>1</v>
      </c>
      <c r="L166" s="848">
        <f>'P01 2026'!AC124</f>
        <v>382983.86800000002</v>
      </c>
      <c r="M166" s="499">
        <v>1</v>
      </c>
      <c r="N166" s="86">
        <f t="shared" si="22"/>
        <v>-199075.86800000002</v>
      </c>
      <c r="O166" s="499">
        <v>0</v>
      </c>
      <c r="P166" s="21">
        <f>+'P01 2026'!AE124</f>
        <v>338424.255</v>
      </c>
      <c r="Q166" s="499">
        <f t="shared" ca="1" si="24"/>
        <v>0.8836514623117232</v>
      </c>
      <c r="R166" s="21">
        <f>+'P01 2026'!AF124</f>
        <v>44559.612999999998</v>
      </c>
      <c r="S166" s="499">
        <f t="shared" ca="1" si="25"/>
        <v>0.11634853768827672</v>
      </c>
      <c r="T166" s="31">
        <f>+'P01 2025'!U132</f>
        <v>183907.71799999999</v>
      </c>
      <c r="U166" s="87">
        <f ca="1">SUMIF(W$3:$AJ159,"SI",W166:AJ166)</f>
        <v>58589.310242999993</v>
      </c>
      <c r="V166" s="136">
        <f t="shared" ca="1" si="26"/>
        <v>0.31857994259381761</v>
      </c>
      <c r="W166" s="489">
        <f>+'P01 2026'!I116</f>
        <v>18897.867999999999</v>
      </c>
      <c r="X166" s="337">
        <f>+'P01 2025'!G129</f>
        <v>0</v>
      </c>
      <c r="Y166" s="337">
        <f>+'P01 2026'!R93</f>
        <v>364086</v>
      </c>
      <c r="Z166" s="21">
        <f>+'P01 2025'!N85</f>
        <v>58589.310242999993</v>
      </c>
      <c r="AA166" s="44">
        <v>0</v>
      </c>
      <c r="AB166" s="63">
        <f>+'P01 2025'!AR90</f>
        <v>64608.55</v>
      </c>
      <c r="AC166" s="63">
        <f>AC167</f>
        <v>22563.653999999999</v>
      </c>
      <c r="AD166" s="63">
        <f>+'P01 2025'!BU97</f>
        <v>36737.858</v>
      </c>
      <c r="AE166" s="63">
        <f>+'P01 2025'!CI82</f>
        <v>51219.326999999997</v>
      </c>
      <c r="AF166" s="63">
        <f>+'P01 2025'!CX93</f>
        <v>26451.297999999999</v>
      </c>
      <c r="AG166" s="63">
        <f>+'P01 2025'!DN104</f>
        <v>21974.632000000001</v>
      </c>
      <c r="AH166" s="63">
        <v>0</v>
      </c>
      <c r="AI166" s="63">
        <f>+'P01 2025'!EY96</f>
        <v>69676.966</v>
      </c>
      <c r="AJ166" s="63">
        <f>+'P01 2025'!FR110</f>
        <v>31618.76</v>
      </c>
      <c r="AK166" s="380"/>
      <c r="AL166" s="492"/>
      <c r="AM166" s="492"/>
      <c r="AN166" s="826"/>
      <c r="AO166" s="826"/>
      <c r="AP166" s="492"/>
      <c r="AQ166" s="492"/>
      <c r="AR166" s="826"/>
      <c r="AS166" s="347"/>
      <c r="AT166" s="347"/>
      <c r="AU166" s="347"/>
      <c r="AV166" s="347"/>
      <c r="AW166" s="347"/>
      <c r="AX166" s="347"/>
      <c r="AY166" s="347"/>
      <c r="AZ166" s="820"/>
      <c r="BA166" s="820"/>
      <c r="BB166" s="820"/>
      <c r="BC166" s="820"/>
      <c r="BD166" s="827"/>
      <c r="BE166" s="827"/>
      <c r="BF166" s="204"/>
      <c r="BG166" s="204"/>
      <c r="BH166" s="204"/>
      <c r="BI166" s="204"/>
      <c r="BJ166" s="204"/>
      <c r="BK166" s="348"/>
      <c r="BL166" s="348"/>
      <c r="BM166" s="348"/>
      <c r="BN166" s="348"/>
      <c r="BO166" s="85"/>
      <c r="BP166" s="204"/>
      <c r="BQ166" s="348"/>
      <c r="BR166" s="348"/>
      <c r="BS166" s="348"/>
      <c r="BT166" s="348"/>
      <c r="BU166" s="204"/>
      <c r="BV166" s="205"/>
      <c r="BW166" s="85"/>
      <c r="BX166" s="85"/>
      <c r="BY166" s="85"/>
      <c r="BZ166" s="85"/>
    </row>
    <row r="167" spans="1:80" s="91" customFormat="1" ht="15.75" customHeight="1" x14ac:dyDescent="0.25">
      <c r="A167" s="377" t="s">
        <v>528</v>
      </c>
      <c r="B167" s="1144"/>
      <c r="C167" s="1145" t="s">
        <v>876</v>
      </c>
      <c r="D167" s="1146"/>
      <c r="E167" s="1146"/>
      <c r="F167" s="1147" t="s">
        <v>568</v>
      </c>
      <c r="G167" s="1148" t="s">
        <v>530</v>
      </c>
      <c r="H167" s="1149">
        <f>+'P01 2026'!H117</f>
        <v>183908</v>
      </c>
      <c r="I167" s="1150">
        <f>+'P01 2026'!AA125</f>
        <v>183908</v>
      </c>
      <c r="J167" s="1149">
        <f ca="1">SUMIF(W$3:$AJ162,"ok",W167:AJ167)</f>
        <v>382983.86800000002</v>
      </c>
      <c r="K167" s="1151">
        <v>1</v>
      </c>
      <c r="L167" s="1152">
        <f>'P01 2026'!AC125</f>
        <v>382983.86800000002</v>
      </c>
      <c r="M167" s="1153">
        <v>1</v>
      </c>
      <c r="N167" s="1150">
        <f t="shared" si="22"/>
        <v>-199075.86800000002</v>
      </c>
      <c r="O167" s="1153">
        <v>0</v>
      </c>
      <c r="P167" s="1154">
        <f>+'P01 2026'!AE125</f>
        <v>338424.255</v>
      </c>
      <c r="Q167" s="1153">
        <f t="shared" ca="1" si="24"/>
        <v>0.8836514623117232</v>
      </c>
      <c r="R167" s="1154">
        <f>+'P01 2026'!AF125</f>
        <v>44559.612999999998</v>
      </c>
      <c r="S167" s="1153">
        <f t="shared" ca="1" si="25"/>
        <v>0.11634853768827672</v>
      </c>
      <c r="T167" s="1155">
        <f>+'P01 2025'!U133</f>
        <v>183907.71799999999</v>
      </c>
      <c r="U167" s="1156">
        <f ca="1">SUMIF(W$3:$AJ161,"SI",W167:AJ167)</f>
        <v>58589.310242999993</v>
      </c>
      <c r="V167" s="1151">
        <f t="shared" ca="1" si="26"/>
        <v>0.31857994259381761</v>
      </c>
      <c r="W167" s="1157">
        <f>+'P01 2026'!I117</f>
        <v>18897.867999999999</v>
      </c>
      <c r="X167" s="1158">
        <f>+'P01 2025'!G130</f>
        <v>0</v>
      </c>
      <c r="Y167" s="1158">
        <f>+'P01 2026'!R94</f>
        <v>364086</v>
      </c>
      <c r="Z167" s="1154">
        <f>+'P01 2025'!N86</f>
        <v>58589.310242999993</v>
      </c>
      <c r="AA167" s="63">
        <v>0</v>
      </c>
      <c r="AB167" s="63">
        <f>+'P01 2025'!AR91</f>
        <v>64608.55</v>
      </c>
      <c r="AC167" s="63">
        <f>SUM(AC168:AC172)</f>
        <v>22563.653999999999</v>
      </c>
      <c r="AD167" s="63">
        <f>+'P01 2025'!BU98</f>
        <v>36737.858</v>
      </c>
      <c r="AE167" s="63">
        <f>+'P01 2025'!CI83</f>
        <v>51219.326999999997</v>
      </c>
      <c r="AF167" s="63">
        <f>+'P01 2025'!CX94</f>
        <v>26451.297999999999</v>
      </c>
      <c r="AG167" s="63">
        <f>+'P01 2025'!DN105</f>
        <v>21974.632000000001</v>
      </c>
      <c r="AH167" s="63">
        <v>0</v>
      </c>
      <c r="AI167" s="63">
        <f>+'P01 2025'!EY97</f>
        <v>69676.966</v>
      </c>
      <c r="AJ167" s="63">
        <f>+'P01 2025'!FR111</f>
        <v>31618.76</v>
      </c>
      <c r="AK167" s="380"/>
      <c r="AL167" s="492"/>
      <c r="AM167" s="492"/>
      <c r="AN167" s="826"/>
      <c r="AO167" s="826"/>
      <c r="AP167" s="492"/>
      <c r="AQ167" s="492"/>
      <c r="AR167" s="826"/>
      <c r="AS167" s="347"/>
      <c r="AT167" s="347"/>
      <c r="AU167" s="347"/>
      <c r="AV167" s="347"/>
      <c r="AW167" s="347"/>
      <c r="AX167" s="347"/>
      <c r="AY167" s="347"/>
      <c r="AZ167" s="820"/>
      <c r="BA167" s="820"/>
      <c r="BB167" s="820"/>
      <c r="BC167" s="820"/>
      <c r="BD167" s="827"/>
      <c r="BE167" s="827"/>
      <c r="BF167" s="204"/>
      <c r="BG167" s="204"/>
      <c r="BH167" s="204"/>
      <c r="BI167" s="204"/>
      <c r="BJ167" s="204"/>
      <c r="BK167" s="348"/>
      <c r="BL167" s="348"/>
      <c r="BM167" s="348"/>
      <c r="BN167" s="348"/>
      <c r="BO167" s="85"/>
      <c r="BP167" s="204"/>
      <c r="BQ167" s="348"/>
      <c r="BR167" s="348"/>
      <c r="BS167" s="348"/>
      <c r="BT167" s="348"/>
      <c r="BU167" s="204"/>
      <c r="BV167" s="205"/>
      <c r="BW167" s="85"/>
      <c r="BX167" s="85"/>
      <c r="BY167" s="85"/>
      <c r="BZ167" s="85"/>
    </row>
    <row r="168" spans="1:80" s="91" customFormat="1" ht="15.75" hidden="1" customHeight="1" x14ac:dyDescent="0.25">
      <c r="A168" s="377" t="s">
        <v>724</v>
      </c>
      <c r="B168" s="124"/>
      <c r="C168" s="1046"/>
      <c r="D168" s="1046"/>
      <c r="E168" s="1046"/>
      <c r="F168" s="1053" t="s">
        <v>726</v>
      </c>
      <c r="G168" s="105" t="s">
        <v>725</v>
      </c>
      <c r="H168" s="76">
        <f>+'P01 2026'!H118</f>
        <v>183900</v>
      </c>
      <c r="I168" s="89">
        <f>+'P01 2026'!AA126</f>
        <v>183899.99900000001</v>
      </c>
      <c r="J168" s="76">
        <f ca="1">SUMIF(W$3:$AJ162,"ok",W168:AJ168)</f>
        <v>44559.612999999998</v>
      </c>
      <c r="K168" s="1040">
        <f t="shared" ca="1" si="20"/>
        <v>0.24230349778305324</v>
      </c>
      <c r="L168" s="808">
        <f>'P01 2026'!AC126</f>
        <v>44559.612999999998</v>
      </c>
      <c r="M168" s="138">
        <f t="shared" si="21"/>
        <v>0.24230349778305324</v>
      </c>
      <c r="N168" s="89">
        <f t="shared" si="22"/>
        <v>139340.386</v>
      </c>
      <c r="O168" s="138">
        <f t="shared" si="23"/>
        <v>0.75769650221694662</v>
      </c>
      <c r="P168" s="83">
        <f>+'P01 2026'!AE126</f>
        <v>0</v>
      </c>
      <c r="Q168" s="138">
        <f t="shared" ca="1" si="24"/>
        <v>0</v>
      </c>
      <c r="R168" s="83">
        <f>+'P01 2026'!AF126</f>
        <v>44559.612999999998</v>
      </c>
      <c r="S168" s="138">
        <f t="shared" ca="1" si="25"/>
        <v>1</v>
      </c>
      <c r="T168" s="63">
        <f>+'P01 2025'!U134</f>
        <v>183903.59399999998</v>
      </c>
      <c r="U168" s="44">
        <f ca="1">SUMIF(W$3:$AJ161,"SI",W168:AJ168)</f>
        <v>58589.310242999993</v>
      </c>
      <c r="V168" s="138">
        <f t="shared" ca="1" si="26"/>
        <v>0.31858708668303676</v>
      </c>
      <c r="W168" s="490">
        <f>+'P01 2026'!I118</f>
        <v>18897.867999999999</v>
      </c>
      <c r="X168" s="338">
        <f>+'P01 2025'!G131</f>
        <v>0</v>
      </c>
      <c r="Y168" s="338">
        <f>+'P01 2026'!R95</f>
        <v>25661.744999999999</v>
      </c>
      <c r="Z168" s="83">
        <f>+'P01 2025'!N87</f>
        <v>58589.310242999993</v>
      </c>
      <c r="AA168" s="63">
        <v>0</v>
      </c>
      <c r="AB168" s="63">
        <f>+'P01 2025'!AR92</f>
        <v>64608.55</v>
      </c>
      <c r="AC168" s="63">
        <f>'P01 2025'!BF83</f>
        <v>22563.653999999999</v>
      </c>
      <c r="AD168" s="63">
        <f>+'P01 2025'!BU99</f>
        <v>36737.858</v>
      </c>
      <c r="AE168" s="63">
        <f>+'P01 2025'!CI84</f>
        <v>51219.326999999997</v>
      </c>
      <c r="AF168" s="63">
        <f>+'P01 2025'!CX95</f>
        <v>21682.502</v>
      </c>
      <c r="AG168" s="63">
        <f>+'P01 2025'!DN106</f>
        <v>21974.632000000001</v>
      </c>
      <c r="AH168" s="63">
        <v>0</v>
      </c>
      <c r="AI168" s="63">
        <f>+'P01 2025'!EY98</f>
        <v>69676.966</v>
      </c>
      <c r="AJ168" s="63">
        <f>+'P01 2025'!FR112</f>
        <v>31618.76</v>
      </c>
      <c r="AK168" s="380"/>
      <c r="AL168" s="492"/>
      <c r="AM168" s="492"/>
      <c r="AN168" s="826"/>
      <c r="AO168" s="826"/>
      <c r="AP168" s="492"/>
      <c r="AQ168" s="492"/>
      <c r="AR168" s="826"/>
      <c r="AS168" s="347"/>
      <c r="AT168" s="347"/>
      <c r="AU168" s="347"/>
      <c r="AV168" s="347"/>
      <c r="AW168" s="347"/>
      <c r="AX168" s="347"/>
      <c r="AY168" s="347"/>
      <c r="AZ168" s="820"/>
      <c r="BA168" s="820"/>
      <c r="BB168" s="820"/>
      <c r="BC168" s="820"/>
      <c r="BD168" s="827"/>
      <c r="BE168" s="827"/>
      <c r="BF168" s="204"/>
      <c r="BG168" s="204"/>
      <c r="BH168" s="204"/>
      <c r="BI168" s="204"/>
      <c r="BJ168" s="204"/>
      <c r="BK168" s="348"/>
      <c r="BL168" s="348"/>
      <c r="BM168" s="348"/>
      <c r="BN168" s="348"/>
      <c r="BO168" s="85"/>
      <c r="BP168" s="204"/>
      <c r="BQ168" s="348"/>
      <c r="BR168" s="348"/>
      <c r="BS168" s="348"/>
      <c r="BT168" s="348"/>
      <c r="BU168" s="204"/>
      <c r="BV168" s="205"/>
      <c r="BW168" s="85"/>
      <c r="BX168" s="85"/>
      <c r="BY168" s="85"/>
      <c r="BZ168" s="85"/>
    </row>
    <row r="169" spans="1:80" s="91" customFormat="1" ht="15.75" hidden="1" customHeight="1" x14ac:dyDescent="0.25">
      <c r="A169" s="377" t="s">
        <v>791</v>
      </c>
      <c r="B169" s="1046"/>
      <c r="C169" s="1046"/>
      <c r="D169" s="1046"/>
      <c r="E169" s="1046"/>
      <c r="F169" s="124" t="s">
        <v>748</v>
      </c>
      <c r="G169" s="105" t="s">
        <v>747</v>
      </c>
      <c r="H169" s="89">
        <v>0</v>
      </c>
      <c r="I169" s="89">
        <v>0</v>
      </c>
      <c r="J169" s="76">
        <f ca="1">SUMIF(W$3:$AJ162,"ok",W169:AJ169)</f>
        <v>0</v>
      </c>
      <c r="K169" s="1040">
        <f t="shared" ca="1" si="20"/>
        <v>0</v>
      </c>
      <c r="L169" s="89">
        <v>0</v>
      </c>
      <c r="M169" s="138">
        <f t="shared" si="21"/>
        <v>0</v>
      </c>
      <c r="N169" s="89">
        <v>0</v>
      </c>
      <c r="O169" s="138">
        <f t="shared" si="23"/>
        <v>0</v>
      </c>
      <c r="P169" s="83">
        <v>0</v>
      </c>
      <c r="Q169" s="138">
        <f t="shared" ca="1" si="24"/>
        <v>0</v>
      </c>
      <c r="R169" s="83">
        <v>0</v>
      </c>
      <c r="S169" s="138">
        <f t="shared" ca="1" si="25"/>
        <v>0</v>
      </c>
      <c r="T169" s="63">
        <f>+'P01 2025'!U135</f>
        <v>1.0309999999999999</v>
      </c>
      <c r="U169" s="44">
        <f ca="1">SUMIF(W$3:$AJ162,"SI",W169:AJ169)</f>
        <v>0</v>
      </c>
      <c r="V169" s="138">
        <f t="shared" ca="1" si="26"/>
        <v>0</v>
      </c>
      <c r="W169" s="490">
        <v>0</v>
      </c>
      <c r="X169" s="338">
        <f>+'P01 2025'!G132</f>
        <v>0</v>
      </c>
      <c r="Y169" s="338">
        <v>0</v>
      </c>
      <c r="Z169" s="83">
        <v>0</v>
      </c>
      <c r="AA169" s="63">
        <v>0</v>
      </c>
      <c r="AB169" s="63">
        <v>0</v>
      </c>
      <c r="AC169" s="63">
        <v>0</v>
      </c>
      <c r="AD169" s="63">
        <v>0</v>
      </c>
      <c r="AE169" s="63">
        <v>0</v>
      </c>
      <c r="AF169" s="63">
        <v>0</v>
      </c>
      <c r="AG169" s="63">
        <v>0</v>
      </c>
      <c r="AH169" s="63">
        <v>0</v>
      </c>
      <c r="AI169" s="63">
        <v>0</v>
      </c>
      <c r="AJ169" s="63">
        <v>0</v>
      </c>
      <c r="AK169" s="380"/>
      <c r="AL169" s="492"/>
      <c r="AM169" s="492"/>
      <c r="AN169" s="826"/>
      <c r="AO169" s="826"/>
      <c r="AP169" s="492"/>
      <c r="AQ169" s="492"/>
      <c r="AR169" s="826"/>
      <c r="AS169" s="347"/>
      <c r="AT169" s="347"/>
      <c r="AU169" s="347"/>
      <c r="AV169" s="347"/>
      <c r="AW169" s="347"/>
      <c r="AX169" s="347"/>
      <c r="AY169" s="347"/>
      <c r="AZ169" s="820"/>
      <c r="BA169" s="820"/>
      <c r="BB169" s="820"/>
      <c r="BC169" s="820"/>
      <c r="BD169" s="827"/>
      <c r="BE169" s="827"/>
      <c r="BF169" s="204"/>
      <c r="BG169" s="204"/>
      <c r="BH169" s="204"/>
      <c r="BI169" s="204"/>
      <c r="BJ169" s="204"/>
      <c r="BK169" s="348"/>
      <c r="BL169" s="348"/>
      <c r="BM169" s="348"/>
      <c r="BN169" s="348"/>
      <c r="BO169" s="85"/>
      <c r="BP169" s="204"/>
      <c r="BQ169" s="348"/>
      <c r="BR169" s="348"/>
      <c r="BS169" s="348"/>
      <c r="BT169" s="348"/>
      <c r="BU169" s="204"/>
      <c r="BV169" s="205"/>
      <c r="BW169" s="85"/>
      <c r="BX169" s="85"/>
      <c r="BY169" s="85"/>
      <c r="BZ169" s="85"/>
    </row>
    <row r="170" spans="1:80" s="91" customFormat="1" ht="15.75" hidden="1" customHeight="1" x14ac:dyDescent="0.25">
      <c r="A170" s="377" t="s">
        <v>728</v>
      </c>
      <c r="B170" s="124"/>
      <c r="C170" s="1046"/>
      <c r="D170" s="1046"/>
      <c r="E170" s="1046"/>
      <c r="F170" s="1053" t="s">
        <v>744</v>
      </c>
      <c r="G170" s="105" t="s">
        <v>734</v>
      </c>
      <c r="H170" s="76">
        <f>+'P01 2026'!H119</f>
        <v>8</v>
      </c>
      <c r="I170" s="89">
        <f>+'P01 2026'!AA127</f>
        <v>8</v>
      </c>
      <c r="J170" s="76">
        <f ca="1">SUMIF(W$3:$AJ162,"ok",W170:AJ170)</f>
        <v>0</v>
      </c>
      <c r="K170" s="1040">
        <f t="shared" ca="1" si="20"/>
        <v>0</v>
      </c>
      <c r="L170" s="808">
        <f>'P01 2026'!AC127</f>
        <v>0</v>
      </c>
      <c r="M170" s="138">
        <f t="shared" si="21"/>
        <v>0</v>
      </c>
      <c r="N170" s="89">
        <f t="shared" si="22"/>
        <v>8</v>
      </c>
      <c r="O170" s="138">
        <f t="shared" si="23"/>
        <v>1</v>
      </c>
      <c r="P170" s="83">
        <f>+'P01 2026'!AE127</f>
        <v>0</v>
      </c>
      <c r="Q170" s="138">
        <f t="shared" ca="1" si="24"/>
        <v>0</v>
      </c>
      <c r="R170" s="83">
        <f>+'P01 2026'!AF127</f>
        <v>0</v>
      </c>
      <c r="S170" s="138">
        <f t="shared" ca="1" si="25"/>
        <v>0</v>
      </c>
      <c r="T170" s="63">
        <f>+'P01 2025'!U136</f>
        <v>1.0309999999999999</v>
      </c>
      <c r="U170" s="44">
        <f ca="1">SUMIF(W$3:$AJ162,"SI",W170:AJ170)</f>
        <v>0</v>
      </c>
      <c r="V170" s="138">
        <f t="shared" ca="1" si="26"/>
        <v>0</v>
      </c>
      <c r="W170" s="490">
        <f>+'P01 2026'!I119</f>
        <v>0</v>
      </c>
      <c r="X170" s="338">
        <f>+'P01 2025'!G133</f>
        <v>0</v>
      </c>
      <c r="Y170" s="338">
        <v>0</v>
      </c>
      <c r="Z170" s="83">
        <v>0</v>
      </c>
      <c r="AA170" s="810">
        <v>0</v>
      </c>
      <c r="AB170" s="63">
        <v>0</v>
      </c>
      <c r="AC170" s="63">
        <v>0</v>
      </c>
      <c r="AD170" s="810">
        <v>0</v>
      </c>
      <c r="AE170" s="810">
        <v>0</v>
      </c>
      <c r="AF170" s="63">
        <f>+'P01 2025'!CX96</f>
        <v>4768.7960000000003</v>
      </c>
      <c r="AG170" s="63">
        <v>0</v>
      </c>
      <c r="AH170" s="63">
        <v>0</v>
      </c>
      <c r="AI170" s="63">
        <v>0</v>
      </c>
      <c r="AJ170" s="63">
        <v>0</v>
      </c>
      <c r="AK170" s="380"/>
      <c r="AL170" s="492"/>
      <c r="AM170" s="492"/>
      <c r="AN170" s="826"/>
      <c r="AO170" s="826"/>
      <c r="AP170" s="492"/>
      <c r="AQ170" s="492"/>
      <c r="AR170" s="826"/>
      <c r="AS170" s="347"/>
      <c r="AT170" s="347"/>
      <c r="AU170" s="347"/>
      <c r="AV170" s="347"/>
      <c r="AW170" s="347"/>
      <c r="AX170" s="347"/>
      <c r="AY170" s="347"/>
      <c r="AZ170" s="820"/>
      <c r="BA170" s="820"/>
      <c r="BB170" s="820"/>
      <c r="BC170" s="820"/>
      <c r="BD170" s="827"/>
      <c r="BE170" s="827"/>
      <c r="BF170" s="204"/>
      <c r="BG170" s="204"/>
      <c r="BH170" s="204"/>
      <c r="BI170" s="204"/>
      <c r="BJ170" s="204"/>
      <c r="BK170" s="348"/>
      <c r="BL170" s="348"/>
      <c r="BM170" s="348"/>
      <c r="BN170" s="348"/>
      <c r="BO170" s="85"/>
      <c r="BP170" s="204"/>
      <c r="BQ170" s="348"/>
      <c r="BR170" s="348"/>
      <c r="BS170" s="348"/>
      <c r="BT170" s="348"/>
      <c r="BU170" s="204"/>
      <c r="BV170" s="205"/>
      <c r="BW170" s="85"/>
      <c r="BX170" s="85"/>
      <c r="BY170" s="85"/>
      <c r="BZ170" s="85"/>
    </row>
    <row r="171" spans="1:80" s="91" customFormat="1" ht="15.75" hidden="1" customHeight="1" x14ac:dyDescent="0.25">
      <c r="A171" s="377" t="s">
        <v>729</v>
      </c>
      <c r="B171" s="124"/>
      <c r="C171" s="1046"/>
      <c r="D171" s="1046"/>
      <c r="E171" s="1046"/>
      <c r="F171" s="1053" t="s">
        <v>745</v>
      </c>
      <c r="G171" s="105" t="s">
        <v>735</v>
      </c>
      <c r="H171" s="89">
        <v>0</v>
      </c>
      <c r="I171" s="89">
        <v>0</v>
      </c>
      <c r="J171" s="76">
        <f ca="1">SUMIF(W$3:$AJ163,"ok",W171:AJ171)</f>
        <v>0</v>
      </c>
      <c r="K171" s="1040">
        <f t="shared" ca="1" si="20"/>
        <v>0</v>
      </c>
      <c r="L171" s="89">
        <v>0</v>
      </c>
      <c r="M171" s="138">
        <f t="shared" si="21"/>
        <v>0</v>
      </c>
      <c r="N171" s="89">
        <v>0</v>
      </c>
      <c r="O171" s="138">
        <f t="shared" si="23"/>
        <v>0</v>
      </c>
      <c r="P171" s="83">
        <v>0</v>
      </c>
      <c r="Q171" s="138">
        <f t="shared" ca="1" si="24"/>
        <v>0</v>
      </c>
      <c r="R171" s="83">
        <v>0</v>
      </c>
      <c r="S171" s="138">
        <f t="shared" ca="1" si="25"/>
        <v>0</v>
      </c>
      <c r="T171" s="63">
        <f>+'P01 2025'!U137</f>
        <v>1.0309999999999999</v>
      </c>
      <c r="U171" s="44">
        <f ca="1">SUMIF(W$3:$AJ162,"SI",W171:AJ171)</f>
        <v>0</v>
      </c>
      <c r="V171" s="138">
        <f t="shared" ca="1" si="26"/>
        <v>0</v>
      </c>
      <c r="W171" s="490">
        <v>0</v>
      </c>
      <c r="X171" s="338">
        <f>+'P01 2025'!G134</f>
        <v>0</v>
      </c>
      <c r="Y171" s="338">
        <v>0</v>
      </c>
      <c r="Z171" s="83">
        <v>0</v>
      </c>
      <c r="AA171" s="810">
        <v>0</v>
      </c>
      <c r="AB171" s="63">
        <v>0</v>
      </c>
      <c r="AC171" s="63">
        <v>0</v>
      </c>
      <c r="AD171" s="810">
        <v>0</v>
      </c>
      <c r="AE171" s="810">
        <v>0</v>
      </c>
      <c r="AF171" s="63">
        <v>0</v>
      </c>
      <c r="AG171" s="810">
        <v>0</v>
      </c>
      <c r="AH171" s="63">
        <v>0</v>
      </c>
      <c r="AI171" s="63">
        <v>0</v>
      </c>
      <c r="AJ171" s="63">
        <v>0</v>
      </c>
      <c r="AK171" s="380"/>
      <c r="AL171" s="492"/>
      <c r="AM171" s="492"/>
      <c r="AN171" s="826"/>
      <c r="AO171" s="826"/>
      <c r="AP171" s="492"/>
      <c r="AQ171" s="492"/>
      <c r="AR171" s="826"/>
      <c r="AS171" s="347"/>
      <c r="AT171" s="347"/>
      <c r="AU171" s="347"/>
      <c r="AV171" s="347"/>
      <c r="AW171" s="347"/>
      <c r="AX171" s="347"/>
      <c r="AY171" s="347"/>
      <c r="AZ171" s="820"/>
      <c r="BA171" s="820"/>
      <c r="BB171" s="820"/>
      <c r="BC171" s="820"/>
      <c r="BD171" s="827"/>
      <c r="BE171" s="827"/>
      <c r="BF171" s="204"/>
      <c r="BG171" s="204"/>
      <c r="BH171" s="204"/>
      <c r="BI171" s="204"/>
      <c r="BJ171" s="204"/>
      <c r="BK171" s="348"/>
      <c r="BL171" s="348"/>
      <c r="BM171" s="348"/>
      <c r="BN171" s="348"/>
      <c r="BO171" s="85"/>
      <c r="BP171" s="204"/>
      <c r="BQ171" s="348"/>
      <c r="BR171" s="348"/>
      <c r="BS171" s="348"/>
      <c r="BT171" s="348"/>
      <c r="BU171" s="204"/>
      <c r="BV171" s="205"/>
      <c r="BW171" s="85"/>
      <c r="BX171" s="85"/>
      <c r="BY171" s="85"/>
      <c r="BZ171" s="85"/>
    </row>
    <row r="172" spans="1:80" s="91" customFormat="1" ht="15.75" hidden="1" customHeight="1" x14ac:dyDescent="0.25">
      <c r="A172" s="377" t="s">
        <v>730</v>
      </c>
      <c r="B172" s="124"/>
      <c r="C172" s="1046"/>
      <c r="D172" s="1046"/>
      <c r="E172" s="1046"/>
      <c r="F172" s="1053" t="s">
        <v>733</v>
      </c>
      <c r="G172" s="105" t="s">
        <v>49</v>
      </c>
      <c r="H172" s="89">
        <v>0</v>
      </c>
      <c r="I172" s="89">
        <f>+'P01 2026'!AA128</f>
        <v>1E-3</v>
      </c>
      <c r="J172" s="76">
        <f ca="1">SUMIF(W$3:$AJ163,"ok",W172:AJ172)</f>
        <v>338424.255</v>
      </c>
      <c r="K172" s="1040">
        <v>1</v>
      </c>
      <c r="L172" s="808">
        <f>'P01 2026'!AC128</f>
        <v>338424.255</v>
      </c>
      <c r="M172" s="138">
        <v>1</v>
      </c>
      <c r="N172" s="89">
        <f>I172-L172</f>
        <v>-338424.25400000002</v>
      </c>
      <c r="O172" s="138">
        <v>1</v>
      </c>
      <c r="P172" s="83">
        <f>+'P01 2026'!AE128</f>
        <v>338424.255</v>
      </c>
      <c r="Q172" s="138">
        <f t="shared" ca="1" si="24"/>
        <v>1</v>
      </c>
      <c r="R172" s="83">
        <f>+'P01 2026'!AF128</f>
        <v>0</v>
      </c>
      <c r="S172" s="138">
        <f t="shared" ca="1" si="25"/>
        <v>0</v>
      </c>
      <c r="T172" s="63">
        <f>+'P01 2025'!U138</f>
        <v>1.0309999999999999</v>
      </c>
      <c r="U172" s="44">
        <f ca="1">SUMIF(W$3:$AJ162,"SI",W172:AJ172)</f>
        <v>0</v>
      </c>
      <c r="V172" s="138">
        <f t="shared" ca="1" si="26"/>
        <v>0</v>
      </c>
      <c r="W172" s="490">
        <v>0</v>
      </c>
      <c r="X172" s="338">
        <f>+'P01 2025'!G135</f>
        <v>0</v>
      </c>
      <c r="Y172" s="338">
        <f>+'P01 2026'!R96</f>
        <v>338424.255</v>
      </c>
      <c r="Z172" s="83">
        <v>0</v>
      </c>
      <c r="AA172" s="810">
        <v>0</v>
      </c>
      <c r="AB172" s="63">
        <v>0</v>
      </c>
      <c r="AC172" s="63">
        <v>0</v>
      </c>
      <c r="AD172" s="810">
        <v>0</v>
      </c>
      <c r="AE172" s="810">
        <v>0</v>
      </c>
      <c r="AF172" s="63">
        <v>0</v>
      </c>
      <c r="AG172" s="810">
        <v>0</v>
      </c>
      <c r="AH172" s="63">
        <v>0</v>
      </c>
      <c r="AI172" s="63">
        <v>0</v>
      </c>
      <c r="AJ172" s="63">
        <v>0</v>
      </c>
      <c r="AK172" s="380"/>
      <c r="AL172" s="492"/>
      <c r="AM172" s="492"/>
      <c r="AN172" s="826"/>
      <c r="AO172" s="826"/>
      <c r="AP172" s="492"/>
      <c r="AQ172" s="492"/>
      <c r="AR172" s="826"/>
      <c r="AS172" s="347"/>
      <c r="AT172" s="347"/>
      <c r="AU172" s="347"/>
      <c r="AV172" s="347"/>
      <c r="AW172" s="347"/>
      <c r="AX172" s="347"/>
      <c r="AY172" s="347"/>
      <c r="AZ172" s="820"/>
      <c r="BA172" s="820"/>
      <c r="BB172" s="820"/>
      <c r="BC172" s="820"/>
      <c r="BD172" s="827"/>
      <c r="BE172" s="827"/>
      <c r="BF172" s="204"/>
      <c r="BG172" s="204"/>
      <c r="BH172" s="204"/>
      <c r="BI172" s="204"/>
      <c r="BJ172" s="204"/>
      <c r="BK172" s="348"/>
      <c r="BL172" s="348"/>
      <c r="BM172" s="348"/>
      <c r="BN172" s="348"/>
      <c r="BO172" s="85"/>
      <c r="BP172" s="204"/>
      <c r="BQ172" s="348"/>
      <c r="BR172" s="348"/>
      <c r="BS172" s="348"/>
      <c r="BT172" s="348"/>
      <c r="BU172" s="204"/>
      <c r="BV172" s="205"/>
      <c r="BW172" s="85"/>
      <c r="BX172" s="85"/>
      <c r="BY172" s="85"/>
      <c r="BZ172" s="85"/>
    </row>
    <row r="173" spans="1:80" s="91" customFormat="1" ht="15.75" customHeight="1" x14ac:dyDescent="0.25">
      <c r="A173" s="377" t="s">
        <v>512</v>
      </c>
      <c r="B173" s="135">
        <v>29</v>
      </c>
      <c r="C173" s="486" t="s">
        <v>1</v>
      </c>
      <c r="D173" s="12"/>
      <c r="E173" s="12"/>
      <c r="F173" s="12"/>
      <c r="G173" s="226" t="s">
        <v>264</v>
      </c>
      <c r="H173" s="45">
        <f>+'P01 2026'!H120</f>
        <v>193049</v>
      </c>
      <c r="I173" s="86">
        <f>+'P01 2026'!AA129</f>
        <v>193049</v>
      </c>
      <c r="J173" s="45">
        <f ca="1">SUMIF(W$3:$AJ164,"ok",W173:AJ173)</f>
        <v>0</v>
      </c>
      <c r="K173" s="136">
        <f t="shared" ca="1" si="20"/>
        <v>0</v>
      </c>
      <c r="L173" s="848">
        <f>'P01 2026'!AC129</f>
        <v>0</v>
      </c>
      <c r="M173" s="499">
        <f t="shared" si="21"/>
        <v>0</v>
      </c>
      <c r="N173" s="86">
        <f>I173-L173</f>
        <v>193049</v>
      </c>
      <c r="O173" s="499">
        <f t="shared" si="23"/>
        <v>1</v>
      </c>
      <c r="P173" s="21">
        <f>+'P01 2026'!AE129</f>
        <v>0</v>
      </c>
      <c r="Q173" s="499">
        <f t="shared" ca="1" si="24"/>
        <v>0</v>
      </c>
      <c r="R173" s="21">
        <f>+'P01 2026'!AF129</f>
        <v>0</v>
      </c>
      <c r="S173" s="499">
        <f t="shared" ca="1" si="25"/>
        <v>0</v>
      </c>
      <c r="T173" s="31">
        <f>+'P01 2025'!U139</f>
        <v>234220.51799999998</v>
      </c>
      <c r="U173" s="87">
        <f ca="1">SUMIF(Z$3:$AJ159,"SI",Z173:AJ173)</f>
        <v>25971.922030999998</v>
      </c>
      <c r="V173" s="136">
        <f t="shared" ca="1" si="26"/>
        <v>0.11088662194402626</v>
      </c>
      <c r="W173" s="489">
        <f>+'P01 2026'!I120</f>
        <v>0</v>
      </c>
      <c r="X173" s="337">
        <f>+'P01 2025'!G136</f>
        <v>0</v>
      </c>
      <c r="Y173" s="337">
        <v>0</v>
      </c>
      <c r="Z173" s="126">
        <f>+'P01 2025'!N88</f>
        <v>25971.922030999998</v>
      </c>
      <c r="AA173" s="63">
        <v>0</v>
      </c>
      <c r="AB173" s="63">
        <v>0</v>
      </c>
      <c r="AC173" s="63">
        <v>0</v>
      </c>
      <c r="AD173" s="63">
        <v>0</v>
      </c>
      <c r="AE173" s="63">
        <f>+'P01 2025'!CI85</f>
        <v>3321.2440000000001</v>
      </c>
      <c r="AF173" s="63">
        <f>+'P01 2025'!CX97</f>
        <v>38266.652000000002</v>
      </c>
      <c r="AG173" s="63">
        <f>+'P01 2025'!DN107</f>
        <v>14214.781999999999</v>
      </c>
      <c r="AH173" s="63">
        <v>0</v>
      </c>
      <c r="AI173" s="63">
        <f>+'P01 2025'!EY99</f>
        <v>111709.59</v>
      </c>
      <c r="AJ173" s="63">
        <f>+'P01 2025'!FR113</f>
        <v>28838.433000000001</v>
      </c>
      <c r="AK173" s="380"/>
      <c r="AL173" s="492"/>
      <c r="AM173" s="492"/>
      <c r="AN173" s="826"/>
      <c r="AO173" s="826"/>
      <c r="AP173" s="492"/>
      <c r="AQ173" s="492"/>
      <c r="AR173" s="826"/>
      <c r="AS173" s="347"/>
      <c r="AT173" s="347"/>
      <c r="AU173" s="347"/>
      <c r="AV173" s="347"/>
      <c r="AW173" s="347"/>
      <c r="AX173" s="347"/>
      <c r="AY173" s="347"/>
      <c r="AZ173" s="820"/>
      <c r="BA173" s="820"/>
      <c r="BB173" s="820"/>
      <c r="BC173" s="820"/>
      <c r="BD173" s="827"/>
      <c r="BE173" s="827"/>
      <c r="BF173" s="204"/>
      <c r="BG173" s="204"/>
      <c r="BH173" s="204"/>
      <c r="BI173" s="204"/>
      <c r="BJ173" s="204"/>
      <c r="BK173" s="348"/>
      <c r="BL173" s="348"/>
      <c r="BM173" s="348"/>
      <c r="BN173" s="348"/>
      <c r="BO173" s="85"/>
      <c r="BP173" s="204"/>
      <c r="BQ173" s="348"/>
      <c r="BR173" s="348"/>
      <c r="BS173" s="348"/>
      <c r="BT173" s="348"/>
      <c r="BU173" s="204"/>
      <c r="BV173" s="205"/>
      <c r="BW173" s="85"/>
      <c r="BX173" s="85"/>
      <c r="BY173" s="85"/>
      <c r="BZ173" s="85"/>
    </row>
    <row r="174" spans="1:80" s="91" customFormat="1" ht="15.75" hidden="1" customHeight="1" x14ac:dyDescent="0.25">
      <c r="A174" s="377" t="s">
        <v>660</v>
      </c>
      <c r="B174" s="855"/>
      <c r="C174" s="486">
        <v>3</v>
      </c>
      <c r="D174" s="12"/>
      <c r="E174" s="12"/>
      <c r="F174" s="859" t="s">
        <v>666</v>
      </c>
      <c r="G174" s="226" t="s">
        <v>665</v>
      </c>
      <c r="H174" s="86">
        <v>0</v>
      </c>
      <c r="I174" s="86">
        <v>0</v>
      </c>
      <c r="J174" s="45">
        <f ca="1">SUMIF(W$3:$AJ165,"ok",W174:AJ174)</f>
        <v>0</v>
      </c>
      <c r="K174" s="136">
        <f t="shared" ca="1" si="20"/>
        <v>0</v>
      </c>
      <c r="L174" s="86">
        <v>0</v>
      </c>
      <c r="M174" s="499">
        <f t="shared" si="21"/>
        <v>0</v>
      </c>
      <c r="N174" s="86">
        <v>0</v>
      </c>
      <c r="O174" s="499">
        <f t="shared" si="23"/>
        <v>0</v>
      </c>
      <c r="P174" s="21">
        <v>0</v>
      </c>
      <c r="Q174" s="499">
        <f t="shared" ca="1" si="24"/>
        <v>0</v>
      </c>
      <c r="R174" s="21">
        <v>0</v>
      </c>
      <c r="S174" s="499">
        <f t="shared" ca="1" si="25"/>
        <v>0</v>
      </c>
      <c r="T174" s="31">
        <f>+'P01 2025'!U140</f>
        <v>26857.55</v>
      </c>
      <c r="U174" s="87">
        <f ca="1">SUMIF(W$3:$AJ159,"SI",W174:AJ174)</f>
        <v>25971.922030999998</v>
      </c>
      <c r="V174" s="136">
        <f t="shared" ca="1" si="26"/>
        <v>0.96702499040307099</v>
      </c>
      <c r="W174" s="489">
        <v>0</v>
      </c>
      <c r="X174" s="337">
        <f>+'P01 2025'!G137</f>
        <v>0</v>
      </c>
      <c r="Y174" s="337">
        <v>0</v>
      </c>
      <c r="Z174" s="21">
        <f>+'P01 2025'!N89</f>
        <v>25971.922030999998</v>
      </c>
      <c r="AA174" s="63">
        <v>0</v>
      </c>
      <c r="AB174" s="63">
        <v>0</v>
      </c>
      <c r="AC174" s="63">
        <v>0</v>
      </c>
      <c r="AD174" s="63">
        <v>0</v>
      </c>
      <c r="AE174" s="63">
        <v>0</v>
      </c>
      <c r="AF174" s="63">
        <v>0</v>
      </c>
      <c r="AG174" s="63">
        <v>0</v>
      </c>
      <c r="AH174" s="63">
        <v>0</v>
      </c>
      <c r="AI174" s="63">
        <v>0</v>
      </c>
      <c r="AJ174" s="63">
        <v>0</v>
      </c>
      <c r="AK174" s="380"/>
      <c r="AL174" s="492"/>
      <c r="AM174" s="492"/>
      <c r="AN174" s="826"/>
      <c r="AO174" s="826"/>
      <c r="AP174" s="492"/>
      <c r="AQ174" s="492"/>
      <c r="AR174" s="826"/>
      <c r="AS174" s="347"/>
      <c r="AT174" s="347"/>
      <c r="AU174" s="347"/>
      <c r="AV174" s="347"/>
      <c r="AW174" s="347"/>
      <c r="AX174" s="347"/>
      <c r="AY174" s="347"/>
      <c r="AZ174" s="820"/>
      <c r="BA174" s="820"/>
      <c r="BB174" s="820"/>
      <c r="BC174" s="820"/>
      <c r="BD174" s="827"/>
      <c r="BE174" s="827"/>
      <c r="BF174" s="204"/>
      <c r="BG174" s="204"/>
      <c r="BH174" s="204"/>
      <c r="BI174" s="204"/>
      <c r="BJ174" s="204"/>
      <c r="BK174" s="348"/>
      <c r="BL174" s="348"/>
      <c r="BM174" s="348"/>
      <c r="BN174" s="348"/>
      <c r="BO174" s="85"/>
      <c r="BP174" s="204"/>
      <c r="BQ174" s="348"/>
      <c r="BR174" s="348"/>
      <c r="BS174" s="348"/>
      <c r="BT174" s="348"/>
      <c r="BU174" s="204"/>
      <c r="BV174" s="205"/>
      <c r="BW174" s="85"/>
      <c r="BX174" s="85"/>
      <c r="BY174" s="85"/>
      <c r="BZ174" s="85"/>
    </row>
    <row r="175" spans="1:80" s="91" customFormat="1" ht="15.75" hidden="1" customHeight="1" x14ac:dyDescent="0.25">
      <c r="A175" s="377" t="s">
        <v>710</v>
      </c>
      <c r="B175" s="855"/>
      <c r="C175" s="486" t="s">
        <v>157</v>
      </c>
      <c r="D175" s="12"/>
      <c r="E175" s="12"/>
      <c r="F175" s="859" t="s">
        <v>715</v>
      </c>
      <c r="G175" s="226" t="s">
        <v>712</v>
      </c>
      <c r="H175" s="86">
        <v>0</v>
      </c>
      <c r="I175" s="86">
        <v>0</v>
      </c>
      <c r="J175" s="86">
        <f ca="1">SUMIF(W$3:$AJ162,"ok",W175:AJ175)</f>
        <v>0</v>
      </c>
      <c r="K175" s="136">
        <f t="shared" ca="1" si="20"/>
        <v>0</v>
      </c>
      <c r="L175" s="86">
        <v>0</v>
      </c>
      <c r="M175" s="499">
        <f t="shared" si="21"/>
        <v>0</v>
      </c>
      <c r="N175" s="86">
        <v>0</v>
      </c>
      <c r="O175" s="499">
        <f t="shared" si="23"/>
        <v>0</v>
      </c>
      <c r="P175" s="21">
        <v>0</v>
      </c>
      <c r="Q175" s="499">
        <f t="shared" ca="1" si="24"/>
        <v>0</v>
      </c>
      <c r="R175" s="21">
        <v>0</v>
      </c>
      <c r="S175" s="499">
        <f t="shared" ca="1" si="25"/>
        <v>0</v>
      </c>
      <c r="T175" s="87">
        <v>0</v>
      </c>
      <c r="U175" s="87">
        <f ca="1">SUMIF(Z$3:$AJ159,"SI",Z175:AJ180)</f>
        <v>0</v>
      </c>
      <c r="V175" s="136" t="str">
        <f t="shared" ca="1" si="26"/>
        <v>0,00%</v>
      </c>
      <c r="W175" s="489">
        <v>0</v>
      </c>
      <c r="X175" s="337">
        <v>0</v>
      </c>
      <c r="Y175" s="337">
        <v>0</v>
      </c>
      <c r="Z175" s="21">
        <v>0</v>
      </c>
      <c r="AA175" s="63">
        <v>0</v>
      </c>
      <c r="AB175" s="63">
        <v>0</v>
      </c>
      <c r="AC175" s="63">
        <v>0</v>
      </c>
      <c r="AD175" s="63">
        <v>0</v>
      </c>
      <c r="AE175" s="63">
        <v>0</v>
      </c>
      <c r="AF175" s="63">
        <v>0</v>
      </c>
      <c r="AG175" s="63">
        <v>0</v>
      </c>
      <c r="AH175" s="63">
        <v>0</v>
      </c>
      <c r="AI175" s="63">
        <v>0</v>
      </c>
      <c r="AJ175" s="63">
        <v>0</v>
      </c>
      <c r="AK175" s="380"/>
      <c r="AL175" s="492"/>
      <c r="AM175" s="492"/>
      <c r="AN175" s="826"/>
      <c r="AO175" s="826"/>
      <c r="AP175" s="492"/>
      <c r="AQ175" s="492"/>
      <c r="AR175" s="826"/>
      <c r="AS175" s="347"/>
      <c r="AT175" s="347"/>
      <c r="AU175" s="347"/>
      <c r="AV175" s="347"/>
      <c r="AW175" s="347"/>
      <c r="AX175" s="347"/>
      <c r="AY175" s="347"/>
      <c r="AZ175" s="820"/>
      <c r="BA175" s="820"/>
      <c r="BB175" s="820"/>
      <c r="BC175" s="820"/>
      <c r="BD175" s="827"/>
      <c r="BE175" s="827"/>
      <c r="BF175" s="204"/>
      <c r="BG175" s="204"/>
      <c r="BH175" s="204"/>
      <c r="BI175" s="204"/>
      <c r="BJ175" s="204"/>
      <c r="BK175" s="348"/>
      <c r="BL175" s="348"/>
      <c r="BM175" s="348"/>
      <c r="BN175" s="348"/>
      <c r="BO175" s="85"/>
      <c r="BP175" s="204"/>
      <c r="BQ175" s="348"/>
      <c r="BR175" s="348"/>
      <c r="BS175" s="348"/>
      <c r="BT175" s="348"/>
      <c r="BU175" s="204"/>
      <c r="BV175" s="205"/>
      <c r="BW175" s="85"/>
      <c r="BX175" s="85"/>
      <c r="BY175" s="85"/>
      <c r="BZ175" s="85"/>
    </row>
    <row r="176" spans="1:80" s="91" customFormat="1" ht="15.75" hidden="1" customHeight="1" x14ac:dyDescent="0.25">
      <c r="A176" s="377" t="s">
        <v>1018</v>
      </c>
      <c r="B176" s="855"/>
      <c r="C176" s="486" t="s">
        <v>167</v>
      </c>
      <c r="D176" s="12"/>
      <c r="E176" s="12"/>
      <c r="F176" s="859" t="s">
        <v>740</v>
      </c>
      <c r="G176" s="226" t="s">
        <v>738</v>
      </c>
      <c r="H176" s="86">
        <v>0</v>
      </c>
      <c r="I176" s="86">
        <v>0</v>
      </c>
      <c r="J176" s="86">
        <f ca="1">SUMIF(W$3:$AJ162,"ok",W176:AJ176)</f>
        <v>0</v>
      </c>
      <c r="K176" s="136">
        <f t="shared" ca="1" si="20"/>
        <v>0</v>
      </c>
      <c r="L176" s="86">
        <v>0</v>
      </c>
      <c r="M176" s="499">
        <f t="shared" si="21"/>
        <v>0</v>
      </c>
      <c r="N176" s="86">
        <v>0</v>
      </c>
      <c r="O176" s="499">
        <f t="shared" si="23"/>
        <v>0</v>
      </c>
      <c r="P176" s="21">
        <v>0</v>
      </c>
      <c r="Q176" s="499">
        <f t="shared" ca="1" si="24"/>
        <v>0</v>
      </c>
      <c r="R176" s="21">
        <v>0</v>
      </c>
      <c r="S176" s="499">
        <f t="shared" ca="1" si="25"/>
        <v>0</v>
      </c>
      <c r="T176" s="87">
        <v>0</v>
      </c>
      <c r="U176" s="87">
        <f ca="1">SUMIF(W$3:$AJ161,"SI",W176:AJ176)</f>
        <v>0</v>
      </c>
      <c r="V176" s="136" t="str">
        <f t="shared" ca="1" si="26"/>
        <v>0,00%</v>
      </c>
      <c r="W176" s="489">
        <v>0</v>
      </c>
      <c r="X176" s="337">
        <v>0</v>
      </c>
      <c r="Y176" s="337">
        <v>0</v>
      </c>
      <c r="Z176" s="21">
        <v>0</v>
      </c>
      <c r="AA176" s="63">
        <v>0</v>
      </c>
      <c r="AB176" s="63">
        <v>0</v>
      </c>
      <c r="AC176" s="63">
        <v>0</v>
      </c>
      <c r="AD176" s="63">
        <v>0</v>
      </c>
      <c r="AE176" s="63">
        <v>0</v>
      </c>
      <c r="AF176" s="63">
        <v>0</v>
      </c>
      <c r="AG176" s="63">
        <v>0</v>
      </c>
      <c r="AH176" s="63">
        <v>0</v>
      </c>
      <c r="AI176" s="63">
        <v>0</v>
      </c>
      <c r="AJ176" s="63">
        <v>0</v>
      </c>
      <c r="AK176" s="380"/>
      <c r="AL176" s="492"/>
      <c r="AM176" s="492"/>
      <c r="AN176" s="826"/>
      <c r="AO176" s="826"/>
      <c r="AP176" s="492"/>
      <c r="AQ176" s="492"/>
      <c r="AR176" s="826"/>
      <c r="AS176" s="347"/>
      <c r="AT176" s="347"/>
      <c r="AU176" s="347"/>
      <c r="AV176" s="347"/>
      <c r="AW176" s="347"/>
      <c r="AX176" s="347"/>
      <c r="AY176" s="347"/>
      <c r="AZ176" s="820"/>
      <c r="BA176" s="820"/>
      <c r="BB176" s="820"/>
      <c r="BC176" s="820"/>
      <c r="BD176" s="827"/>
      <c r="BE176" s="827"/>
      <c r="BF176" s="204"/>
      <c r="BG176" s="204"/>
      <c r="BH176" s="204"/>
      <c r="BI176" s="204"/>
      <c r="BJ176" s="204"/>
      <c r="BK176" s="348"/>
      <c r="BL176" s="348"/>
      <c r="BM176" s="348"/>
      <c r="BN176" s="348"/>
      <c r="BO176" s="85"/>
      <c r="BP176" s="204"/>
      <c r="BQ176" s="348"/>
      <c r="BR176" s="348"/>
      <c r="BS176" s="348"/>
      <c r="BT176" s="348"/>
      <c r="BU176" s="204"/>
      <c r="BV176" s="205"/>
      <c r="BW176" s="85"/>
      <c r="BX176" s="85"/>
      <c r="BY176" s="85"/>
      <c r="BZ176" s="85"/>
    </row>
    <row r="177" spans="1:80" s="91" customFormat="1" ht="15.75" hidden="1" customHeight="1" x14ac:dyDescent="0.25">
      <c r="A177" s="377" t="s">
        <v>1019</v>
      </c>
      <c r="B177" s="852"/>
      <c r="C177" s="834"/>
      <c r="D177" s="835" t="s">
        <v>158</v>
      </c>
      <c r="E177" s="835"/>
      <c r="F177" s="854" t="s">
        <v>194</v>
      </c>
      <c r="G177" s="836" t="s">
        <v>739</v>
      </c>
      <c r="H177" s="838">
        <v>0</v>
      </c>
      <c r="I177" s="838">
        <v>0</v>
      </c>
      <c r="J177" s="838">
        <f ca="1">SUMIF(W$3:$AJ162,"ok",W177:AJ177)</f>
        <v>0</v>
      </c>
      <c r="K177" s="136">
        <f t="shared" ca="1" si="20"/>
        <v>0</v>
      </c>
      <c r="L177" s="838">
        <v>0</v>
      </c>
      <c r="M177" s="499">
        <f t="shared" si="21"/>
        <v>0</v>
      </c>
      <c r="N177" s="838">
        <v>0</v>
      </c>
      <c r="O177" s="499">
        <f t="shared" si="23"/>
        <v>0</v>
      </c>
      <c r="P177" s="839">
        <v>0</v>
      </c>
      <c r="Q177" s="499">
        <f t="shared" ca="1" si="24"/>
        <v>0</v>
      </c>
      <c r="R177" s="839">
        <v>0</v>
      </c>
      <c r="S177" s="499">
        <f t="shared" ca="1" si="25"/>
        <v>0</v>
      </c>
      <c r="T177" s="840">
        <v>0</v>
      </c>
      <c r="U177" s="840">
        <f ca="1">SUMIF(W$3:$AJ162,"SI",W177:AJ177)</f>
        <v>0</v>
      </c>
      <c r="V177" s="499" t="str">
        <f t="shared" ca="1" si="26"/>
        <v>0,00%</v>
      </c>
      <c r="W177" s="841">
        <v>0</v>
      </c>
      <c r="X177" s="842">
        <v>0</v>
      </c>
      <c r="Y177" s="842">
        <v>0</v>
      </c>
      <c r="Z177" s="839">
        <v>0</v>
      </c>
      <c r="AA177" s="63">
        <v>0</v>
      </c>
      <c r="AB177" s="63">
        <v>0</v>
      </c>
      <c r="AC177" s="63">
        <v>0</v>
      </c>
      <c r="AD177" s="63">
        <v>0</v>
      </c>
      <c r="AE177" s="63">
        <v>0</v>
      </c>
      <c r="AF177" s="63">
        <v>0</v>
      </c>
      <c r="AG177" s="63">
        <v>0</v>
      </c>
      <c r="AH177" s="63">
        <v>0</v>
      </c>
      <c r="AI177" s="63">
        <v>0</v>
      </c>
      <c r="AJ177" s="63">
        <v>0</v>
      </c>
      <c r="AK177" s="380"/>
      <c r="AL177" s="492"/>
      <c r="AM177" s="492"/>
      <c r="AN177" s="826"/>
      <c r="AO177" s="826"/>
      <c r="AP177" s="492"/>
      <c r="AQ177" s="492"/>
      <c r="AR177" s="826"/>
      <c r="AS177" s="347"/>
      <c r="AT177" s="347"/>
      <c r="AU177" s="347"/>
      <c r="AV177" s="347"/>
      <c r="AW177" s="347"/>
      <c r="AX177" s="347"/>
      <c r="AY177" s="347"/>
      <c r="AZ177" s="820"/>
      <c r="BA177" s="820"/>
      <c r="BB177" s="820"/>
      <c r="BC177" s="820"/>
      <c r="BD177" s="827"/>
      <c r="BE177" s="827"/>
      <c r="BF177" s="204"/>
      <c r="BG177" s="204"/>
      <c r="BH177" s="204"/>
      <c r="BI177" s="204"/>
      <c r="BJ177" s="204"/>
      <c r="BK177" s="348"/>
      <c r="BL177" s="348"/>
      <c r="BM177" s="348"/>
      <c r="BN177" s="348"/>
      <c r="BO177" s="85"/>
      <c r="BP177" s="204"/>
      <c r="BQ177" s="348"/>
      <c r="BR177" s="348"/>
      <c r="BS177" s="348"/>
      <c r="BT177" s="348"/>
      <c r="BU177" s="204"/>
      <c r="BV177" s="205"/>
      <c r="BW177" s="85"/>
      <c r="BX177" s="85"/>
      <c r="BY177" s="85"/>
      <c r="BZ177" s="85"/>
    </row>
    <row r="178" spans="1:80" s="91" customFormat="1" ht="15.75" hidden="1" customHeight="1" x14ac:dyDescent="0.25">
      <c r="A178" s="377" t="s">
        <v>350</v>
      </c>
      <c r="B178" s="858"/>
      <c r="C178" s="135" t="s">
        <v>171</v>
      </c>
      <c r="D178" s="135"/>
      <c r="E178" s="135"/>
      <c r="F178" s="859" t="s">
        <v>194</v>
      </c>
      <c r="G178" s="226" t="s">
        <v>79</v>
      </c>
      <c r="H178" s="86">
        <v>0</v>
      </c>
      <c r="I178" s="86">
        <v>0</v>
      </c>
      <c r="J178" s="86">
        <f ca="1">SUMIF(W$3:$AJ166,"ok",W178:AJ178)</f>
        <v>0</v>
      </c>
      <c r="K178" s="136">
        <f t="shared" ca="1" si="20"/>
        <v>0</v>
      </c>
      <c r="L178" s="86">
        <v>0</v>
      </c>
      <c r="M178" s="499">
        <f t="shared" si="21"/>
        <v>0</v>
      </c>
      <c r="N178" s="86">
        <v>0</v>
      </c>
      <c r="O178" s="499">
        <f t="shared" si="23"/>
        <v>0</v>
      </c>
      <c r="P178" s="21">
        <v>0</v>
      </c>
      <c r="Q178" s="499">
        <f t="shared" ca="1" si="24"/>
        <v>0</v>
      </c>
      <c r="R178" s="21">
        <v>0</v>
      </c>
      <c r="S178" s="499">
        <f t="shared" ca="1" si="25"/>
        <v>0</v>
      </c>
      <c r="T178" s="87">
        <v>0</v>
      </c>
      <c r="U178" s="87">
        <f ca="1">SUMIF(W$3:$AJ162,"SI",W178:AJ178)</f>
        <v>0</v>
      </c>
      <c r="V178" s="136" t="str">
        <f t="shared" ca="1" si="26"/>
        <v>0,00%</v>
      </c>
      <c r="W178" s="489">
        <v>0</v>
      </c>
      <c r="X178" s="337">
        <v>0</v>
      </c>
      <c r="Y178" s="337">
        <v>0</v>
      </c>
      <c r="Z178" s="21">
        <v>0</v>
      </c>
      <c r="AA178" s="63">
        <v>0</v>
      </c>
      <c r="AB178" s="63">
        <v>0</v>
      </c>
      <c r="AC178" s="63">
        <v>0</v>
      </c>
      <c r="AD178" s="63">
        <v>0</v>
      </c>
      <c r="AE178" s="63">
        <v>0</v>
      </c>
      <c r="AF178" s="63">
        <v>0</v>
      </c>
      <c r="AG178" s="63">
        <v>0</v>
      </c>
      <c r="AH178" s="63">
        <v>0</v>
      </c>
      <c r="AI178" s="63">
        <v>0</v>
      </c>
      <c r="AJ178" s="63">
        <v>0</v>
      </c>
      <c r="AK178" s="380"/>
      <c r="AL178" s="492"/>
      <c r="AM178" s="492"/>
      <c r="AN178" s="826"/>
      <c r="AO178" s="826"/>
      <c r="AP178" s="492"/>
      <c r="AQ178" s="492"/>
      <c r="AR178" s="826"/>
      <c r="AS178" s="347"/>
      <c r="AT178" s="347"/>
      <c r="AU178" s="347"/>
      <c r="AV178" s="347"/>
      <c r="AW178" s="347"/>
      <c r="AX178" s="347"/>
      <c r="AY178" s="347"/>
      <c r="AZ178" s="820"/>
      <c r="BA178" s="820"/>
      <c r="BB178" s="820"/>
      <c r="BC178" s="820"/>
      <c r="BD178" s="827"/>
      <c r="BE178" s="827"/>
      <c r="BF178" s="204"/>
      <c r="BG178" s="204"/>
      <c r="BH178" s="204"/>
      <c r="BI178" s="204"/>
      <c r="BJ178" s="204"/>
      <c r="BK178" s="348"/>
      <c r="BL178" s="348"/>
      <c r="BM178" s="348"/>
      <c r="BN178" s="348"/>
      <c r="BO178" s="85"/>
      <c r="BP178" s="204"/>
      <c r="BQ178" s="348"/>
      <c r="BR178" s="348"/>
      <c r="BS178" s="348"/>
      <c r="BT178" s="348"/>
      <c r="BU178" s="204"/>
      <c r="BV178" s="205"/>
      <c r="BW178" s="85"/>
      <c r="BX178" s="85"/>
      <c r="BY178" s="85"/>
      <c r="BZ178" s="85"/>
    </row>
    <row r="179" spans="1:80" s="91" customFormat="1" ht="15.75" hidden="1" customHeight="1" x14ac:dyDescent="0.25">
      <c r="A179" s="377" t="s">
        <v>513</v>
      </c>
      <c r="B179" s="852"/>
      <c r="C179" s="834"/>
      <c r="D179" s="835" t="s">
        <v>158</v>
      </c>
      <c r="E179" s="835"/>
      <c r="F179" s="854" t="s">
        <v>195</v>
      </c>
      <c r="G179" s="836" t="s">
        <v>196</v>
      </c>
      <c r="H179" s="838">
        <v>0</v>
      </c>
      <c r="I179" s="838">
        <v>0</v>
      </c>
      <c r="J179" s="838">
        <f ca="1">SUMIF(W$3:$AJ167,"ok",W179:AJ179)</f>
        <v>0</v>
      </c>
      <c r="K179" s="136">
        <f t="shared" ca="1" si="20"/>
        <v>0</v>
      </c>
      <c r="L179" s="838">
        <v>0</v>
      </c>
      <c r="M179" s="499">
        <f t="shared" si="21"/>
        <v>0</v>
      </c>
      <c r="N179" s="838">
        <v>0</v>
      </c>
      <c r="O179" s="499">
        <f t="shared" si="23"/>
        <v>0</v>
      </c>
      <c r="P179" s="839">
        <v>0</v>
      </c>
      <c r="Q179" s="499">
        <f t="shared" ca="1" si="24"/>
        <v>0</v>
      </c>
      <c r="R179" s="839">
        <v>0</v>
      </c>
      <c r="S179" s="499">
        <f t="shared" ca="1" si="25"/>
        <v>0</v>
      </c>
      <c r="T179" s="840">
        <v>0</v>
      </c>
      <c r="U179" s="840">
        <f ca="1">SUMIF(W$3:$AJ162,"SI",W179:AJ179)</f>
        <v>0</v>
      </c>
      <c r="V179" s="499" t="str">
        <f t="shared" ca="1" si="26"/>
        <v>0,00%</v>
      </c>
      <c r="W179" s="841">
        <v>0</v>
      </c>
      <c r="X179" s="842">
        <v>0</v>
      </c>
      <c r="Y179" s="842">
        <v>0</v>
      </c>
      <c r="Z179" s="839">
        <v>0</v>
      </c>
      <c r="AA179" s="63">
        <v>0</v>
      </c>
      <c r="AB179" s="63">
        <v>0</v>
      </c>
      <c r="AC179" s="63">
        <v>0</v>
      </c>
      <c r="AD179" s="63">
        <v>0</v>
      </c>
      <c r="AE179" s="117">
        <v>0</v>
      </c>
      <c r="AF179" s="63">
        <v>0</v>
      </c>
      <c r="AG179" s="63">
        <v>0</v>
      </c>
      <c r="AH179" s="63">
        <v>0</v>
      </c>
      <c r="AI179" s="63">
        <v>0</v>
      </c>
      <c r="AJ179" s="63">
        <v>0</v>
      </c>
      <c r="AK179" s="380"/>
      <c r="AL179" s="492"/>
      <c r="AM179" s="492"/>
      <c r="AN179" s="826"/>
      <c r="AO179" s="826"/>
      <c r="AP179" s="492"/>
      <c r="AQ179" s="492"/>
      <c r="AR179" s="826"/>
      <c r="AS179" s="347"/>
      <c r="AT179" s="347"/>
      <c r="AU179" s="347"/>
      <c r="AV179" s="347"/>
      <c r="AW179" s="347"/>
      <c r="AX179" s="347"/>
      <c r="AY179" s="347"/>
      <c r="AZ179" s="820"/>
      <c r="BA179" s="820"/>
      <c r="BB179" s="820"/>
      <c r="BC179" s="820"/>
      <c r="BD179" s="827"/>
      <c r="BE179" s="827"/>
      <c r="BF179" s="204"/>
      <c r="BG179" s="204"/>
      <c r="BH179" s="204"/>
      <c r="BI179" s="204"/>
      <c r="BJ179" s="204"/>
      <c r="BK179" s="348"/>
      <c r="BL179" s="348"/>
      <c r="BM179" s="348"/>
      <c r="BN179" s="348"/>
      <c r="BO179" s="85"/>
      <c r="BP179" s="204"/>
      <c r="BQ179" s="348"/>
      <c r="BR179" s="348"/>
      <c r="BS179" s="348"/>
      <c r="BT179" s="348"/>
      <c r="BU179" s="204"/>
      <c r="BV179" s="205"/>
      <c r="BW179" s="85"/>
      <c r="BX179" s="85"/>
      <c r="BY179" s="85"/>
      <c r="BZ179" s="85"/>
    </row>
    <row r="180" spans="1:80" s="91" customFormat="1" ht="15.75" hidden="1" customHeight="1" x14ac:dyDescent="0.25">
      <c r="A180" s="377" t="s">
        <v>771</v>
      </c>
      <c r="B180" s="852"/>
      <c r="C180" s="834"/>
      <c r="D180" s="835" t="s">
        <v>154</v>
      </c>
      <c r="E180" s="835"/>
      <c r="F180" s="854" t="s">
        <v>809</v>
      </c>
      <c r="G180" s="836" t="s">
        <v>772</v>
      </c>
      <c r="H180" s="838">
        <v>0</v>
      </c>
      <c r="I180" s="838">
        <v>0</v>
      </c>
      <c r="J180" s="838">
        <f ca="1">SUMIF(W$3:$AJ168,"ok",W180:AJ180)</f>
        <v>0</v>
      </c>
      <c r="K180" s="136">
        <f t="shared" ca="1" si="20"/>
        <v>0</v>
      </c>
      <c r="L180" s="838">
        <v>0</v>
      </c>
      <c r="M180" s="499">
        <f t="shared" si="21"/>
        <v>0</v>
      </c>
      <c r="N180" s="838">
        <v>0</v>
      </c>
      <c r="O180" s="499">
        <f t="shared" si="23"/>
        <v>0</v>
      </c>
      <c r="P180" s="839">
        <v>0</v>
      </c>
      <c r="Q180" s="499">
        <f t="shared" ca="1" si="24"/>
        <v>0</v>
      </c>
      <c r="R180" s="839">
        <v>0</v>
      </c>
      <c r="S180" s="499">
        <f t="shared" ca="1" si="25"/>
        <v>0</v>
      </c>
      <c r="T180" s="840">
        <v>0</v>
      </c>
      <c r="U180" s="840">
        <f ca="1">SUMIF(W$3:$AJ162,"SI",W180:AJ180)</f>
        <v>0</v>
      </c>
      <c r="V180" s="499" t="str">
        <f t="shared" ca="1" si="26"/>
        <v>0,00%</v>
      </c>
      <c r="W180" s="841">
        <v>0</v>
      </c>
      <c r="X180" s="842">
        <v>0</v>
      </c>
      <c r="Y180" s="842">
        <v>0</v>
      </c>
      <c r="Z180" s="839">
        <v>0</v>
      </c>
      <c r="AA180" s="63">
        <v>0</v>
      </c>
      <c r="AB180" s="63">
        <v>0</v>
      </c>
      <c r="AC180" s="63">
        <v>0</v>
      </c>
      <c r="AD180" s="63">
        <v>0</v>
      </c>
      <c r="AE180" s="117">
        <v>0</v>
      </c>
      <c r="AF180" s="63">
        <v>0</v>
      </c>
      <c r="AG180" s="63">
        <v>0</v>
      </c>
      <c r="AH180" s="63">
        <v>0</v>
      </c>
      <c r="AI180" s="63">
        <v>0</v>
      </c>
      <c r="AJ180" s="63">
        <v>0</v>
      </c>
      <c r="AK180" s="380"/>
      <c r="AL180" s="492"/>
      <c r="AM180" s="492"/>
      <c r="AN180" s="826"/>
      <c r="AO180" s="826"/>
      <c r="AP180" s="492"/>
      <c r="AQ180" s="492"/>
      <c r="AR180" s="826"/>
      <c r="AS180" s="347"/>
      <c r="AT180" s="347"/>
      <c r="AU180" s="347"/>
      <c r="AV180" s="347"/>
      <c r="AW180" s="347"/>
      <c r="AX180" s="347"/>
      <c r="AY180" s="347"/>
      <c r="AZ180" s="820"/>
      <c r="BA180" s="820"/>
      <c r="BB180" s="820"/>
      <c r="BC180" s="820"/>
      <c r="BD180" s="827"/>
      <c r="BE180" s="827"/>
      <c r="BF180" s="204"/>
      <c r="BG180" s="204"/>
      <c r="BH180" s="204"/>
      <c r="BI180" s="204"/>
      <c r="BJ180" s="204"/>
      <c r="BK180" s="348"/>
      <c r="BL180" s="348"/>
      <c r="BM180" s="348"/>
      <c r="BN180" s="348"/>
      <c r="BO180" s="85"/>
      <c r="BP180" s="204"/>
      <c r="BQ180" s="348"/>
      <c r="BR180" s="348"/>
      <c r="BS180" s="348"/>
      <c r="BT180" s="348"/>
      <c r="BU180" s="204"/>
      <c r="BV180" s="205"/>
      <c r="BW180" s="85"/>
      <c r="BX180" s="85"/>
      <c r="BY180" s="85"/>
      <c r="BZ180" s="85"/>
    </row>
    <row r="181" spans="1:80" s="91" customFormat="1" ht="15.75" customHeight="1" x14ac:dyDescent="0.25">
      <c r="A181" s="377" t="s">
        <v>351</v>
      </c>
      <c r="B181" s="1147" t="s">
        <v>1</v>
      </c>
      <c r="C181" s="1159" t="s">
        <v>172</v>
      </c>
      <c r="D181" s="1146"/>
      <c r="E181" s="1146"/>
      <c r="F181" s="1147" t="str">
        <f>+CONCATENATE($B$173,"",C181,"",D181)</f>
        <v>29.07</v>
      </c>
      <c r="G181" s="1148" t="s">
        <v>78</v>
      </c>
      <c r="H181" s="1149">
        <f>+'P01 2026'!H121</f>
        <v>193049</v>
      </c>
      <c r="I181" s="1150">
        <f>+'P01 2026'!AA130</f>
        <v>193049</v>
      </c>
      <c r="J181" s="1150">
        <f ca="1">SUMIF(W$3:$AJ170,"ok",W181:AJ181)</f>
        <v>0</v>
      </c>
      <c r="K181" s="1151">
        <f t="shared" ca="1" si="20"/>
        <v>0</v>
      </c>
      <c r="L181" s="1152">
        <f>+'P01 2026'!AC130</f>
        <v>0</v>
      </c>
      <c r="M181" s="1153">
        <f t="shared" si="21"/>
        <v>0</v>
      </c>
      <c r="N181" s="1150">
        <f t="shared" ref="N181:N188" si="27">I181-L181</f>
        <v>193049</v>
      </c>
      <c r="O181" s="1153">
        <f t="shared" si="23"/>
        <v>1</v>
      </c>
      <c r="P181" s="1154">
        <f>+'P01 2026'!AE130</f>
        <v>0</v>
      </c>
      <c r="Q181" s="1153">
        <f t="shared" ca="1" si="24"/>
        <v>0</v>
      </c>
      <c r="R181" s="1154">
        <f>+'P01 2026'!AF130</f>
        <v>0</v>
      </c>
      <c r="S181" s="1153">
        <f t="shared" ca="1" si="25"/>
        <v>0</v>
      </c>
      <c r="T181" s="1156">
        <f>+'P01 2025'!U141</f>
        <v>207362.96799999999</v>
      </c>
      <c r="U181" s="1155">
        <f ca="1">SUMIF(W$3:$AJ162,"SI",W181:AJ181)</f>
        <v>0</v>
      </c>
      <c r="V181" s="1151">
        <f t="shared" ca="1" si="26"/>
        <v>0</v>
      </c>
      <c r="W181" s="1157">
        <f>+'P01 2026'!I121</f>
        <v>0</v>
      </c>
      <c r="X181" s="1158">
        <f>+'P01 2025'!G138</f>
        <v>0</v>
      </c>
      <c r="Y181" s="1158">
        <v>0</v>
      </c>
      <c r="Z181" s="1154">
        <v>0</v>
      </c>
      <c r="AA181" s="63">
        <v>0</v>
      </c>
      <c r="AB181" s="63">
        <v>0</v>
      </c>
      <c r="AC181" s="63">
        <v>0</v>
      </c>
      <c r="AD181" s="63">
        <v>0</v>
      </c>
      <c r="AE181" s="63">
        <f>+'P01 2025'!CI86</f>
        <v>3321.2440000000001</v>
      </c>
      <c r="AF181" s="63">
        <f>+'P01 2025'!CX98</f>
        <v>38266.652000000002</v>
      </c>
      <c r="AG181" s="63">
        <f>+'P01 2025'!DN107</f>
        <v>14214.781999999999</v>
      </c>
      <c r="AH181" s="63">
        <v>0</v>
      </c>
      <c r="AI181" s="63">
        <f>+'P01 2025'!EY100</f>
        <v>111709.59</v>
      </c>
      <c r="AJ181" s="63">
        <f>+'P01 2025'!FR114</f>
        <v>28838.433000000001</v>
      </c>
      <c r="AK181" s="380"/>
      <c r="AL181" s="492"/>
      <c r="AM181" s="492"/>
      <c r="AN181" s="826"/>
      <c r="AO181" s="826"/>
      <c r="AP181" s="492"/>
      <c r="AQ181" s="492"/>
      <c r="AR181" s="826"/>
      <c r="AS181" s="347"/>
      <c r="AT181" s="347"/>
      <c r="AU181" s="347"/>
      <c r="AV181" s="347"/>
      <c r="AW181" s="347"/>
      <c r="AX181" s="347"/>
      <c r="AY181" s="347"/>
      <c r="AZ181" s="820"/>
      <c r="BA181" s="820"/>
      <c r="BB181" s="820"/>
      <c r="BC181" s="820"/>
      <c r="BD181" s="827"/>
      <c r="BE181" s="827"/>
      <c r="BF181" s="204"/>
      <c r="BG181" s="204"/>
      <c r="BH181" s="204"/>
      <c r="BI181" s="204"/>
      <c r="BJ181" s="204"/>
      <c r="BK181" s="348"/>
      <c r="BL181" s="348"/>
      <c r="BM181" s="348"/>
      <c r="BN181" s="348"/>
      <c r="BO181" s="85"/>
      <c r="BP181" s="204"/>
      <c r="BQ181" s="348"/>
      <c r="BR181" s="348"/>
      <c r="BS181" s="348"/>
      <c r="BT181" s="348"/>
      <c r="BU181" s="204"/>
      <c r="BV181" s="205"/>
      <c r="BW181" s="85"/>
      <c r="BX181" s="85"/>
      <c r="BY181" s="85"/>
      <c r="BZ181" s="85"/>
    </row>
    <row r="182" spans="1:80" s="91" customFormat="1" ht="15.75" hidden="1" customHeight="1" x14ac:dyDescent="0.25">
      <c r="A182" s="377" t="s">
        <v>514</v>
      </c>
      <c r="B182" s="852"/>
      <c r="C182" s="834"/>
      <c r="D182" s="835" t="s">
        <v>158</v>
      </c>
      <c r="E182" s="835"/>
      <c r="F182" s="853" t="str">
        <f>+CONCATENATE($B$173,"",$C$181,"",D182)</f>
        <v>29.07.001</v>
      </c>
      <c r="G182" s="836" t="s">
        <v>198</v>
      </c>
      <c r="H182" s="837">
        <f>+'P01 2026'!H122</f>
        <v>193049</v>
      </c>
      <c r="I182" s="838">
        <f>+'P01 2026'!AA131</f>
        <v>193049</v>
      </c>
      <c r="J182" s="838">
        <f ca="1">SUMIF(W$3:$AJ171,"ok",W182:AJ182)</f>
        <v>0</v>
      </c>
      <c r="K182" s="136">
        <f t="shared" ca="1" si="20"/>
        <v>0</v>
      </c>
      <c r="L182" s="845">
        <f>+'P01 2026'!AC131</f>
        <v>0</v>
      </c>
      <c r="M182" s="499">
        <f t="shared" si="21"/>
        <v>0</v>
      </c>
      <c r="N182" s="838">
        <f t="shared" si="27"/>
        <v>193049</v>
      </c>
      <c r="O182" s="499">
        <f t="shared" si="23"/>
        <v>1</v>
      </c>
      <c r="P182" s="839">
        <f>+'P01 2026'!AE131</f>
        <v>0</v>
      </c>
      <c r="Q182" s="499">
        <f t="shared" ca="1" si="24"/>
        <v>0</v>
      </c>
      <c r="R182" s="839">
        <f>+'P01 2026'!AF131</f>
        <v>0</v>
      </c>
      <c r="S182" s="499">
        <f t="shared" ca="1" si="25"/>
        <v>0</v>
      </c>
      <c r="T182" s="840">
        <f>+'P01 2025'!U142</f>
        <v>207362.96799999999</v>
      </c>
      <c r="U182" s="844">
        <f ca="1">SUMIF(W$3:$AJ162,"SI",W182:AJ182)</f>
        <v>0</v>
      </c>
      <c r="V182" s="499">
        <f t="shared" ca="1" si="26"/>
        <v>0</v>
      </c>
      <c r="W182" s="841">
        <f>+'P01 2026'!I122</f>
        <v>0</v>
      </c>
      <c r="X182" s="842">
        <f>+'P01 2025'!G139</f>
        <v>0</v>
      </c>
      <c r="Y182" s="842">
        <v>0</v>
      </c>
      <c r="Z182" s="839">
        <v>0</v>
      </c>
      <c r="AA182" s="63">
        <v>0</v>
      </c>
      <c r="AB182" s="63">
        <v>0</v>
      </c>
      <c r="AC182" s="63">
        <v>0</v>
      </c>
      <c r="AD182" s="63">
        <v>0</v>
      </c>
      <c r="AE182" s="63">
        <f>+'P01 2025'!CI87</f>
        <v>3321.2440000000001</v>
      </c>
      <c r="AF182" s="63">
        <f>+'P01 2025'!CX99</f>
        <v>38266.652000000002</v>
      </c>
      <c r="AG182" s="63">
        <f>+'P01 2025'!DN108</f>
        <v>14214.781999999999</v>
      </c>
      <c r="AH182" s="63">
        <v>0</v>
      </c>
      <c r="AI182" s="63">
        <f>+'P01 2025'!EY101</f>
        <v>111709.59</v>
      </c>
      <c r="AJ182" s="63">
        <f>+'P01 2025'!FR115</f>
        <v>28838.433000000001</v>
      </c>
      <c r="AK182" s="380"/>
      <c r="AL182" s="492"/>
      <c r="AM182" s="492"/>
      <c r="AN182" s="826"/>
      <c r="AO182" s="826"/>
      <c r="AP182" s="492"/>
      <c r="AQ182" s="492"/>
      <c r="AR182" s="826"/>
      <c r="AS182" s="347"/>
      <c r="AT182" s="347"/>
      <c r="AU182" s="347"/>
      <c r="AV182" s="347"/>
      <c r="AW182" s="347"/>
      <c r="AX182" s="347"/>
      <c r="AY182" s="347"/>
      <c r="AZ182" s="820"/>
      <c r="BA182" s="820"/>
      <c r="BB182" s="820"/>
      <c r="BC182" s="820"/>
      <c r="BD182" s="827"/>
      <c r="BE182" s="827"/>
      <c r="BF182" s="204"/>
      <c r="BG182" s="204"/>
      <c r="BH182" s="204"/>
      <c r="BI182" s="204"/>
      <c r="BJ182" s="204"/>
      <c r="BK182" s="348"/>
      <c r="BL182" s="348"/>
      <c r="BM182" s="348"/>
      <c r="BN182" s="348"/>
      <c r="BO182" s="85"/>
      <c r="BP182" s="204"/>
      <c r="BQ182" s="348"/>
      <c r="BR182" s="348"/>
      <c r="BS182" s="348"/>
      <c r="BT182" s="348"/>
      <c r="BU182" s="204"/>
      <c r="BV182" s="205"/>
      <c r="BW182" s="85"/>
      <c r="BX182" s="85"/>
      <c r="BY182" s="85"/>
      <c r="BZ182" s="85"/>
    </row>
    <row r="183" spans="1:80" s="91" customFormat="1" ht="15.75" hidden="1" customHeight="1" x14ac:dyDescent="0.25">
      <c r="A183" s="377" t="s">
        <v>659</v>
      </c>
      <c r="B183" s="852"/>
      <c r="C183" s="834"/>
      <c r="D183" s="835" t="s">
        <v>154</v>
      </c>
      <c r="E183" s="835"/>
      <c r="F183" s="853" t="s">
        <v>714</v>
      </c>
      <c r="G183" s="836" t="s">
        <v>713</v>
      </c>
      <c r="H183" s="838">
        <v>0</v>
      </c>
      <c r="I183" s="838">
        <v>0</v>
      </c>
      <c r="J183" s="838">
        <f ca="1">SUMIF(W$3:$AJ172,"ok",W183:AJ183)</f>
        <v>0</v>
      </c>
      <c r="K183" s="136">
        <f t="shared" ca="1" si="20"/>
        <v>0</v>
      </c>
      <c r="L183" s="838">
        <v>0</v>
      </c>
      <c r="M183" s="499">
        <f t="shared" si="21"/>
        <v>0</v>
      </c>
      <c r="N183" s="838">
        <v>0</v>
      </c>
      <c r="O183" s="499">
        <f t="shared" si="23"/>
        <v>0</v>
      </c>
      <c r="P183" s="839">
        <v>0</v>
      </c>
      <c r="Q183" s="499">
        <f t="shared" ca="1" si="24"/>
        <v>0</v>
      </c>
      <c r="R183" s="839">
        <v>0</v>
      </c>
      <c r="S183" s="499">
        <f t="shared" ca="1" si="25"/>
        <v>0</v>
      </c>
      <c r="T183" s="840">
        <v>0</v>
      </c>
      <c r="U183" s="844">
        <f ca="1">SUMIF(W$3:$AJ164,"SI",W183:AJ183)</f>
        <v>0</v>
      </c>
      <c r="V183" s="499" t="str">
        <f t="shared" ca="1" si="26"/>
        <v>0,00%</v>
      </c>
      <c r="W183" s="841">
        <v>0</v>
      </c>
      <c r="X183" s="842">
        <v>0</v>
      </c>
      <c r="Y183" s="842">
        <v>0</v>
      </c>
      <c r="Z183" s="839">
        <v>0</v>
      </c>
      <c r="AA183" s="808">
        <v>0</v>
      </c>
      <c r="AB183" s="63">
        <v>0</v>
      </c>
      <c r="AC183" s="63">
        <v>0</v>
      </c>
      <c r="AD183" s="63">
        <v>0</v>
      </c>
      <c r="AE183" s="63">
        <v>0</v>
      </c>
      <c r="AF183" s="63">
        <v>0</v>
      </c>
      <c r="AG183" s="63">
        <v>0</v>
      </c>
      <c r="AH183" s="63">
        <v>0</v>
      </c>
      <c r="AI183" s="63">
        <v>0</v>
      </c>
      <c r="AJ183" s="63">
        <v>0</v>
      </c>
      <c r="AK183" s="380"/>
      <c r="AL183" s="492"/>
      <c r="AM183" s="492"/>
      <c r="AN183" s="826"/>
      <c r="AO183" s="826"/>
      <c r="AP183" s="492"/>
      <c r="AQ183" s="492"/>
      <c r="AR183" s="826"/>
      <c r="AS183" s="347"/>
      <c r="AT183" s="347"/>
      <c r="AU183" s="347"/>
      <c r="AV183" s="347"/>
      <c r="AW183" s="347"/>
      <c r="AX183" s="347"/>
      <c r="AY183" s="347"/>
      <c r="AZ183" s="820"/>
      <c r="BA183" s="820"/>
      <c r="BB183" s="820"/>
      <c r="BC183" s="820"/>
      <c r="BD183" s="827"/>
      <c r="BE183" s="827"/>
      <c r="BF183" s="204"/>
      <c r="BG183" s="204"/>
      <c r="BH183" s="204"/>
      <c r="BI183" s="204"/>
      <c r="BJ183" s="204"/>
      <c r="BK183" s="348"/>
      <c r="BL183" s="348"/>
      <c r="BM183" s="348"/>
      <c r="BN183" s="348"/>
      <c r="BO183" s="85"/>
      <c r="BP183" s="204"/>
      <c r="BQ183" s="348"/>
      <c r="BR183" s="348"/>
      <c r="BS183" s="348"/>
      <c r="BT183" s="348"/>
      <c r="BU183" s="204"/>
      <c r="BV183" s="205"/>
      <c r="BW183" s="85"/>
      <c r="BX183" s="85"/>
      <c r="BY183" s="85"/>
      <c r="BZ183" s="85"/>
    </row>
    <row r="184" spans="1:80" s="91" customFormat="1" ht="15.75" customHeight="1" x14ac:dyDescent="0.25">
      <c r="A184" s="377" t="s">
        <v>352</v>
      </c>
      <c r="B184" s="135">
        <v>34</v>
      </c>
      <c r="C184" s="486"/>
      <c r="D184" s="12"/>
      <c r="E184" s="12"/>
      <c r="F184" s="12"/>
      <c r="G184" s="226" t="s">
        <v>81</v>
      </c>
      <c r="H184" s="45">
        <f>+'P01 2026'!H123</f>
        <v>41051341</v>
      </c>
      <c r="I184" s="45">
        <f>+'P01 2026'!AA132</f>
        <v>41051341</v>
      </c>
      <c r="J184" s="45">
        <f ca="1">SUMIF(W$3:$AJ176,"ok",W184:AJ184)</f>
        <v>1685850.6810000001</v>
      </c>
      <c r="K184" s="136">
        <f t="shared" ca="1" si="20"/>
        <v>4.1066884538558682E-2</v>
      </c>
      <c r="L184" s="45">
        <f>+'P01 2026'!AC132</f>
        <v>1685850.6810000001</v>
      </c>
      <c r="M184" s="499">
        <f t="shared" si="21"/>
        <v>4.1066884538558682E-2</v>
      </c>
      <c r="N184" s="86">
        <f t="shared" si="27"/>
        <v>39365490.318999998</v>
      </c>
      <c r="O184" s="499">
        <f t="shared" si="23"/>
        <v>0.95893311546144133</v>
      </c>
      <c r="P184" s="21">
        <f>+'P01 2026'!AE132</f>
        <v>1682743.0819999999</v>
      </c>
      <c r="Q184" s="499">
        <f t="shared" ca="1" si="24"/>
        <v>0.99815665821711042</v>
      </c>
      <c r="R184" s="21">
        <f>+'P01 2026'!AF132</f>
        <v>3107.5990000000002</v>
      </c>
      <c r="S184" s="499">
        <f t="shared" ca="1" si="25"/>
        <v>1.8433417828894894E-3</v>
      </c>
      <c r="T184" s="31">
        <f>+'P01 2025'!U143</f>
        <v>16961815.182099998</v>
      </c>
      <c r="U184" s="45">
        <f ca="1">SUM(U185:U188)</f>
        <v>5463296.117362</v>
      </c>
      <c r="V184" s="136">
        <f t="shared" ca="1" si="26"/>
        <v>0.32209383599035324</v>
      </c>
      <c r="W184" s="489">
        <f>+'P01 2026'!I123</f>
        <v>1685850.6810000001</v>
      </c>
      <c r="X184" s="337">
        <f>+'P01 2025'!G140</f>
        <v>2789059.3895639996</v>
      </c>
      <c r="Y184" s="337">
        <v>0</v>
      </c>
      <c r="Z184" s="88">
        <f>+'P01 2025'!N90</f>
        <v>2674236.727798</v>
      </c>
      <c r="AA184" s="808">
        <f>+'P01 2025'!AC100</f>
        <v>7613312.7300000004</v>
      </c>
      <c r="AB184" s="63">
        <f>+'P01 2025'!AR93</f>
        <v>-3600</v>
      </c>
      <c r="AC184" s="78">
        <v>0</v>
      </c>
      <c r="AD184" s="78">
        <f>+'P01 2025'!BU100</f>
        <v>155341.83199999999</v>
      </c>
      <c r="AE184" s="78">
        <f>+'P01 2025'!CI88</f>
        <v>153563.921</v>
      </c>
      <c r="AF184" s="63">
        <v>0</v>
      </c>
      <c r="AG184" s="63">
        <f>+'P01 2025'!DN110</f>
        <v>4716360.983</v>
      </c>
      <c r="AH184" s="63">
        <v>0</v>
      </c>
      <c r="AI184" s="78">
        <v>0</v>
      </c>
      <c r="AJ184" s="78">
        <f>+'P01 2025'!FR116</f>
        <v>3572595.6889999998</v>
      </c>
      <c r="AK184" s="380"/>
      <c r="AL184" s="492"/>
      <c r="AM184" s="492"/>
      <c r="AN184" s="826"/>
      <c r="AO184" s="826"/>
      <c r="AP184" s="492"/>
      <c r="AQ184" s="492"/>
      <c r="AR184" s="826"/>
      <c r="AS184" s="347"/>
      <c r="AT184" s="347"/>
      <c r="AU184" s="347"/>
      <c r="AV184" s="347"/>
      <c r="AW184" s="347"/>
      <c r="AX184" s="347"/>
      <c r="AY184" s="347"/>
      <c r="AZ184" s="820"/>
      <c r="BA184" s="820"/>
      <c r="BB184" s="820"/>
      <c r="BC184" s="820"/>
      <c r="BD184" s="827"/>
      <c r="BE184" s="827"/>
      <c r="BF184" s="204"/>
      <c r="BG184" s="204"/>
      <c r="BH184" s="204"/>
      <c r="BI184" s="204"/>
      <c r="BJ184" s="204"/>
      <c r="BK184" s="348"/>
      <c r="BL184" s="348"/>
      <c r="BM184" s="348"/>
      <c r="BN184" s="348"/>
      <c r="BO184" s="85"/>
      <c r="BP184" s="204"/>
      <c r="BQ184" s="348"/>
      <c r="BR184" s="348"/>
      <c r="BS184" s="348"/>
      <c r="BT184" s="348"/>
      <c r="BU184" s="204"/>
      <c r="BV184" s="205"/>
      <c r="BW184" s="85"/>
      <c r="BX184" s="85"/>
      <c r="BY184" s="85"/>
      <c r="BZ184" s="85"/>
    </row>
    <row r="185" spans="1:80" s="91" customFormat="1" ht="15.75" customHeight="1" x14ac:dyDescent="0.25">
      <c r="A185" s="377" t="s">
        <v>353</v>
      </c>
      <c r="B185" s="1144"/>
      <c r="C185" s="1159">
        <v>2</v>
      </c>
      <c r="D185" s="1160"/>
      <c r="E185" s="1160"/>
      <c r="F185" s="1161" t="s">
        <v>185</v>
      </c>
      <c r="G185" s="1148" t="s">
        <v>648</v>
      </c>
      <c r="H185" s="1149">
        <f>+'P01 2026'!H124</f>
        <v>38086662</v>
      </c>
      <c r="I185" s="1149">
        <f>+'P01 2026'!AA133</f>
        <v>38086662</v>
      </c>
      <c r="J185" s="1149">
        <f ca="1">SUMIF(W$3:$AJ177,"ok",W185:AJ185)</f>
        <v>129799.65</v>
      </c>
      <c r="K185" s="1151">
        <f t="shared" ca="1" si="20"/>
        <v>3.4080080317881361E-3</v>
      </c>
      <c r="L185" s="1149">
        <f>+'P01 2026'!AC133</f>
        <v>129799.65</v>
      </c>
      <c r="M185" s="1153">
        <f t="shared" si="21"/>
        <v>3.4080080317881361E-3</v>
      </c>
      <c r="N185" s="1150">
        <f t="shared" si="27"/>
        <v>37956862.350000001</v>
      </c>
      <c r="O185" s="1153">
        <f t="shared" si="23"/>
        <v>0.99659199196821191</v>
      </c>
      <c r="P185" s="1154">
        <f>+'P01 2026'!AE133</f>
        <v>129799.65</v>
      </c>
      <c r="Q185" s="1153">
        <f t="shared" ca="1" si="24"/>
        <v>1</v>
      </c>
      <c r="R185" s="1154">
        <f>+'P01 2026'!AF133</f>
        <v>0</v>
      </c>
      <c r="S185" s="1153">
        <f t="shared" ca="1" si="25"/>
        <v>0</v>
      </c>
      <c r="T185" s="1155">
        <f>+'P01 2025'!U144</f>
        <v>14141676.445999999</v>
      </c>
      <c r="U185" s="1155">
        <f ca="1">SUMIF(W$3:$AJ173,"SI",W185:AJ185)</f>
        <v>1783599.9896519999</v>
      </c>
      <c r="V185" s="1151">
        <f t="shared" ca="1" si="26"/>
        <v>0.12612365984066159</v>
      </c>
      <c r="W185" s="1157">
        <f>+'P01 2026'!I124</f>
        <v>129799.65</v>
      </c>
      <c r="X185" s="1158">
        <f>+'P01 2025'!G141</f>
        <v>0</v>
      </c>
      <c r="Y185" s="1158">
        <v>0</v>
      </c>
      <c r="Z185" s="1154">
        <f>+'P01 2025'!N91</f>
        <v>1783599.9896519999</v>
      </c>
      <c r="AA185" s="63">
        <f>+'P01 2025'!AC101</f>
        <v>7137347.7630000003</v>
      </c>
      <c r="AB185" s="63">
        <v>0</v>
      </c>
      <c r="AC185" s="63">
        <v>0</v>
      </c>
      <c r="AD185" s="63">
        <f>+'P01 2025'!BU101</f>
        <v>132786.36199999999</v>
      </c>
      <c r="AE185" s="63">
        <v>0</v>
      </c>
      <c r="AF185" s="63">
        <v>0</v>
      </c>
      <c r="AG185" s="63">
        <f>+'P01 2025'!DN110</f>
        <v>4716360.983</v>
      </c>
      <c r="AH185" s="63">
        <v>0</v>
      </c>
      <c r="AI185" s="63">
        <v>0</v>
      </c>
      <c r="AJ185" s="63">
        <f>+'P01 2025'!FR117</f>
        <v>2536906.0529999998</v>
      </c>
      <c r="AK185" s="380"/>
      <c r="AL185" s="492"/>
      <c r="AM185" s="492"/>
      <c r="AN185" s="826"/>
      <c r="AO185" s="826"/>
      <c r="AP185" s="492"/>
      <c r="AQ185" s="492"/>
      <c r="AR185" s="826"/>
      <c r="AS185" s="347"/>
      <c r="AT185" s="347"/>
      <c r="AU185" s="347"/>
      <c r="AV185" s="347"/>
      <c r="AW185" s="347"/>
      <c r="AX185" s="347"/>
      <c r="AY185" s="347"/>
      <c r="AZ185" s="820"/>
      <c r="BA185" s="820"/>
      <c r="BB185" s="820"/>
      <c r="BC185" s="820"/>
      <c r="BD185" s="827"/>
      <c r="BE185" s="827"/>
      <c r="BF185" s="204"/>
      <c r="BG185" s="204"/>
      <c r="BH185" s="204"/>
      <c r="BI185" s="204"/>
      <c r="BJ185" s="204"/>
      <c r="BK185" s="348"/>
      <c r="BL185" s="348"/>
      <c r="BM185" s="348"/>
      <c r="BN185" s="348"/>
      <c r="BO185" s="85"/>
      <c r="BP185" s="204"/>
      <c r="BQ185" s="348"/>
      <c r="BR185" s="348"/>
      <c r="BS185" s="348"/>
      <c r="BT185" s="348"/>
      <c r="BU185" s="204"/>
      <c r="BV185" s="205"/>
      <c r="BW185" s="85"/>
      <c r="BX185" s="85"/>
      <c r="BY185" s="85"/>
      <c r="BZ185" s="85"/>
    </row>
    <row r="186" spans="1:80" s="91" customFormat="1" ht="15.75" customHeight="1" x14ac:dyDescent="0.25">
      <c r="A186" s="377" t="s">
        <v>355</v>
      </c>
      <c r="B186" s="1144"/>
      <c r="C186" s="1159">
        <v>4</v>
      </c>
      <c r="D186" s="1160"/>
      <c r="E186" s="1160"/>
      <c r="F186" s="1161" t="s">
        <v>186</v>
      </c>
      <c r="G186" s="1148" t="s">
        <v>83</v>
      </c>
      <c r="H186" s="1149">
        <f>+'P01 2026'!H125</f>
        <v>2561236</v>
      </c>
      <c r="I186" s="1149">
        <f>+'P01 2026'!AA134</f>
        <v>2561236</v>
      </c>
      <c r="J186" s="1149">
        <f ca="1">SUMIF(W$3:$AJ178,"ok",W186:AJ186)</f>
        <v>804629.06200000003</v>
      </c>
      <c r="K186" s="1151">
        <f t="shared" ca="1" si="20"/>
        <v>0.31415654863511211</v>
      </c>
      <c r="L186" s="1149">
        <f>+'P01 2026'!AC134</f>
        <v>804629.06200000003</v>
      </c>
      <c r="M186" s="1153">
        <f t="shared" si="21"/>
        <v>0.31415654863511211</v>
      </c>
      <c r="N186" s="1150">
        <f>I186-L186</f>
        <v>1756606.9380000001</v>
      </c>
      <c r="O186" s="1153">
        <f t="shared" si="23"/>
        <v>0.68584345136488789</v>
      </c>
      <c r="P186" s="1154">
        <f>+'P01 2026'!AE134</f>
        <v>804629.06200000003</v>
      </c>
      <c r="Q186" s="1153">
        <f t="shared" ca="1" si="24"/>
        <v>1</v>
      </c>
      <c r="R186" s="1154">
        <f>+'P01 2026'!AF134</f>
        <v>0</v>
      </c>
      <c r="S186" s="1153">
        <f t="shared" ca="1" si="25"/>
        <v>0</v>
      </c>
      <c r="T186" s="1155">
        <f>+'P01 2025'!U145</f>
        <v>2606581.4169999999</v>
      </c>
      <c r="U186" s="1155">
        <f ca="1">SUMIF(W$3:$AJ174,"SI",W186:AJ186)</f>
        <v>1934282.4439019999</v>
      </c>
      <c r="V186" s="1151">
        <f t="shared" ca="1" si="26"/>
        <v>0.74207635767166213</v>
      </c>
      <c r="W186" s="1157">
        <f>+'P01 2026'!I125</f>
        <v>804629.06200000003</v>
      </c>
      <c r="X186" s="1158">
        <f>+'P01 2025'!G142</f>
        <v>1043645.7057559999</v>
      </c>
      <c r="Y186" s="1158">
        <v>0</v>
      </c>
      <c r="Z186" s="1154">
        <f>+'P01 2025'!N92</f>
        <v>890636.73814599984</v>
      </c>
      <c r="AA186" s="63">
        <f>+'P01 2025'!AC102</f>
        <v>475964.967</v>
      </c>
      <c r="AB186" s="63">
        <v>0</v>
      </c>
      <c r="AC186" s="63">
        <v>0</v>
      </c>
      <c r="AD186" s="63">
        <f>+'P01 2025'!BU102</f>
        <v>22555.47</v>
      </c>
      <c r="AE186" s="63">
        <f>+'P01 2025'!CI89</f>
        <v>153563.921</v>
      </c>
      <c r="AF186" s="63">
        <v>0</v>
      </c>
      <c r="AG186" s="63">
        <v>0</v>
      </c>
      <c r="AH186" s="63">
        <v>0</v>
      </c>
      <c r="AI186" s="63">
        <v>0</v>
      </c>
      <c r="AJ186" s="63">
        <f>+'P01 2025'!FR118</f>
        <v>1035728.1360000001</v>
      </c>
      <c r="AK186" s="380"/>
      <c r="AL186" s="492"/>
      <c r="AM186" s="492"/>
      <c r="AN186" s="826"/>
      <c r="AO186" s="826"/>
      <c r="AP186" s="492"/>
      <c r="AQ186" s="492"/>
      <c r="AR186" s="826"/>
      <c r="AS186" s="347"/>
      <c r="AT186" s="347"/>
      <c r="AU186" s="347"/>
      <c r="AV186" s="347"/>
      <c r="AW186" s="347"/>
      <c r="AX186" s="347"/>
      <c r="AY186" s="347"/>
      <c r="AZ186" s="820"/>
      <c r="BA186" s="820"/>
      <c r="BB186" s="820"/>
      <c r="BC186" s="820"/>
      <c r="BD186" s="827"/>
      <c r="BE186" s="827"/>
      <c r="BF186" s="204"/>
      <c r="BG186" s="204"/>
      <c r="BH186" s="204"/>
      <c r="BI186" s="204"/>
      <c r="BJ186" s="204"/>
      <c r="BK186" s="348"/>
      <c r="BL186" s="348"/>
      <c r="BM186" s="348"/>
      <c r="BN186" s="348"/>
      <c r="BO186" s="85"/>
      <c r="BP186" s="204"/>
      <c r="BQ186" s="348"/>
      <c r="BR186" s="348"/>
      <c r="BS186" s="348"/>
      <c r="BT186" s="348"/>
      <c r="BU186" s="204"/>
      <c r="BV186" s="205"/>
      <c r="BW186" s="85"/>
      <c r="BX186" s="85"/>
      <c r="BY186" s="85"/>
      <c r="BZ186" s="85"/>
    </row>
    <row r="187" spans="1:80" s="91" customFormat="1" ht="15.75" customHeight="1" x14ac:dyDescent="0.25">
      <c r="A187" s="377" t="s">
        <v>783</v>
      </c>
      <c r="B187" s="1144"/>
      <c r="C187" s="1159">
        <v>6</v>
      </c>
      <c r="D187" s="1160"/>
      <c r="E187" s="1160"/>
      <c r="F187" s="1161" t="s">
        <v>254</v>
      </c>
      <c r="G187" s="1148" t="s">
        <v>253</v>
      </c>
      <c r="H187" s="1149">
        <f>+'P01 2026'!H126</f>
        <v>403433</v>
      </c>
      <c r="I187" s="1149">
        <f>+'P01 2026'!AA135</f>
        <v>403433</v>
      </c>
      <c r="J187" s="1149">
        <f ca="1">SUMIF(W$3:$AJ179,"ok",W187:AJ187)</f>
        <v>0</v>
      </c>
      <c r="K187" s="1151">
        <f t="shared" ca="1" si="20"/>
        <v>0</v>
      </c>
      <c r="L187" s="1149">
        <f>+'P01 2026'!AC135</f>
        <v>0</v>
      </c>
      <c r="M187" s="1153">
        <f t="shared" si="21"/>
        <v>0</v>
      </c>
      <c r="N187" s="1150">
        <f t="shared" si="27"/>
        <v>403433</v>
      </c>
      <c r="O187" s="1153">
        <f t="shared" si="23"/>
        <v>1</v>
      </c>
      <c r="P187" s="1154">
        <f>+'P01 2026'!AE135</f>
        <v>0</v>
      </c>
      <c r="Q187" s="1153">
        <f t="shared" ca="1" si="24"/>
        <v>0</v>
      </c>
      <c r="R187" s="1154">
        <f>+'P01 2026'!AF135</f>
        <v>0</v>
      </c>
      <c r="S187" s="1153">
        <f t="shared" ca="1" si="25"/>
        <v>0</v>
      </c>
      <c r="T187" s="1155">
        <f>+'P01 2025'!U146</f>
        <v>213546.90599999999</v>
      </c>
      <c r="U187" s="1155">
        <f ca="1">SUMIF(W$3:$AJ178,"SI",W187:AJ187)</f>
        <v>0</v>
      </c>
      <c r="V187" s="1151">
        <f t="shared" ca="1" si="26"/>
        <v>0</v>
      </c>
      <c r="W187" s="1157">
        <f>+'P01 2026'!I126</f>
        <v>0</v>
      </c>
      <c r="X187" s="1158">
        <f>+'P01 2025'!G143</f>
        <v>0</v>
      </c>
      <c r="Y187" s="1158">
        <v>0</v>
      </c>
      <c r="Z187" s="1154">
        <v>0</v>
      </c>
      <c r="AA187" s="63">
        <v>0</v>
      </c>
      <c r="AB187" s="63">
        <v>0</v>
      </c>
      <c r="AC187" s="63">
        <v>0</v>
      </c>
      <c r="AD187" s="63">
        <v>0</v>
      </c>
      <c r="AE187" s="117">
        <v>0</v>
      </c>
      <c r="AF187" s="63">
        <v>0</v>
      </c>
      <c r="AG187" s="63">
        <v>0</v>
      </c>
      <c r="AH187" s="63">
        <v>0</v>
      </c>
      <c r="AI187" s="63">
        <v>0</v>
      </c>
      <c r="AJ187" s="63">
        <v>0</v>
      </c>
      <c r="AK187" s="380"/>
      <c r="AL187" s="492"/>
      <c r="AM187" s="492"/>
      <c r="AN187" s="826"/>
      <c r="AO187" s="826"/>
      <c r="AP187" s="492"/>
      <c r="AQ187" s="492"/>
      <c r="AR187" s="826"/>
      <c r="AS187" s="347"/>
      <c r="AT187" s="347"/>
      <c r="AU187" s="347"/>
      <c r="AV187" s="347"/>
      <c r="AW187" s="347"/>
      <c r="AX187" s="347"/>
      <c r="AY187" s="347"/>
      <c r="AZ187" s="820"/>
      <c r="BA187" s="820"/>
      <c r="BB187" s="820"/>
      <c r="BC187" s="820"/>
      <c r="BD187" s="827"/>
      <c r="BE187" s="827"/>
      <c r="BF187" s="204"/>
      <c r="BG187" s="204"/>
      <c r="BH187" s="204"/>
      <c r="BI187" s="204"/>
      <c r="BJ187" s="204"/>
      <c r="BK187" s="348"/>
      <c r="BL187" s="348"/>
      <c r="BM187" s="348"/>
      <c r="BN187" s="348"/>
      <c r="BO187" s="85"/>
      <c r="BP187" s="204"/>
      <c r="BQ187" s="348"/>
      <c r="BR187" s="348"/>
      <c r="BS187" s="348"/>
      <c r="BT187" s="348"/>
      <c r="BU187" s="204"/>
      <c r="BV187" s="205"/>
      <c r="BW187" s="85"/>
      <c r="BX187" s="85"/>
      <c r="BY187" s="85"/>
      <c r="BZ187" s="85"/>
    </row>
    <row r="188" spans="1:80" s="91" customFormat="1" ht="15.75" customHeight="1" x14ac:dyDescent="0.25">
      <c r="A188" s="377" t="s">
        <v>357</v>
      </c>
      <c r="B188" s="1144"/>
      <c r="C188" s="1159">
        <v>7</v>
      </c>
      <c r="D188" s="1160"/>
      <c r="E188" s="1160"/>
      <c r="F188" s="1161" t="s">
        <v>187</v>
      </c>
      <c r="G188" s="1148" t="s">
        <v>121</v>
      </c>
      <c r="H188" s="1149">
        <f>+'P01 2026'!H127</f>
        <v>10</v>
      </c>
      <c r="I188" s="1149">
        <f>+'P01 2026'!AA136</f>
        <v>10</v>
      </c>
      <c r="J188" s="1149">
        <f ca="1">SUMIF(W$3:$AJ180,"ok",W188:AJ188)</f>
        <v>751421.96900000004</v>
      </c>
      <c r="K188" s="1151">
        <v>1</v>
      </c>
      <c r="L188" s="1149">
        <f>+'P01 2026'!AC136</f>
        <v>751421.96900000004</v>
      </c>
      <c r="M188" s="1153">
        <v>1</v>
      </c>
      <c r="N188" s="1150">
        <f t="shared" si="27"/>
        <v>-751411.96900000004</v>
      </c>
      <c r="O188" s="1153">
        <v>1</v>
      </c>
      <c r="P188" s="1154">
        <f>+'P01 2026'!AE136</f>
        <v>748314.37</v>
      </c>
      <c r="Q188" s="1153">
        <f t="shared" ca="1" si="24"/>
        <v>0.99586437563951491</v>
      </c>
      <c r="R188" s="1154">
        <f>+'P01 2026'!AF136</f>
        <v>3107.5990000000002</v>
      </c>
      <c r="S188" s="1153">
        <f t="shared" ca="1" si="25"/>
        <v>4.1356243604849944E-3</v>
      </c>
      <c r="T188" s="1155">
        <f>+'P01 2025'!U147</f>
        <v>10.413099999999998</v>
      </c>
      <c r="U188" s="1155">
        <f ca="1">SUMIF(W$3:$AJ179,"SI",W188:AJ188)</f>
        <v>1745413.6838079998</v>
      </c>
      <c r="V188" s="1151">
        <v>1</v>
      </c>
      <c r="W188" s="1157">
        <f>+'P01 2026'!I127</f>
        <v>751421.96900000004</v>
      </c>
      <c r="X188" s="1158">
        <f>+'P01 2025'!G144</f>
        <v>1745413.6838079998</v>
      </c>
      <c r="Y188" s="1158">
        <v>0</v>
      </c>
      <c r="Z188" s="1154">
        <v>0</v>
      </c>
      <c r="AA188" s="63">
        <v>0</v>
      </c>
      <c r="AB188" s="63">
        <f>+'P01 2025'!AR94</f>
        <v>-3600</v>
      </c>
      <c r="AC188" s="63">
        <v>0</v>
      </c>
      <c r="AD188" s="63">
        <v>0</v>
      </c>
      <c r="AE188" s="63">
        <v>0</v>
      </c>
      <c r="AF188" s="63">
        <v>0</v>
      </c>
      <c r="AG188" s="63">
        <v>0</v>
      </c>
      <c r="AH188" s="63">
        <v>0</v>
      </c>
      <c r="AI188" s="63">
        <v>0</v>
      </c>
      <c r="AJ188" s="63">
        <f>+'P01 2025'!FR119</f>
        <v>-38.5</v>
      </c>
      <c r="AK188" s="380"/>
      <c r="AL188" s="492"/>
      <c r="AM188" s="492"/>
      <c r="AN188" s="826"/>
      <c r="AO188" s="826"/>
      <c r="AP188" s="492"/>
      <c r="AQ188" s="492"/>
      <c r="AR188" s="826"/>
      <c r="AS188" s="347"/>
      <c r="AT188" s="347"/>
      <c r="AU188" s="347"/>
      <c r="AV188" s="347"/>
      <c r="AW188" s="347"/>
      <c r="AX188" s="347"/>
      <c r="AY188" s="347"/>
      <c r="AZ188" s="820"/>
      <c r="BA188" s="820"/>
      <c r="BB188" s="820"/>
      <c r="BC188" s="820"/>
      <c r="BD188" s="827"/>
      <c r="BE188" s="827"/>
      <c r="BF188" s="204"/>
      <c r="BG188" s="204"/>
      <c r="BH188" s="204"/>
      <c r="BI188" s="204"/>
      <c r="BJ188" s="204"/>
      <c r="BK188" s="348"/>
      <c r="BL188" s="348"/>
      <c r="BM188" s="348"/>
      <c r="BN188" s="348"/>
      <c r="BO188" s="85"/>
      <c r="BP188" s="204"/>
      <c r="BQ188" s="348"/>
      <c r="BR188" s="348"/>
      <c r="BS188" s="348"/>
      <c r="BT188" s="348"/>
      <c r="BU188" s="204"/>
      <c r="BV188" s="205"/>
      <c r="BW188" s="85"/>
      <c r="BX188" s="85"/>
      <c r="BY188" s="85"/>
      <c r="BZ188" s="85"/>
    </row>
    <row r="189" spans="1:80" s="91" customFormat="1" ht="15.75" customHeight="1" x14ac:dyDescent="0.25">
      <c r="A189" s="377" t="s">
        <v>784</v>
      </c>
      <c r="B189" s="135">
        <v>35</v>
      </c>
      <c r="C189" s="486"/>
      <c r="D189" s="12"/>
      <c r="E189" s="12"/>
      <c r="F189" s="12"/>
      <c r="G189" s="226" t="s">
        <v>118</v>
      </c>
      <c r="H189" s="45">
        <v>0</v>
      </c>
      <c r="I189" s="45">
        <v>0</v>
      </c>
      <c r="J189" s="86">
        <f ca="1">SUMIF(AA$3:$AJ178,"ok",AA189:AJ189)</f>
        <v>0</v>
      </c>
      <c r="K189" s="136">
        <f t="shared" ca="1" si="20"/>
        <v>0</v>
      </c>
      <c r="L189" s="86">
        <v>0</v>
      </c>
      <c r="M189" s="499">
        <f t="shared" si="21"/>
        <v>0</v>
      </c>
      <c r="N189" s="86">
        <v>0</v>
      </c>
      <c r="O189" s="499">
        <f t="shared" si="23"/>
        <v>0</v>
      </c>
      <c r="P189" s="21">
        <v>0</v>
      </c>
      <c r="Q189" s="499">
        <f t="shared" ca="1" si="24"/>
        <v>0</v>
      </c>
      <c r="R189" s="21">
        <v>0</v>
      </c>
      <c r="S189" s="499">
        <f t="shared" ca="1" si="25"/>
        <v>0</v>
      </c>
      <c r="T189" s="32">
        <v>0</v>
      </c>
      <c r="U189" s="32">
        <f ca="1">SUMIF(W$3:$AJ182,"SI",W189:AJ189)</f>
        <v>0</v>
      </c>
      <c r="V189" s="136" t="str">
        <f t="shared" ca="1" si="26"/>
        <v>0,00%</v>
      </c>
      <c r="W189" s="584">
        <v>0</v>
      </c>
      <c r="X189" s="88">
        <v>0</v>
      </c>
      <c r="Y189" s="337">
        <v>0</v>
      </c>
      <c r="Z189" s="21">
        <v>0</v>
      </c>
      <c r="AA189" s="811">
        <v>0</v>
      </c>
      <c r="AB189" s="812">
        <v>0</v>
      </c>
      <c r="AC189" s="812">
        <v>0</v>
      </c>
      <c r="AD189" s="812">
        <v>0</v>
      </c>
      <c r="AE189" s="812">
        <v>0</v>
      </c>
      <c r="AF189" s="813">
        <v>0</v>
      </c>
      <c r="AG189" s="813">
        <v>0</v>
      </c>
      <c r="AH189" s="813">
        <v>0</v>
      </c>
      <c r="AI189" s="812">
        <v>0</v>
      </c>
      <c r="AJ189" s="812">
        <v>0</v>
      </c>
      <c r="AK189" s="380"/>
      <c r="AL189" s="492"/>
      <c r="AM189" s="492"/>
      <c r="AN189" s="826"/>
      <c r="AO189" s="826"/>
      <c r="AP189" s="492"/>
      <c r="AQ189" s="492"/>
      <c r="AR189" s="826"/>
      <c r="AS189" s="347"/>
      <c r="AT189" s="347"/>
      <c r="AU189" s="347"/>
      <c r="AV189" s="347"/>
      <c r="AW189" s="347"/>
      <c r="AX189" s="347"/>
      <c r="AY189" s="347"/>
      <c r="AZ189" s="820"/>
      <c r="BA189" s="820"/>
      <c r="BB189" s="820"/>
      <c r="BC189" s="820"/>
      <c r="BD189" s="827"/>
      <c r="BE189" s="827"/>
      <c r="BF189" s="204"/>
      <c r="BG189" s="204"/>
      <c r="BH189" s="204"/>
      <c r="BI189" s="204"/>
      <c r="BJ189" s="204"/>
      <c r="BK189" s="348"/>
      <c r="BL189" s="348"/>
      <c r="BM189" s="348"/>
      <c r="BN189" s="348"/>
      <c r="BO189" s="85"/>
      <c r="BP189" s="204"/>
      <c r="BQ189" s="348"/>
      <c r="BR189" s="348"/>
      <c r="BS189" s="348"/>
      <c r="BT189" s="348"/>
      <c r="BU189" s="204"/>
      <c r="BV189" s="205"/>
      <c r="BW189" s="85"/>
      <c r="BX189" s="85"/>
      <c r="BY189" s="85"/>
      <c r="BZ189" s="85"/>
    </row>
    <row r="190" spans="1:80" s="90" customFormat="1" x14ac:dyDescent="0.25">
      <c r="A190" s="377"/>
      <c r="B190" s="753"/>
      <c r="C190" s="200"/>
      <c r="D190" s="201"/>
      <c r="E190" s="201"/>
      <c r="F190" s="201"/>
      <c r="G190" s="754"/>
      <c r="H190" s="325"/>
      <c r="I190" s="755"/>
      <c r="J190" s="755"/>
      <c r="K190" s="755"/>
      <c r="L190" s="755"/>
      <c r="M190" s="755"/>
      <c r="N190" s="755"/>
      <c r="O190" s="755"/>
      <c r="P190" s="755"/>
      <c r="Q190" s="755"/>
      <c r="R190" s="755"/>
      <c r="S190" s="99"/>
      <c r="T190" s="325"/>
      <c r="U190" s="325"/>
      <c r="V190" s="756"/>
      <c r="W190" s="325"/>
      <c r="X190" s="349"/>
      <c r="Y190" s="211"/>
      <c r="Z190" s="325"/>
      <c r="AA190" s="325"/>
      <c r="AB190" s="325"/>
      <c r="AC190" s="325"/>
      <c r="AD190" s="325"/>
      <c r="AE190" s="325"/>
      <c r="AF190" s="325"/>
      <c r="AG190" s="325"/>
      <c r="AH190" s="325"/>
      <c r="AI190" s="325"/>
      <c r="AJ190" s="325"/>
      <c r="AK190" s="380"/>
      <c r="AL190" s="492"/>
      <c r="AM190" s="492"/>
      <c r="AN190" s="272"/>
      <c r="AO190" s="272"/>
      <c r="AP190" s="492"/>
      <c r="AQ190" s="492"/>
      <c r="AR190" s="272"/>
      <c r="AS190" s="271"/>
      <c r="AT190" s="271"/>
      <c r="AU190" s="271"/>
      <c r="AV190" s="271"/>
      <c r="AW190" s="271"/>
      <c r="AX190" s="271"/>
      <c r="AY190" s="221"/>
      <c r="AZ190" s="817"/>
      <c r="BA190" s="817"/>
      <c r="BB190" s="820"/>
      <c r="BC190" s="817"/>
      <c r="BD190" s="818"/>
      <c r="BE190" s="818"/>
      <c r="BF190" s="143"/>
      <c r="BG190" s="143"/>
      <c r="BH190" s="143"/>
      <c r="BI190" s="143"/>
      <c r="BJ190" s="211"/>
      <c r="BK190" s="143"/>
      <c r="BL190" s="143"/>
      <c r="BM190" s="143"/>
      <c r="BN190" s="143"/>
      <c r="BO190" s="143"/>
      <c r="BP190" s="211"/>
      <c r="BQ190" s="143"/>
      <c r="BR190" s="143"/>
      <c r="BS190" s="143"/>
      <c r="BT190" s="143"/>
      <c r="BU190" s="493"/>
      <c r="BV190" s="211"/>
      <c r="BW190" s="143"/>
      <c r="BX190" s="143"/>
      <c r="BY190" s="143"/>
      <c r="BZ190" s="143"/>
    </row>
    <row r="191" spans="1:80" s="90" customFormat="1" x14ac:dyDescent="0.25">
      <c r="A191" s="377"/>
      <c r="B191" s="753"/>
      <c r="C191" s="200"/>
      <c r="D191" s="201"/>
      <c r="E191" s="201"/>
      <c r="F191" s="201"/>
      <c r="G191" s="754"/>
      <c r="H191" s="325"/>
      <c r="I191" s="757"/>
      <c r="J191" s="757"/>
      <c r="K191" s="752"/>
      <c r="L191" s="757"/>
      <c r="M191" s="756"/>
      <c r="N191" s="757"/>
      <c r="O191" s="756"/>
      <c r="P191" s="759"/>
      <c r="Q191" s="756"/>
      <c r="R191" s="759"/>
      <c r="S191" s="99"/>
      <c r="T191" s="325"/>
      <c r="U191" s="325"/>
      <c r="V191" s="756"/>
      <c r="W191" s="405"/>
      <c r="X191" s="349"/>
      <c r="Y191" s="349"/>
      <c r="Z191" s="405"/>
      <c r="AA191" s="752"/>
      <c r="AB191" s="161"/>
      <c r="AC191" s="161"/>
      <c r="AD191" s="161"/>
      <c r="AE191" s="161"/>
      <c r="AF191" s="760"/>
      <c r="AG191" s="161"/>
      <c r="AH191" s="161"/>
      <c r="AI191" s="161"/>
      <c r="AJ191" s="161"/>
      <c r="AK191" s="380"/>
      <c r="AL191" s="492"/>
      <c r="AM191" s="492"/>
      <c r="AN191" s="272"/>
      <c r="AO191" s="272"/>
      <c r="AP191" s="492"/>
      <c r="AQ191" s="492"/>
      <c r="AR191" s="272"/>
      <c r="AS191" s="271"/>
      <c r="AT191" s="271"/>
      <c r="AU191" s="271"/>
      <c r="AV191" s="271"/>
      <c r="AW191" s="271"/>
      <c r="AX191" s="271"/>
      <c r="AY191" s="221"/>
      <c r="AZ191" s="817"/>
      <c r="BA191" s="817"/>
      <c r="BB191" s="820"/>
      <c r="BC191" s="817"/>
      <c r="BD191" s="818"/>
      <c r="BE191" s="818"/>
      <c r="BF191" s="143"/>
      <c r="BG191" s="143"/>
      <c r="BH191" s="143"/>
      <c r="BI191" s="143"/>
      <c r="BJ191" s="211"/>
      <c r="BK191" s="143"/>
      <c r="BL191" s="143"/>
      <c r="BM191" s="143"/>
      <c r="BN191" s="143"/>
      <c r="BO191" s="143"/>
      <c r="BP191" s="211"/>
      <c r="BQ191" s="143"/>
      <c r="BR191" s="143"/>
      <c r="BS191" s="143"/>
      <c r="BT191" s="143"/>
      <c r="BU191" s="493"/>
      <c r="BV191" s="211"/>
      <c r="BW191" s="143"/>
      <c r="BX191" s="143"/>
      <c r="BY191" s="143"/>
      <c r="BZ191" s="143"/>
      <c r="CA191" s="55"/>
      <c r="CB191" s="55"/>
    </row>
    <row r="192" spans="1:80" ht="15" x14ac:dyDescent="0.25">
      <c r="B192" s="1073" t="s">
        <v>1080</v>
      </c>
      <c r="C192" s="1073"/>
      <c r="D192" s="1073"/>
      <c r="E192" s="1073"/>
      <c r="F192" s="1073"/>
      <c r="G192" s="1073"/>
      <c r="H192" s="122">
        <f>+H9+H79+H149+H156+H173</f>
        <v>22310817</v>
      </c>
      <c r="I192" s="122">
        <f t="shared" ref="I192:U192" si="28">+I9+I79+I149+I156+I173</f>
        <v>22310817</v>
      </c>
      <c r="J192" s="122">
        <f ca="1">+J9+J79+J149+J156+J173</f>
        <v>3213608.6979999999</v>
      </c>
      <c r="K192" s="123">
        <f ca="1">IFERROR(J192/I192,0%)</f>
        <v>0.14403814517415475</v>
      </c>
      <c r="L192" s="122">
        <f t="shared" si="28"/>
        <v>4720630.4620000003</v>
      </c>
      <c r="M192" s="123">
        <f t="shared" ref="M192" si="29">+IFERROR(L192/I192,0%)</f>
        <v>0.21158483178809634</v>
      </c>
      <c r="N192" s="122">
        <f t="shared" si="28"/>
        <v>17590186.538000003</v>
      </c>
      <c r="O192" s="123">
        <f t="shared" ref="O192" si="30">+IFERROR(N192/I192,0)</f>
        <v>0.78841516821190383</v>
      </c>
      <c r="P192" s="122">
        <f t="shared" si="28"/>
        <v>2635917.5859999997</v>
      </c>
      <c r="Q192" s="123">
        <f t="shared" ref="Q192" ca="1" si="31">+IFERROR(P192/J192,0)</f>
        <v>0.82023601306545868</v>
      </c>
      <c r="R192" s="122">
        <f t="shared" si="28"/>
        <v>577691.11200000008</v>
      </c>
      <c r="S192" s="123">
        <f t="shared" ca="1" si="25"/>
        <v>0.17976398693454124</v>
      </c>
      <c r="T192" s="122">
        <f>+T9+T79+T149+T156+T173</f>
        <v>23640673.287999995</v>
      </c>
      <c r="U192" s="122">
        <f t="shared" ca="1" si="28"/>
        <v>3002868.3376169996</v>
      </c>
      <c r="V192" s="123">
        <f t="shared" ref="V192" ca="1" si="32">IFERROR(U192/T192,"0,00%")</f>
        <v>0.1270212697005231</v>
      </c>
      <c r="W192" s="122">
        <f>+W9+W79+W149+W156+W173</f>
        <v>1445649.3060000001</v>
      </c>
      <c r="X192" s="122">
        <f t="shared" ref="X192:Z192" si="33">+X9+X79+X149+X156+X173</f>
        <v>1434842.1009889999</v>
      </c>
      <c r="Y192" s="122">
        <f t="shared" si="33"/>
        <v>1767959.392</v>
      </c>
      <c r="Z192" s="122">
        <f t="shared" si="33"/>
        <v>1568026.2366279997</v>
      </c>
      <c r="AB192" s="97"/>
      <c r="AC192" s="97"/>
      <c r="AK192" s="380"/>
      <c r="AL192" s="492"/>
      <c r="AM192" s="492"/>
      <c r="AP192" s="492"/>
      <c r="AQ192" s="492"/>
      <c r="AS192" s="271"/>
      <c r="AT192" s="271"/>
      <c r="AV192" s="271"/>
      <c r="AW192" s="271"/>
      <c r="AX192" s="271"/>
      <c r="AZ192" s="817"/>
      <c r="BA192" s="817"/>
      <c r="BB192" s="820"/>
      <c r="BC192" s="817"/>
      <c r="BD192" s="818"/>
      <c r="BE192" s="818"/>
      <c r="BF192" s="66"/>
      <c r="BG192" s="66"/>
      <c r="BH192" s="66"/>
      <c r="BI192" s="66"/>
      <c r="BU192" s="52"/>
      <c r="BV192" s="54"/>
      <c r="CA192" s="50"/>
      <c r="CB192" s="50"/>
    </row>
    <row r="193" spans="2:80" ht="13.15" customHeight="1" x14ac:dyDescent="0.25">
      <c r="G193" s="343"/>
      <c r="H193" s="98"/>
      <c r="Q193" s="497"/>
      <c r="T193" s="92"/>
      <c r="AB193" s="97"/>
      <c r="AC193" s="97"/>
      <c r="AX193" s="271"/>
      <c r="BF193" s="66"/>
      <c r="BG193" s="66"/>
      <c r="BH193" s="66"/>
      <c r="BI193" s="66"/>
      <c r="BU193" s="52"/>
      <c r="BV193" s="54"/>
      <c r="CA193" s="50"/>
      <c r="CB193" s="50"/>
    </row>
    <row r="194" spans="2:80" ht="15.75" customHeight="1" x14ac:dyDescent="0.25">
      <c r="B194" s="404"/>
      <c r="C194" s="404"/>
      <c r="D194" s="404"/>
      <c r="E194" s="404"/>
      <c r="F194" s="404"/>
      <c r="G194" s="404"/>
      <c r="H194" s="404"/>
      <c r="I194" s="404"/>
      <c r="J194" s="404"/>
      <c r="K194" s="404"/>
      <c r="L194" s="404"/>
      <c r="M194" s="404"/>
      <c r="N194" s="404"/>
      <c r="O194" s="404"/>
      <c r="P194" s="404"/>
      <c r="Q194" s="497"/>
      <c r="R194" s="404"/>
      <c r="S194" s="404"/>
      <c r="T194" s="404"/>
      <c r="U194" s="404"/>
      <c r="V194" s="404"/>
      <c r="W194" s="404"/>
      <c r="AB194" s="97"/>
      <c r="AC194" s="97"/>
      <c r="AX194" s="271"/>
      <c r="BF194" s="66"/>
      <c r="BG194" s="66"/>
      <c r="BH194" s="66"/>
      <c r="BI194" s="66"/>
      <c r="BU194" s="52"/>
      <c r="BV194" s="54"/>
      <c r="CA194" s="50"/>
      <c r="CB194" s="50"/>
    </row>
    <row r="195" spans="2:80" ht="15" customHeight="1" x14ac:dyDescent="0.25">
      <c r="B195" s="404"/>
      <c r="C195" s="404"/>
      <c r="D195" s="404"/>
      <c r="E195" s="404"/>
      <c r="F195" s="404"/>
      <c r="G195" s="404"/>
      <c r="H195" s="404"/>
      <c r="I195" s="825"/>
      <c r="J195" s="825"/>
      <c r="K195" s="825"/>
      <c r="L195" s="825"/>
      <c r="M195" s="825"/>
      <c r="N195" s="825"/>
      <c r="O195" s="825"/>
      <c r="P195" s="825"/>
      <c r="Q195" s="825"/>
      <c r="R195" s="825"/>
      <c r="S195" s="404"/>
      <c r="T195" s="404"/>
      <c r="U195" s="404"/>
      <c r="V195" s="404"/>
      <c r="W195" s="404"/>
      <c r="AB195" s="97"/>
      <c r="AC195" s="97"/>
      <c r="AX195" s="271"/>
      <c r="BF195" s="66"/>
      <c r="BG195" s="66"/>
      <c r="BH195" s="66"/>
      <c r="BI195" s="66"/>
      <c r="BU195" s="52"/>
      <c r="BV195" s="54"/>
      <c r="CA195" s="50"/>
      <c r="CB195" s="50"/>
    </row>
    <row r="196" spans="2:80" ht="15" customHeight="1" x14ac:dyDescent="0.25">
      <c r="B196" s="404"/>
      <c r="C196" s="404"/>
      <c r="D196" s="404"/>
      <c r="E196" s="404"/>
      <c r="F196" s="404"/>
      <c r="G196" s="404"/>
      <c r="H196" s="404"/>
      <c r="I196" s="404"/>
      <c r="J196" s="751"/>
      <c r="K196" s="404"/>
      <c r="M196" s="404"/>
      <c r="N196" s="404"/>
      <c r="O196" s="404"/>
      <c r="P196" s="404"/>
      <c r="Q196" s="497"/>
      <c r="R196" s="404"/>
      <c r="S196" s="404"/>
      <c r="T196" s="404"/>
      <c r="U196" s="404"/>
      <c r="V196" s="404"/>
      <c r="W196" s="404"/>
      <c r="AB196" s="97"/>
      <c r="AC196" s="97"/>
      <c r="AX196" s="271"/>
      <c r="BF196" s="66"/>
      <c r="BG196" s="66"/>
      <c r="BH196" s="66"/>
      <c r="BI196" s="66"/>
      <c r="BU196" s="52"/>
      <c r="BV196" s="54"/>
      <c r="CA196" s="50"/>
      <c r="CB196" s="50"/>
    </row>
    <row r="197" spans="2:80" x14ac:dyDescent="0.25">
      <c r="G197" s="344"/>
      <c r="K197" s="99"/>
      <c r="M197" s="216"/>
      <c r="O197" s="99"/>
      <c r="P197" s="290"/>
      <c r="Q197" s="498"/>
      <c r="R197" s="290"/>
      <c r="S197" s="99"/>
      <c r="T197" s="101"/>
      <c r="V197" s="99"/>
      <c r="W197" s="99"/>
      <c r="X197" s="100"/>
      <c r="Y197" s="100"/>
      <c r="Z197" s="99"/>
      <c r="AA197" s="101"/>
      <c r="AB197" s="97"/>
      <c r="AC197" s="97"/>
      <c r="AX197" s="271"/>
      <c r="BF197" s="66"/>
      <c r="BG197" s="66"/>
      <c r="BH197" s="66"/>
      <c r="BI197" s="66"/>
      <c r="BU197" s="52"/>
      <c r="BV197" s="54"/>
      <c r="CA197" s="50"/>
      <c r="CB197" s="50"/>
    </row>
    <row r="198" spans="2:80" x14ac:dyDescent="0.25">
      <c r="G198" s="344"/>
      <c r="K198" s="99"/>
      <c r="M198" s="216"/>
      <c r="O198" s="99"/>
      <c r="P198" s="290"/>
      <c r="Q198" s="498"/>
      <c r="R198" s="290"/>
      <c r="S198" s="99"/>
      <c r="T198" s="101"/>
      <c r="V198" s="99"/>
      <c r="W198" s="99"/>
      <c r="X198" s="100"/>
      <c r="Y198" s="100"/>
      <c r="Z198" s="99"/>
      <c r="AA198" s="101"/>
      <c r="AB198" s="97"/>
      <c r="AC198" s="97"/>
      <c r="AX198" s="271"/>
      <c r="BF198" s="66"/>
      <c r="BG198" s="66"/>
      <c r="BH198" s="66"/>
      <c r="BI198" s="66"/>
      <c r="BU198" s="52"/>
      <c r="BV198" s="54"/>
      <c r="CA198" s="50"/>
      <c r="CB198" s="50"/>
    </row>
    <row r="199" spans="2:80" x14ac:dyDescent="0.25">
      <c r="G199" s="344"/>
      <c r="I199" s="825"/>
      <c r="J199" s="825"/>
      <c r="K199" s="825"/>
      <c r="L199" s="825"/>
      <c r="M199" s="825"/>
      <c r="N199" s="825"/>
      <c r="O199" s="825"/>
      <c r="P199" s="825"/>
      <c r="Q199" s="825"/>
      <c r="R199" s="825"/>
      <c r="S199" s="99"/>
      <c r="T199" s="101"/>
      <c r="V199" s="99"/>
      <c r="W199" s="99"/>
      <c r="X199" s="100"/>
      <c r="Y199" s="100"/>
      <c r="Z199" s="99"/>
      <c r="AA199" s="101"/>
      <c r="AB199" s="97"/>
      <c r="AC199" s="97"/>
      <c r="AX199" s="271"/>
      <c r="BF199" s="66"/>
      <c r="BG199" s="66"/>
      <c r="BH199" s="66"/>
      <c r="BI199" s="66"/>
      <c r="CA199" s="50"/>
      <c r="CB199" s="50"/>
    </row>
    <row r="200" spans="2:80" x14ac:dyDescent="0.25">
      <c r="G200" s="344"/>
      <c r="K200" s="99"/>
      <c r="M200" s="216"/>
      <c r="O200" s="99"/>
      <c r="P200" s="290"/>
      <c r="Q200" s="498"/>
      <c r="R200" s="290"/>
      <c r="S200" s="99"/>
      <c r="T200" s="101"/>
      <c r="V200" s="99"/>
      <c r="W200" s="99"/>
      <c r="X200" s="100"/>
      <c r="Y200" s="100"/>
      <c r="Z200" s="99"/>
      <c r="AA200" s="101"/>
      <c r="AB200" s="97"/>
      <c r="AC200" s="97"/>
      <c r="AX200" s="271"/>
      <c r="BF200" s="66"/>
      <c r="BG200" s="66"/>
      <c r="BH200" s="66"/>
      <c r="BI200" s="66"/>
      <c r="CA200" s="50"/>
      <c r="CB200" s="50"/>
    </row>
    <row r="201" spans="2:80" x14ac:dyDescent="0.25">
      <c r="G201" s="344"/>
      <c r="K201" s="99"/>
      <c r="M201" s="216"/>
      <c r="O201" s="99"/>
      <c r="P201" s="290"/>
      <c r="Q201" s="498"/>
      <c r="R201" s="290"/>
      <c r="S201" s="99"/>
      <c r="T201" s="101"/>
      <c r="V201" s="99"/>
      <c r="W201" s="99"/>
      <c r="X201" s="100"/>
      <c r="Y201" s="100"/>
      <c r="Z201" s="99"/>
      <c r="AA201" s="101"/>
      <c r="AB201" s="97"/>
      <c r="AC201" s="97"/>
      <c r="AX201" s="271"/>
      <c r="BF201" s="66"/>
      <c r="BG201" s="66"/>
      <c r="BH201" s="66"/>
      <c r="BI201" s="66"/>
      <c r="CA201" s="50"/>
      <c r="CB201" s="50"/>
    </row>
    <row r="202" spans="2:80" x14ac:dyDescent="0.25">
      <c r="G202" s="344"/>
      <c r="K202" s="99"/>
      <c r="M202" s="216"/>
      <c r="O202" s="99"/>
      <c r="P202" s="290"/>
      <c r="Q202" s="498"/>
      <c r="R202" s="290"/>
      <c r="S202" s="99"/>
      <c r="T202" s="101"/>
      <c r="V202" s="99"/>
      <c r="W202" s="99"/>
      <c r="X202" s="100"/>
      <c r="Y202" s="100"/>
      <c r="Z202" s="99"/>
      <c r="AA202" s="101"/>
      <c r="AB202" s="97"/>
      <c r="AC202" s="97"/>
      <c r="AX202" s="271"/>
      <c r="BF202" s="66"/>
      <c r="BG202" s="66"/>
      <c r="BH202" s="66"/>
      <c r="BI202" s="66"/>
      <c r="CA202" s="50"/>
      <c r="CB202" s="50"/>
    </row>
    <row r="203" spans="2:80" x14ac:dyDescent="0.25">
      <c r="G203" s="344"/>
      <c r="K203" s="99"/>
      <c r="M203" s="216"/>
      <c r="O203" s="99"/>
      <c r="P203" s="290"/>
      <c r="Q203" s="498"/>
      <c r="R203" s="290"/>
      <c r="S203" s="99"/>
      <c r="T203" s="101"/>
      <c r="V203" s="99"/>
      <c r="W203" s="99"/>
      <c r="X203" s="100"/>
      <c r="Y203" s="100"/>
      <c r="Z203" s="99"/>
      <c r="AA203" s="101"/>
      <c r="AB203" s="97"/>
      <c r="AC203" s="97"/>
      <c r="AX203" s="271"/>
      <c r="BF203" s="66"/>
      <c r="BG203" s="66"/>
      <c r="BH203" s="66"/>
      <c r="BI203" s="66"/>
      <c r="CA203" s="50"/>
      <c r="CB203" s="50"/>
    </row>
    <row r="204" spans="2:80" x14ac:dyDescent="0.25">
      <c r="G204" s="344"/>
      <c r="K204" s="99"/>
      <c r="M204" s="216"/>
      <c r="O204" s="99"/>
      <c r="P204" s="290"/>
      <c r="Q204" s="498"/>
      <c r="R204" s="290"/>
      <c r="S204" s="99"/>
      <c r="T204" s="101"/>
      <c r="V204" s="99"/>
      <c r="W204" s="99"/>
      <c r="X204" s="100"/>
      <c r="Y204" s="100"/>
      <c r="Z204" s="99"/>
      <c r="AA204" s="101"/>
      <c r="AB204" s="97"/>
      <c r="AC204" s="97"/>
      <c r="AX204" s="271"/>
      <c r="BF204" s="66"/>
      <c r="BG204" s="66"/>
      <c r="BH204" s="66"/>
      <c r="BI204" s="66"/>
      <c r="CA204" s="50"/>
      <c r="CB204" s="50"/>
    </row>
    <row r="205" spans="2:80" x14ac:dyDescent="0.25">
      <c r="G205" s="344"/>
      <c r="K205" s="99"/>
      <c r="M205" s="216"/>
      <c r="O205" s="99"/>
      <c r="P205" s="290"/>
      <c r="Q205" s="498"/>
      <c r="R205" s="290"/>
      <c r="S205" s="99"/>
      <c r="T205" s="101"/>
      <c r="V205" s="99"/>
      <c r="W205" s="99"/>
      <c r="X205" s="100"/>
      <c r="Y205" s="100"/>
      <c r="Z205" s="99"/>
      <c r="AA205" s="101"/>
      <c r="AB205" s="97"/>
      <c r="AC205" s="97"/>
      <c r="AX205" s="271"/>
      <c r="BF205" s="66"/>
      <c r="BG205" s="66"/>
      <c r="BH205" s="66"/>
      <c r="BI205" s="66"/>
      <c r="CA205" s="50"/>
      <c r="CB205" s="50"/>
    </row>
    <row r="206" spans="2:80" x14ac:dyDescent="0.25">
      <c r="G206" s="345"/>
      <c r="K206" s="99"/>
      <c r="M206" s="216"/>
      <c r="O206" s="99"/>
      <c r="P206" s="290"/>
      <c r="Q206" s="498"/>
      <c r="R206" s="290"/>
      <c r="S206" s="99"/>
      <c r="T206" s="101"/>
      <c r="V206" s="99"/>
      <c r="W206" s="99"/>
      <c r="X206" s="100"/>
      <c r="Y206" s="100"/>
      <c r="Z206" s="99"/>
      <c r="AA206" s="101"/>
      <c r="AB206" s="97"/>
      <c r="AC206" s="97"/>
      <c r="AX206" s="271"/>
      <c r="BF206" s="66"/>
      <c r="BG206" s="66"/>
      <c r="BH206" s="66"/>
      <c r="BI206" s="66"/>
      <c r="CA206" s="50"/>
      <c r="CB206" s="50"/>
    </row>
    <row r="207" spans="2:80" x14ac:dyDescent="0.25">
      <c r="K207" s="99"/>
      <c r="M207" s="216"/>
      <c r="O207" s="99"/>
      <c r="P207" s="290"/>
      <c r="Q207" s="498"/>
      <c r="R207" s="290"/>
      <c r="S207" s="99"/>
      <c r="T207" s="101"/>
      <c r="V207" s="99"/>
      <c r="W207" s="99"/>
      <c r="X207" s="100"/>
      <c r="Y207" s="100"/>
      <c r="Z207" s="99"/>
      <c r="AA207" s="101"/>
      <c r="AB207" s="97"/>
      <c r="AC207" s="97"/>
      <c r="AX207" s="271"/>
      <c r="BF207" s="66"/>
      <c r="BG207" s="66"/>
      <c r="BH207" s="66"/>
      <c r="BI207" s="66"/>
      <c r="CA207" s="50"/>
      <c r="CB207" s="50"/>
    </row>
    <row r="208" spans="2:80" x14ac:dyDescent="0.25">
      <c r="K208" s="99"/>
      <c r="M208" s="216"/>
      <c r="O208" s="99"/>
      <c r="P208" s="290"/>
      <c r="Q208" s="498"/>
      <c r="R208" s="290"/>
      <c r="S208" s="99"/>
      <c r="T208" s="101"/>
      <c r="V208" s="99"/>
      <c r="W208" s="99"/>
      <c r="X208" s="100"/>
      <c r="Y208" s="100"/>
      <c r="Z208" s="99"/>
      <c r="AA208" s="101"/>
      <c r="AB208" s="97"/>
      <c r="AC208" s="97"/>
      <c r="AX208" s="271"/>
      <c r="BF208" s="66"/>
      <c r="BG208" s="66"/>
      <c r="BH208" s="66"/>
      <c r="BI208" s="66"/>
      <c r="CA208" s="30"/>
    </row>
    <row r="209" spans="28:79" x14ac:dyDescent="0.25">
      <c r="AB209" s="97"/>
      <c r="AC209" s="97"/>
      <c r="AX209" s="271"/>
      <c r="BF209" s="66"/>
      <c r="BG209" s="66"/>
      <c r="BH209" s="66"/>
      <c r="BI209" s="66"/>
      <c r="CA209" s="30"/>
    </row>
    <row r="210" spans="28:79" x14ac:dyDescent="0.25">
      <c r="AB210" s="97"/>
      <c r="AC210" s="97"/>
      <c r="AX210" s="271"/>
      <c r="BF210" s="66"/>
      <c r="BG210" s="66"/>
      <c r="BH210" s="66"/>
      <c r="BI210" s="66"/>
      <c r="CA210" s="30"/>
    </row>
    <row r="211" spans="28:79" x14ac:dyDescent="0.25">
      <c r="AB211" s="97"/>
      <c r="AC211" s="97"/>
      <c r="AX211" s="271"/>
      <c r="BF211" s="66"/>
      <c r="BG211" s="66"/>
      <c r="BH211" s="66"/>
      <c r="BI211" s="66"/>
      <c r="CA211" s="30"/>
    </row>
    <row r="212" spans="28:79" x14ac:dyDescent="0.25">
      <c r="AB212" s="97"/>
      <c r="AC212" s="97"/>
      <c r="AX212" s="271"/>
      <c r="BF212" s="66"/>
      <c r="BG212" s="66"/>
      <c r="BH212" s="66"/>
      <c r="BI212" s="66"/>
      <c r="CA212" s="30"/>
    </row>
    <row r="213" spans="28:79" x14ac:dyDescent="0.25">
      <c r="AB213" s="97"/>
      <c r="AC213" s="97"/>
      <c r="AX213" s="271"/>
      <c r="BF213" s="66"/>
      <c r="BG213" s="66"/>
      <c r="BH213" s="66"/>
      <c r="BI213" s="66"/>
      <c r="CA213" s="30"/>
    </row>
    <row r="214" spans="28:79" x14ac:dyDescent="0.25">
      <c r="AB214" s="97"/>
      <c r="AC214" s="97"/>
      <c r="AX214" s="271"/>
      <c r="BF214" s="66"/>
      <c r="BG214" s="66"/>
      <c r="BH214" s="66"/>
      <c r="BI214" s="66"/>
      <c r="CA214" s="30"/>
    </row>
    <row r="215" spans="28:79" x14ac:dyDescent="0.25">
      <c r="AB215" s="97"/>
      <c r="AC215" s="97"/>
      <c r="AX215" s="271"/>
      <c r="BF215" s="66"/>
      <c r="BG215" s="66"/>
      <c r="BH215" s="66"/>
      <c r="BI215" s="66"/>
      <c r="CA215" s="30"/>
    </row>
    <row r="216" spans="28:79" x14ac:dyDescent="0.25">
      <c r="AB216" s="97"/>
      <c r="AC216" s="97"/>
      <c r="AX216" s="271"/>
      <c r="BF216" s="66"/>
      <c r="BG216" s="66"/>
      <c r="BH216" s="66"/>
      <c r="BI216" s="66"/>
      <c r="CA216" s="30"/>
    </row>
    <row r="217" spans="28:79" x14ac:dyDescent="0.25">
      <c r="AB217" s="97"/>
      <c r="AC217" s="97"/>
      <c r="AX217" s="271"/>
      <c r="BF217" s="66"/>
      <c r="BG217" s="66"/>
      <c r="BH217" s="66"/>
      <c r="BI217" s="66"/>
      <c r="CA217" s="30"/>
    </row>
    <row r="218" spans="28:79" x14ac:dyDescent="0.25">
      <c r="AB218" s="97"/>
      <c r="AC218" s="97"/>
      <c r="AX218" s="271"/>
      <c r="BF218" s="66"/>
      <c r="BG218" s="66"/>
      <c r="BH218" s="66"/>
      <c r="BI218" s="66"/>
      <c r="CA218" s="30"/>
    </row>
    <row r="219" spans="28:79" x14ac:dyDescent="0.25">
      <c r="AB219" s="97"/>
      <c r="AC219" s="97"/>
      <c r="AX219" s="271"/>
      <c r="BF219" s="66"/>
      <c r="BG219" s="66"/>
      <c r="BH219" s="66"/>
      <c r="BI219" s="66"/>
      <c r="CA219" s="30"/>
    </row>
    <row r="220" spans="28:79" x14ac:dyDescent="0.25">
      <c r="AB220" s="97"/>
      <c r="AC220" s="97"/>
      <c r="AX220" s="271"/>
      <c r="BF220" s="66"/>
      <c r="BG220" s="66"/>
      <c r="BH220" s="66"/>
      <c r="BI220" s="66"/>
      <c r="CA220" s="30"/>
    </row>
    <row r="221" spans="28:79" x14ac:dyDescent="0.25">
      <c r="AB221" s="97"/>
      <c r="AC221" s="97"/>
      <c r="AX221" s="271"/>
      <c r="BF221" s="66"/>
      <c r="BG221" s="66"/>
      <c r="BH221" s="66"/>
      <c r="BI221" s="66"/>
      <c r="CA221" s="30"/>
    </row>
    <row r="222" spans="28:79" x14ac:dyDescent="0.25">
      <c r="AB222" s="97"/>
      <c r="AC222" s="97"/>
      <c r="AX222" s="271"/>
      <c r="BF222" s="66"/>
      <c r="BG222" s="66"/>
      <c r="BH222" s="66"/>
      <c r="BI222" s="66"/>
      <c r="CA222" s="30"/>
    </row>
    <row r="223" spans="28:79" x14ac:dyDescent="0.25">
      <c r="AB223" s="97"/>
      <c r="AC223" s="97"/>
      <c r="AX223" s="271"/>
      <c r="BF223" s="66"/>
      <c r="BG223" s="66"/>
      <c r="BH223" s="66"/>
      <c r="BI223" s="66"/>
      <c r="CA223" s="30"/>
    </row>
    <row r="224" spans="28:79" x14ac:dyDescent="0.25">
      <c r="AB224" s="97"/>
      <c r="AC224" s="97"/>
      <c r="AX224" s="271"/>
      <c r="BF224" s="66"/>
      <c r="BG224" s="66"/>
      <c r="BH224" s="66"/>
      <c r="BI224" s="66"/>
      <c r="CA224" s="30"/>
    </row>
    <row r="225" spans="28:79" x14ac:dyDescent="0.25">
      <c r="AB225" s="97"/>
      <c r="AC225" s="97"/>
      <c r="AX225" s="271"/>
      <c r="BF225" s="66"/>
      <c r="BG225" s="66"/>
      <c r="BH225" s="66"/>
      <c r="BI225" s="66"/>
      <c r="CA225" s="30"/>
    </row>
    <row r="226" spans="28:79" x14ac:dyDescent="0.25">
      <c r="AB226" s="97"/>
      <c r="AC226" s="97"/>
      <c r="AX226" s="271"/>
      <c r="BF226" s="66"/>
      <c r="BG226" s="66"/>
      <c r="BH226" s="66"/>
      <c r="BI226" s="66"/>
      <c r="CA226" s="30"/>
    </row>
    <row r="227" spans="28:79" x14ac:dyDescent="0.25">
      <c r="AB227" s="97"/>
      <c r="AC227" s="97"/>
      <c r="AX227" s="271"/>
      <c r="BF227" s="66"/>
      <c r="BG227" s="66"/>
      <c r="BH227" s="66"/>
      <c r="BI227" s="66"/>
      <c r="CA227" s="30"/>
    </row>
    <row r="228" spans="28:79" x14ac:dyDescent="0.25">
      <c r="AB228" s="97"/>
      <c r="AC228" s="97"/>
      <c r="AX228" s="271"/>
      <c r="BF228" s="66"/>
      <c r="BG228" s="66"/>
      <c r="BH228" s="66"/>
      <c r="BI228" s="66"/>
      <c r="CA228" s="30"/>
    </row>
    <row r="229" spans="28:79" x14ac:dyDescent="0.25">
      <c r="AB229" s="97"/>
      <c r="AC229" s="97"/>
      <c r="AX229" s="271"/>
      <c r="BF229" s="66"/>
      <c r="BG229" s="66"/>
      <c r="BH229" s="66"/>
      <c r="BI229" s="66"/>
      <c r="CA229" s="30"/>
    </row>
    <row r="230" spans="28:79" x14ac:dyDescent="0.25">
      <c r="AB230" s="97"/>
      <c r="AC230" s="97"/>
      <c r="AX230" s="271"/>
      <c r="BF230" s="66"/>
      <c r="BG230" s="66"/>
      <c r="BH230" s="66"/>
      <c r="BI230" s="66"/>
      <c r="CA230" s="30"/>
    </row>
    <row r="231" spans="28:79" x14ac:dyDescent="0.25">
      <c r="AB231" s="97"/>
      <c r="AC231" s="97"/>
      <c r="AX231" s="271"/>
      <c r="BF231" s="66"/>
      <c r="BG231" s="66"/>
      <c r="BH231" s="66"/>
      <c r="BI231" s="66"/>
      <c r="CA231" s="30"/>
    </row>
    <row r="232" spans="28:79" x14ac:dyDescent="0.25">
      <c r="AB232" s="97"/>
      <c r="AC232" s="97"/>
      <c r="AX232" s="271"/>
      <c r="BF232" s="66"/>
      <c r="BG232" s="66"/>
      <c r="BH232" s="66"/>
      <c r="BI232" s="66"/>
      <c r="CA232" s="30"/>
    </row>
    <row r="233" spans="28:79" x14ac:dyDescent="0.25">
      <c r="AB233" s="97"/>
      <c r="AC233" s="97"/>
      <c r="AX233" s="271"/>
      <c r="BF233" s="66"/>
      <c r="BG233" s="66"/>
      <c r="BH233" s="66"/>
      <c r="BI233" s="66"/>
      <c r="CA233" s="30"/>
    </row>
    <row r="234" spans="28:79" x14ac:dyDescent="0.25">
      <c r="AB234" s="97"/>
      <c r="AC234" s="97"/>
      <c r="AX234" s="271"/>
      <c r="BF234" s="66"/>
      <c r="BG234" s="66"/>
      <c r="BH234" s="66"/>
      <c r="BI234" s="66"/>
      <c r="CA234" s="30"/>
    </row>
    <row r="235" spans="28:79" x14ac:dyDescent="0.25">
      <c r="AB235" s="97"/>
      <c r="AC235" s="97"/>
      <c r="AX235" s="271"/>
      <c r="BF235" s="66"/>
      <c r="BG235" s="66"/>
      <c r="BH235" s="66"/>
      <c r="BI235" s="66"/>
      <c r="CA235" s="30"/>
    </row>
    <row r="236" spans="28:79" x14ac:dyDescent="0.25">
      <c r="AB236" s="97"/>
      <c r="AC236" s="97"/>
      <c r="AX236" s="271"/>
      <c r="BF236" s="66"/>
      <c r="BG236" s="66"/>
      <c r="BH236" s="66"/>
      <c r="BI236" s="66"/>
      <c r="CA236" s="30"/>
    </row>
    <row r="237" spans="28:79" x14ac:dyDescent="0.25">
      <c r="AB237" s="97"/>
      <c r="AC237" s="97"/>
      <c r="AX237" s="271"/>
      <c r="BF237" s="66"/>
      <c r="BG237" s="66"/>
      <c r="BH237" s="66"/>
      <c r="BI237" s="66"/>
      <c r="CA237" s="30"/>
    </row>
    <row r="238" spans="28:79" x14ac:dyDescent="0.25">
      <c r="AB238" s="97"/>
      <c r="AC238" s="97"/>
      <c r="AX238" s="271"/>
      <c r="BF238" s="66"/>
      <c r="BG238" s="66"/>
      <c r="BH238" s="66"/>
      <c r="BI238" s="66"/>
      <c r="CA238" s="30"/>
    </row>
    <row r="239" spans="28:79" x14ac:dyDescent="0.25">
      <c r="AB239" s="97"/>
      <c r="AC239" s="97"/>
      <c r="AX239" s="271"/>
      <c r="BF239" s="66"/>
      <c r="BG239" s="66"/>
      <c r="BH239" s="66"/>
      <c r="BI239" s="66"/>
      <c r="CA239" s="30"/>
    </row>
    <row r="240" spans="28:79" x14ac:dyDescent="0.25">
      <c r="AB240" s="97"/>
      <c r="AC240" s="97"/>
      <c r="AX240" s="271"/>
      <c r="BF240" s="66"/>
      <c r="BG240" s="66"/>
      <c r="BH240" s="66"/>
      <c r="BI240" s="66"/>
      <c r="CA240" s="30"/>
    </row>
    <row r="241" spans="28:79" x14ac:dyDescent="0.25">
      <c r="AB241" s="97"/>
      <c r="AC241" s="97"/>
      <c r="AX241" s="271"/>
      <c r="BF241" s="66"/>
      <c r="BG241" s="66"/>
      <c r="BH241" s="66"/>
      <c r="BI241" s="66"/>
      <c r="CA241" s="30"/>
    </row>
    <row r="242" spans="28:79" x14ac:dyDescent="0.25">
      <c r="AB242" s="97"/>
      <c r="AC242" s="97"/>
      <c r="AX242" s="271"/>
      <c r="BF242" s="66"/>
      <c r="BG242" s="66"/>
      <c r="BH242" s="66"/>
      <c r="BI242" s="66"/>
      <c r="CA242" s="30"/>
    </row>
    <row r="243" spans="28:79" x14ac:dyDescent="0.25">
      <c r="AB243" s="97"/>
      <c r="AC243" s="97"/>
      <c r="AX243" s="271"/>
      <c r="BF243" s="66"/>
      <c r="BG243" s="66"/>
      <c r="BH243" s="66"/>
      <c r="BI243" s="66"/>
      <c r="CA243" s="30"/>
    </row>
    <row r="244" spans="28:79" x14ac:dyDescent="0.25">
      <c r="AB244" s="97"/>
      <c r="AC244" s="97"/>
      <c r="AX244" s="271"/>
      <c r="BF244" s="66"/>
      <c r="BG244" s="66"/>
      <c r="BH244" s="66"/>
      <c r="BI244" s="66"/>
      <c r="CA244" s="30"/>
    </row>
    <row r="245" spans="28:79" x14ac:dyDescent="0.25">
      <c r="AB245" s="97"/>
      <c r="AC245" s="97"/>
      <c r="AX245" s="271"/>
      <c r="BF245" s="66"/>
      <c r="BG245" s="66"/>
      <c r="BH245" s="66"/>
      <c r="BI245" s="66"/>
      <c r="CA245" s="30"/>
    </row>
    <row r="246" spans="28:79" x14ac:dyDescent="0.25">
      <c r="AB246" s="97"/>
      <c r="AC246" s="97"/>
      <c r="AX246" s="271"/>
      <c r="BF246" s="66"/>
      <c r="BG246" s="66"/>
      <c r="BH246" s="66"/>
      <c r="BI246" s="66"/>
      <c r="CA246" s="30"/>
    </row>
    <row r="247" spans="28:79" x14ac:dyDescent="0.25">
      <c r="AB247" s="97"/>
      <c r="AC247" s="97"/>
      <c r="AX247" s="271"/>
      <c r="BF247" s="66"/>
      <c r="BG247" s="66"/>
      <c r="BH247" s="66"/>
      <c r="BI247" s="66"/>
      <c r="CA247" s="30"/>
    </row>
    <row r="248" spans="28:79" x14ac:dyDescent="0.25">
      <c r="AB248" s="97"/>
      <c r="AC248" s="97"/>
      <c r="BF248" s="66"/>
      <c r="BG248" s="66"/>
      <c r="BH248" s="66"/>
      <c r="BI248" s="66"/>
      <c r="CA248" s="30"/>
    </row>
    <row r="249" spans="28:79" x14ac:dyDescent="0.25">
      <c r="AB249" s="97"/>
      <c r="AC249" s="97"/>
      <c r="BF249" s="66"/>
      <c r="BG249" s="66"/>
      <c r="BH249" s="66"/>
      <c r="BI249" s="66"/>
      <c r="CA249" s="30"/>
    </row>
    <row r="250" spans="28:79" x14ac:dyDescent="0.25">
      <c r="AB250" s="97"/>
      <c r="AC250" s="97"/>
      <c r="BF250" s="66"/>
      <c r="BG250" s="66"/>
      <c r="BH250" s="66"/>
      <c r="BI250" s="66"/>
      <c r="CA250" s="30"/>
    </row>
    <row r="251" spans="28:79" x14ac:dyDescent="0.25">
      <c r="AB251" s="97"/>
      <c r="AC251" s="97"/>
      <c r="BF251" s="66"/>
      <c r="BG251" s="66"/>
      <c r="BH251" s="66"/>
      <c r="BI251" s="66"/>
      <c r="CA251" s="30"/>
    </row>
    <row r="252" spans="28:79" x14ac:dyDescent="0.25">
      <c r="AB252" s="97"/>
      <c r="AC252" s="97"/>
      <c r="BF252" s="66"/>
      <c r="BG252" s="66"/>
      <c r="BH252" s="66"/>
      <c r="BI252" s="66"/>
      <c r="CA252" s="30"/>
    </row>
    <row r="253" spans="28:79" x14ac:dyDescent="0.25">
      <c r="AB253" s="97"/>
      <c r="AC253" s="97"/>
      <c r="BF253" s="66"/>
      <c r="BG253" s="66"/>
      <c r="BH253" s="66"/>
      <c r="BI253" s="66"/>
      <c r="CA253" s="30"/>
    </row>
    <row r="254" spans="28:79" x14ac:dyDescent="0.25">
      <c r="AB254" s="97"/>
      <c r="AC254" s="97"/>
      <c r="BF254" s="66"/>
      <c r="BG254" s="66"/>
      <c r="BH254" s="66"/>
      <c r="BI254" s="66"/>
      <c r="CA254" s="30"/>
    </row>
    <row r="255" spans="28:79" x14ac:dyDescent="0.25">
      <c r="AB255" s="97"/>
      <c r="AC255" s="97"/>
      <c r="BF255" s="66"/>
      <c r="BG255" s="66"/>
      <c r="BH255" s="66"/>
      <c r="BI255" s="66"/>
      <c r="CA255" s="30"/>
    </row>
    <row r="256" spans="28:79" x14ac:dyDescent="0.25">
      <c r="AB256" s="97"/>
      <c r="AC256" s="97"/>
      <c r="BF256" s="66"/>
      <c r="BG256" s="66"/>
      <c r="BH256" s="66"/>
      <c r="BI256" s="66"/>
      <c r="CA256" s="30"/>
    </row>
    <row r="257" spans="28:79" x14ac:dyDescent="0.25">
      <c r="AB257" s="97"/>
      <c r="AC257" s="97"/>
      <c r="BF257" s="66"/>
      <c r="BG257" s="66"/>
      <c r="BH257" s="66"/>
      <c r="BI257" s="66"/>
      <c r="CA257" s="30"/>
    </row>
    <row r="258" spans="28:79" x14ac:dyDescent="0.25">
      <c r="AB258" s="97"/>
      <c r="AC258" s="97"/>
      <c r="BF258" s="66"/>
      <c r="BG258" s="66"/>
      <c r="BH258" s="66"/>
      <c r="BI258" s="66"/>
      <c r="CA258" s="30"/>
    </row>
    <row r="259" spans="28:79" x14ac:dyDescent="0.25">
      <c r="AB259" s="97"/>
      <c r="AC259" s="97"/>
      <c r="BF259" s="66"/>
      <c r="BG259" s="66"/>
      <c r="BH259" s="66"/>
      <c r="BI259" s="66"/>
      <c r="CA259" s="30"/>
    </row>
    <row r="260" spans="28:79" x14ac:dyDescent="0.25">
      <c r="AB260" s="97"/>
      <c r="AC260" s="97"/>
      <c r="BF260" s="66"/>
      <c r="BG260" s="66"/>
      <c r="BH260" s="66"/>
      <c r="BI260" s="66"/>
      <c r="CA260" s="30"/>
    </row>
    <row r="261" spans="28:79" x14ac:dyDescent="0.25">
      <c r="AB261" s="97"/>
      <c r="AC261" s="97"/>
      <c r="BF261" s="66"/>
      <c r="BG261" s="66"/>
      <c r="BH261" s="66"/>
      <c r="BI261" s="66"/>
      <c r="CA261" s="30"/>
    </row>
    <row r="262" spans="28:79" x14ac:dyDescent="0.25">
      <c r="AB262" s="97"/>
      <c r="AC262" s="97"/>
      <c r="BF262" s="66"/>
      <c r="BG262" s="66"/>
      <c r="BH262" s="66"/>
      <c r="BI262" s="66"/>
      <c r="CA262" s="30"/>
    </row>
    <row r="263" spans="28:79" x14ac:dyDescent="0.25">
      <c r="AB263" s="97"/>
      <c r="AC263" s="97"/>
      <c r="BF263" s="66"/>
      <c r="BG263" s="66"/>
      <c r="BH263" s="66"/>
      <c r="BI263" s="66"/>
      <c r="CA263" s="30"/>
    </row>
    <row r="264" spans="28:79" x14ac:dyDescent="0.25">
      <c r="AB264" s="97"/>
      <c r="AC264" s="97"/>
      <c r="BF264" s="66"/>
      <c r="BG264" s="66"/>
      <c r="BH264" s="66"/>
      <c r="BI264" s="66"/>
      <c r="CA264" s="30"/>
    </row>
    <row r="265" spans="28:79" x14ac:dyDescent="0.25">
      <c r="AB265" s="97"/>
      <c r="AC265" s="97"/>
      <c r="BF265" s="66"/>
      <c r="BG265" s="66"/>
      <c r="BH265" s="66"/>
      <c r="BI265" s="66"/>
      <c r="CA265" s="30"/>
    </row>
    <row r="266" spans="28:79" x14ac:dyDescent="0.25">
      <c r="AB266" s="97"/>
      <c r="AC266" s="97"/>
      <c r="BF266" s="66"/>
      <c r="BG266" s="66"/>
      <c r="BH266" s="66"/>
      <c r="BI266" s="66"/>
      <c r="CA266" s="30"/>
    </row>
    <row r="267" spans="28:79" x14ac:dyDescent="0.25">
      <c r="AB267" s="97"/>
      <c r="AC267" s="97"/>
      <c r="BF267" s="66"/>
      <c r="BG267" s="66"/>
      <c r="BH267" s="66"/>
      <c r="BI267" s="66"/>
      <c r="CA267" s="30"/>
    </row>
    <row r="268" spans="28:79" x14ac:dyDescent="0.25">
      <c r="AB268" s="97"/>
      <c r="AC268" s="97"/>
      <c r="BF268" s="66"/>
      <c r="BG268" s="66"/>
      <c r="BH268" s="66"/>
      <c r="BI268" s="66"/>
    </row>
    <row r="269" spans="28:79" x14ac:dyDescent="0.25">
      <c r="AB269" s="97"/>
      <c r="AC269" s="97"/>
      <c r="BF269" s="66"/>
      <c r="BG269" s="66"/>
      <c r="BH269" s="66"/>
      <c r="BI269" s="66"/>
    </row>
    <row r="270" spans="28:79" x14ac:dyDescent="0.25">
      <c r="AB270" s="97"/>
      <c r="AC270" s="97"/>
      <c r="BF270" s="66"/>
      <c r="BG270" s="66"/>
      <c r="BH270" s="66"/>
      <c r="BI270" s="66"/>
    </row>
    <row r="271" spans="28:79" x14ac:dyDescent="0.25">
      <c r="AB271" s="97"/>
      <c r="AC271" s="97"/>
      <c r="BF271" s="66"/>
      <c r="BG271" s="66"/>
      <c r="BH271" s="66"/>
      <c r="BI271" s="66"/>
    </row>
    <row r="272" spans="28:79" x14ac:dyDescent="0.25">
      <c r="AB272" s="97"/>
      <c r="AC272" s="97"/>
      <c r="BF272" s="66"/>
      <c r="BG272" s="66"/>
      <c r="BH272" s="66"/>
      <c r="BI272" s="66"/>
    </row>
    <row r="273" spans="28:61" x14ac:dyDescent="0.25">
      <c r="AB273" s="97"/>
      <c r="AC273" s="97"/>
      <c r="BF273" s="66"/>
      <c r="BG273" s="66"/>
      <c r="BH273" s="66"/>
      <c r="BI273" s="66"/>
    </row>
    <row r="274" spans="28:61" x14ac:dyDescent="0.25">
      <c r="AB274" s="97"/>
      <c r="AC274" s="97"/>
      <c r="BF274" s="66"/>
      <c r="BG274" s="66"/>
      <c r="BH274" s="66"/>
      <c r="BI274" s="66"/>
    </row>
    <row r="275" spans="28:61" x14ac:dyDescent="0.25">
      <c r="AB275" s="97"/>
      <c r="AC275" s="97"/>
      <c r="BF275" s="66"/>
      <c r="BG275" s="66"/>
      <c r="BH275" s="66"/>
      <c r="BI275" s="66"/>
    </row>
    <row r="276" spans="28:61" x14ac:dyDescent="0.25">
      <c r="AB276" s="97"/>
      <c r="AC276" s="97"/>
      <c r="BF276" s="66"/>
      <c r="BG276" s="66"/>
      <c r="BH276" s="66"/>
      <c r="BI276" s="66"/>
    </row>
    <row r="277" spans="28:61" x14ac:dyDescent="0.25">
      <c r="AB277" s="97"/>
      <c r="AC277" s="97"/>
      <c r="BF277" s="66"/>
      <c r="BG277" s="66"/>
      <c r="BH277" s="66"/>
      <c r="BI277" s="66"/>
    </row>
    <row r="278" spans="28:61" x14ac:dyDescent="0.25">
      <c r="AB278" s="97"/>
      <c r="AC278" s="97"/>
      <c r="BF278" s="66"/>
      <c r="BG278" s="66"/>
      <c r="BH278" s="66"/>
      <c r="BI278" s="66"/>
    </row>
    <row r="279" spans="28:61" x14ac:dyDescent="0.25">
      <c r="AB279" s="97"/>
      <c r="AC279" s="97"/>
      <c r="BF279" s="66"/>
      <c r="BG279" s="66"/>
      <c r="BH279" s="66"/>
      <c r="BI279" s="66"/>
    </row>
    <row r="280" spans="28:61" x14ac:dyDescent="0.25">
      <c r="AB280" s="97"/>
      <c r="AC280" s="97"/>
      <c r="BF280" s="66"/>
      <c r="BG280" s="66"/>
      <c r="BH280" s="66"/>
      <c r="BI280" s="66"/>
    </row>
    <row r="281" spans="28:61" x14ac:dyDescent="0.25">
      <c r="AB281" s="97"/>
      <c r="AC281" s="97"/>
      <c r="BF281" s="66"/>
      <c r="BG281" s="66"/>
      <c r="BH281" s="66"/>
      <c r="BI281" s="66"/>
    </row>
    <row r="282" spans="28:61" x14ac:dyDescent="0.25">
      <c r="AB282" s="97"/>
      <c r="AC282" s="97"/>
      <c r="BF282" s="66"/>
      <c r="BG282" s="66"/>
      <c r="BH282" s="66"/>
      <c r="BI282" s="66"/>
    </row>
    <row r="283" spans="28:61" x14ac:dyDescent="0.25">
      <c r="AB283" s="97"/>
      <c r="AC283" s="97"/>
      <c r="BF283" s="66"/>
      <c r="BG283" s="66"/>
      <c r="BH283" s="66"/>
      <c r="BI283" s="66"/>
    </row>
    <row r="284" spans="28:61" x14ac:dyDescent="0.25">
      <c r="AB284" s="97"/>
      <c r="AC284" s="97"/>
      <c r="BF284" s="66"/>
      <c r="BG284" s="66"/>
      <c r="BH284" s="66"/>
      <c r="BI284" s="66"/>
    </row>
    <row r="285" spans="28:61" x14ac:dyDescent="0.25">
      <c r="AB285" s="97"/>
      <c r="AC285" s="97"/>
      <c r="BF285" s="66"/>
      <c r="BG285" s="66"/>
      <c r="BH285" s="66"/>
      <c r="BI285" s="66"/>
    </row>
    <row r="286" spans="28:61" x14ac:dyDescent="0.25">
      <c r="AB286" s="97"/>
      <c r="AC286" s="97"/>
      <c r="BF286" s="66"/>
      <c r="BG286" s="66"/>
      <c r="BH286" s="66"/>
      <c r="BI286" s="66"/>
    </row>
    <row r="287" spans="28:61" x14ac:dyDescent="0.25">
      <c r="AB287" s="97"/>
      <c r="AC287" s="97"/>
      <c r="BF287" s="66"/>
      <c r="BG287" s="66"/>
      <c r="BH287" s="66"/>
      <c r="BI287" s="66"/>
    </row>
    <row r="288" spans="28:61" x14ac:dyDescent="0.25">
      <c r="AB288" s="97"/>
      <c r="AC288" s="97"/>
      <c r="BF288" s="66"/>
      <c r="BG288" s="66"/>
      <c r="BH288" s="66"/>
      <c r="BI288" s="66"/>
    </row>
    <row r="289" spans="28:61" x14ac:dyDescent="0.25">
      <c r="AB289" s="97"/>
      <c r="AC289" s="97"/>
      <c r="BF289" s="66"/>
      <c r="BG289" s="66"/>
      <c r="BH289" s="66"/>
      <c r="BI289" s="66"/>
    </row>
    <row r="290" spans="28:61" x14ac:dyDescent="0.25">
      <c r="AB290" s="97"/>
      <c r="AC290" s="97"/>
      <c r="BF290" s="66"/>
      <c r="BG290" s="66"/>
      <c r="BH290" s="66"/>
      <c r="BI290" s="66"/>
    </row>
    <row r="291" spans="28:61" x14ac:dyDescent="0.25">
      <c r="AB291" s="97"/>
      <c r="AC291" s="97"/>
    </row>
    <row r="292" spans="28:61" x14ac:dyDescent="0.25">
      <c r="AB292" s="97"/>
      <c r="AC292" s="97"/>
    </row>
    <row r="293" spans="28:61" x14ac:dyDescent="0.25">
      <c r="AB293" s="97"/>
      <c r="AC293" s="97"/>
    </row>
    <row r="294" spans="28:61" x14ac:dyDescent="0.25">
      <c r="AB294" s="97"/>
      <c r="AC294" s="97"/>
    </row>
    <row r="295" spans="28:61" x14ac:dyDescent="0.25">
      <c r="AB295" s="97"/>
      <c r="AC295" s="97"/>
    </row>
    <row r="296" spans="28:61" x14ac:dyDescent="0.25">
      <c r="AB296" s="97"/>
      <c r="AC296" s="97"/>
    </row>
    <row r="297" spans="28:61" x14ac:dyDescent="0.25">
      <c r="AB297" s="97"/>
      <c r="AC297" s="97"/>
    </row>
    <row r="298" spans="28:61" x14ac:dyDescent="0.25">
      <c r="AB298" s="97"/>
      <c r="AC298" s="97"/>
    </row>
    <row r="299" spans="28:61" x14ac:dyDescent="0.25">
      <c r="AB299" s="97"/>
      <c r="AC299" s="97"/>
    </row>
    <row r="300" spans="28:61" x14ac:dyDescent="0.25">
      <c r="AB300" s="97"/>
      <c r="AC300" s="97"/>
    </row>
    <row r="301" spans="28:61" x14ac:dyDescent="0.25">
      <c r="AB301" s="97"/>
      <c r="AC301" s="97"/>
    </row>
    <row r="302" spans="28:61" x14ac:dyDescent="0.25">
      <c r="AB302" s="97"/>
      <c r="AC302" s="97"/>
    </row>
    <row r="303" spans="28:61" x14ac:dyDescent="0.25">
      <c r="AB303" s="97"/>
      <c r="AC303" s="97"/>
    </row>
    <row r="304" spans="28:61" x14ac:dyDescent="0.25">
      <c r="AB304" s="97"/>
      <c r="AC304" s="97"/>
    </row>
    <row r="305" spans="28:29" x14ac:dyDescent="0.25">
      <c r="AB305" s="97"/>
      <c r="AC305" s="97"/>
    </row>
    <row r="306" spans="28:29" x14ac:dyDescent="0.25">
      <c r="AB306" s="97"/>
      <c r="AC306" s="97"/>
    </row>
    <row r="307" spans="28:29" x14ac:dyDescent="0.25">
      <c r="AB307" s="97"/>
      <c r="AC307" s="97"/>
    </row>
    <row r="308" spans="28:29" x14ac:dyDescent="0.25">
      <c r="AB308" s="97"/>
      <c r="AC308" s="97"/>
    </row>
    <row r="309" spans="28:29" x14ac:dyDescent="0.25">
      <c r="AB309" s="97"/>
      <c r="AC309" s="97"/>
    </row>
    <row r="310" spans="28:29" x14ac:dyDescent="0.25">
      <c r="AB310" s="97"/>
      <c r="AC310" s="97"/>
    </row>
    <row r="311" spans="28:29" x14ac:dyDescent="0.25">
      <c r="AB311" s="97"/>
      <c r="AC311" s="97"/>
    </row>
    <row r="312" spans="28:29" x14ac:dyDescent="0.25">
      <c r="AB312" s="97"/>
      <c r="AC312" s="97"/>
    </row>
    <row r="313" spans="28:29" x14ac:dyDescent="0.25">
      <c r="AB313" s="97"/>
      <c r="AC313" s="97"/>
    </row>
    <row r="314" spans="28:29" x14ac:dyDescent="0.25">
      <c r="AB314" s="97"/>
      <c r="AC314" s="97"/>
    </row>
    <row r="315" spans="28:29" x14ac:dyDescent="0.25">
      <c r="AB315" s="97"/>
      <c r="AC315" s="97"/>
    </row>
    <row r="316" spans="28:29" x14ac:dyDescent="0.25">
      <c r="AB316" s="97"/>
      <c r="AC316" s="97"/>
    </row>
    <row r="317" spans="28:29" x14ac:dyDescent="0.25">
      <c r="AB317" s="97"/>
      <c r="AC317" s="97"/>
    </row>
    <row r="318" spans="28:29" x14ac:dyDescent="0.25">
      <c r="AB318" s="97"/>
      <c r="AC318" s="97"/>
    </row>
    <row r="319" spans="28:29" x14ac:dyDescent="0.25">
      <c r="AB319" s="97"/>
      <c r="AC319" s="97"/>
    </row>
    <row r="320" spans="28:29" x14ac:dyDescent="0.25">
      <c r="AB320" s="97"/>
      <c r="AC320" s="97"/>
    </row>
    <row r="321" spans="28:29" x14ac:dyDescent="0.25">
      <c r="AB321" s="97"/>
      <c r="AC321" s="97"/>
    </row>
    <row r="322" spans="28:29" x14ac:dyDescent="0.25">
      <c r="AB322" s="97"/>
      <c r="AC322" s="97"/>
    </row>
    <row r="323" spans="28:29" x14ac:dyDescent="0.25">
      <c r="AB323" s="97"/>
      <c r="AC323" s="97"/>
    </row>
    <row r="324" spans="28:29" x14ac:dyDescent="0.25">
      <c r="AB324" s="97"/>
      <c r="AC324" s="97"/>
    </row>
    <row r="325" spans="28:29" x14ac:dyDescent="0.25">
      <c r="AB325" s="97"/>
      <c r="AC325" s="97"/>
    </row>
    <row r="326" spans="28:29" x14ac:dyDescent="0.25">
      <c r="AB326" s="97"/>
      <c r="AC326" s="97"/>
    </row>
    <row r="327" spans="28:29" x14ac:dyDescent="0.25">
      <c r="AB327" s="97"/>
      <c r="AC327" s="97"/>
    </row>
    <row r="328" spans="28:29" x14ac:dyDescent="0.25">
      <c r="AB328" s="97"/>
      <c r="AC328" s="97"/>
    </row>
    <row r="329" spans="28:29" x14ac:dyDescent="0.25">
      <c r="AB329" s="97"/>
      <c r="AC329" s="97"/>
    </row>
    <row r="330" spans="28:29" x14ac:dyDescent="0.25">
      <c r="AB330" s="97"/>
      <c r="AC330" s="97"/>
    </row>
    <row r="331" spans="28:29" x14ac:dyDescent="0.25">
      <c r="AB331" s="97"/>
      <c r="AC331" s="97"/>
    </row>
    <row r="332" spans="28:29" x14ac:dyDescent="0.25">
      <c r="AB332" s="97"/>
      <c r="AC332" s="97"/>
    </row>
    <row r="333" spans="28:29" x14ac:dyDescent="0.25">
      <c r="AB333" s="97"/>
      <c r="AC333" s="97"/>
    </row>
    <row r="334" spans="28:29" x14ac:dyDescent="0.25">
      <c r="AB334" s="97"/>
      <c r="AC334" s="97"/>
    </row>
    <row r="335" spans="28:29" x14ac:dyDescent="0.25">
      <c r="AB335" s="97"/>
      <c r="AC335" s="97"/>
    </row>
    <row r="336" spans="28:29" x14ac:dyDescent="0.25">
      <c r="AB336" s="97"/>
      <c r="AC336" s="97"/>
    </row>
    <row r="337" spans="28:29" x14ac:dyDescent="0.25">
      <c r="AB337" s="97"/>
      <c r="AC337" s="97"/>
    </row>
    <row r="338" spans="28:29" x14ac:dyDescent="0.25">
      <c r="AB338" s="97"/>
      <c r="AC338" s="97"/>
    </row>
    <row r="339" spans="28:29" x14ac:dyDescent="0.25">
      <c r="AB339" s="97"/>
      <c r="AC339" s="97"/>
    </row>
    <row r="340" spans="28:29" x14ac:dyDescent="0.25">
      <c r="AB340" s="97"/>
      <c r="AC340" s="97"/>
    </row>
    <row r="341" spans="28:29" x14ac:dyDescent="0.25">
      <c r="AB341" s="97"/>
      <c r="AC341" s="97"/>
    </row>
    <row r="342" spans="28:29" x14ac:dyDescent="0.25">
      <c r="AB342" s="97"/>
      <c r="AC342" s="97"/>
    </row>
    <row r="343" spans="28:29" x14ac:dyDescent="0.25">
      <c r="AB343" s="97"/>
      <c r="AC343" s="97"/>
    </row>
    <row r="344" spans="28:29" x14ac:dyDescent="0.25">
      <c r="AB344" s="97"/>
      <c r="AC344" s="97"/>
    </row>
    <row r="345" spans="28:29" x14ac:dyDescent="0.25">
      <c r="AB345" s="97"/>
      <c r="AC345" s="97"/>
    </row>
    <row r="346" spans="28:29" x14ac:dyDescent="0.25">
      <c r="AB346" s="97"/>
      <c r="AC346" s="97"/>
    </row>
    <row r="347" spans="28:29" x14ac:dyDescent="0.25">
      <c r="AB347" s="97"/>
      <c r="AC347" s="97"/>
    </row>
    <row r="348" spans="28:29" x14ac:dyDescent="0.25">
      <c r="AB348" s="97"/>
      <c r="AC348" s="97"/>
    </row>
    <row r="349" spans="28:29" x14ac:dyDescent="0.25">
      <c r="AB349" s="97"/>
      <c r="AC349" s="97"/>
    </row>
    <row r="350" spans="28:29" x14ac:dyDescent="0.25">
      <c r="AB350" s="97"/>
      <c r="AC350" s="97"/>
    </row>
    <row r="351" spans="28:29" x14ac:dyDescent="0.25">
      <c r="AB351" s="97"/>
      <c r="AC351" s="97"/>
    </row>
    <row r="352" spans="28:29" x14ac:dyDescent="0.25">
      <c r="AB352" s="97"/>
      <c r="AC352" s="97"/>
    </row>
    <row r="353" spans="28:29" x14ac:dyDescent="0.25">
      <c r="AB353" s="97"/>
      <c r="AC353" s="97"/>
    </row>
    <row r="354" spans="28:29" x14ac:dyDescent="0.25">
      <c r="AB354" s="97"/>
      <c r="AC354" s="97"/>
    </row>
    <row r="355" spans="28:29" x14ac:dyDescent="0.25">
      <c r="AB355" s="97"/>
      <c r="AC355" s="97"/>
    </row>
    <row r="356" spans="28:29" x14ac:dyDescent="0.25">
      <c r="AB356" s="97"/>
      <c r="AC356" s="97"/>
    </row>
    <row r="357" spans="28:29" x14ac:dyDescent="0.25">
      <c r="AB357" s="97"/>
      <c r="AC357" s="97"/>
    </row>
    <row r="358" spans="28:29" x14ac:dyDescent="0.25">
      <c r="AB358" s="97"/>
      <c r="AC358" s="97"/>
    </row>
    <row r="359" spans="28:29" x14ac:dyDescent="0.25">
      <c r="AB359" s="97"/>
      <c r="AC359" s="97"/>
    </row>
    <row r="360" spans="28:29" x14ac:dyDescent="0.25">
      <c r="AB360" s="97"/>
      <c r="AC360" s="97"/>
    </row>
    <row r="361" spans="28:29" x14ac:dyDescent="0.25">
      <c r="AB361" s="97"/>
      <c r="AC361" s="97"/>
    </row>
    <row r="362" spans="28:29" x14ac:dyDescent="0.25">
      <c r="AB362" s="97"/>
      <c r="AC362" s="97"/>
    </row>
    <row r="363" spans="28:29" x14ac:dyDescent="0.25">
      <c r="AB363" s="97"/>
      <c r="AC363" s="97"/>
    </row>
    <row r="364" spans="28:29" x14ac:dyDescent="0.25">
      <c r="AB364" s="97"/>
      <c r="AC364" s="97"/>
    </row>
    <row r="365" spans="28:29" x14ac:dyDescent="0.25">
      <c r="AB365" s="97"/>
      <c r="AC365" s="97"/>
    </row>
    <row r="366" spans="28:29" x14ac:dyDescent="0.25">
      <c r="AB366" s="97"/>
      <c r="AC366" s="97"/>
    </row>
    <row r="367" spans="28:29" x14ac:dyDescent="0.25">
      <c r="AB367" s="97"/>
      <c r="AC367" s="97"/>
    </row>
    <row r="368" spans="28:29" x14ac:dyDescent="0.25">
      <c r="AB368" s="97"/>
      <c r="AC368" s="97"/>
    </row>
    <row r="369" spans="28:29" x14ac:dyDescent="0.25">
      <c r="AB369" s="97"/>
      <c r="AC369" s="97"/>
    </row>
    <row r="370" spans="28:29" x14ac:dyDescent="0.25">
      <c r="AB370" s="97"/>
      <c r="AC370" s="97"/>
    </row>
    <row r="371" spans="28:29" x14ac:dyDescent="0.25">
      <c r="AB371" s="97"/>
      <c r="AC371" s="97"/>
    </row>
    <row r="372" spans="28:29" x14ac:dyDescent="0.25">
      <c r="AB372" s="97"/>
      <c r="AC372" s="97"/>
    </row>
    <row r="373" spans="28:29" x14ac:dyDescent="0.25">
      <c r="AB373" s="97"/>
      <c r="AC373" s="97"/>
    </row>
    <row r="374" spans="28:29" x14ac:dyDescent="0.25">
      <c r="AB374" s="97"/>
      <c r="AC374" s="97"/>
    </row>
    <row r="375" spans="28:29" x14ac:dyDescent="0.25">
      <c r="AB375" s="97"/>
      <c r="AC375" s="97"/>
    </row>
    <row r="376" spans="28:29" x14ac:dyDescent="0.25">
      <c r="AB376" s="97"/>
      <c r="AC376" s="97"/>
    </row>
    <row r="377" spans="28:29" x14ac:dyDescent="0.25">
      <c r="AB377" s="97"/>
      <c r="AC377" s="97"/>
    </row>
    <row r="378" spans="28:29" x14ac:dyDescent="0.25">
      <c r="AB378" s="97"/>
      <c r="AC378" s="97"/>
    </row>
    <row r="379" spans="28:29" x14ac:dyDescent="0.25">
      <c r="AB379" s="97"/>
      <c r="AC379" s="97"/>
    </row>
    <row r="380" spans="28:29" x14ac:dyDescent="0.25">
      <c r="AB380" s="97"/>
      <c r="AC380" s="97"/>
    </row>
    <row r="381" spans="28:29" x14ac:dyDescent="0.25">
      <c r="AB381" s="97"/>
      <c r="AC381" s="97"/>
    </row>
    <row r="382" spans="28:29" x14ac:dyDescent="0.25">
      <c r="AB382" s="97"/>
      <c r="AC382" s="97"/>
    </row>
    <row r="383" spans="28:29" x14ac:dyDescent="0.25">
      <c r="AB383" s="97"/>
      <c r="AC383" s="97"/>
    </row>
    <row r="384" spans="28:29" x14ac:dyDescent="0.25">
      <c r="AB384" s="97"/>
      <c r="AC384" s="97"/>
    </row>
    <row r="385" spans="28:29" x14ac:dyDescent="0.25">
      <c r="AB385" s="97"/>
      <c r="AC385" s="97"/>
    </row>
    <row r="386" spans="28:29" x14ac:dyDescent="0.25">
      <c r="AB386" s="97"/>
      <c r="AC386" s="97"/>
    </row>
    <row r="387" spans="28:29" x14ac:dyDescent="0.25">
      <c r="AB387" s="97"/>
      <c r="AC387" s="97"/>
    </row>
    <row r="388" spans="28:29" x14ac:dyDescent="0.25">
      <c r="AB388" s="97"/>
      <c r="AC388" s="97"/>
    </row>
    <row r="389" spans="28:29" x14ac:dyDescent="0.25">
      <c r="AB389" s="97"/>
      <c r="AC389" s="97"/>
    </row>
    <row r="390" spans="28:29" x14ac:dyDescent="0.25">
      <c r="AB390" s="97"/>
      <c r="AC390" s="97"/>
    </row>
    <row r="391" spans="28:29" x14ac:dyDescent="0.25">
      <c r="AB391" s="97"/>
      <c r="AC391" s="97"/>
    </row>
    <row r="392" spans="28:29" x14ac:dyDescent="0.25">
      <c r="AB392" s="97"/>
      <c r="AC392" s="97"/>
    </row>
    <row r="393" spans="28:29" x14ac:dyDescent="0.25">
      <c r="AB393" s="97"/>
      <c r="AC393" s="97"/>
    </row>
    <row r="394" spans="28:29" x14ac:dyDescent="0.25">
      <c r="AB394" s="97"/>
      <c r="AC394" s="97"/>
    </row>
    <row r="395" spans="28:29" x14ac:dyDescent="0.25">
      <c r="AB395" s="97"/>
      <c r="AC395" s="97"/>
    </row>
    <row r="396" spans="28:29" x14ac:dyDescent="0.25">
      <c r="AB396" s="97"/>
      <c r="AC396" s="97"/>
    </row>
    <row r="397" spans="28:29" x14ac:dyDescent="0.25">
      <c r="AB397" s="97"/>
      <c r="AC397" s="97"/>
    </row>
    <row r="398" spans="28:29" x14ac:dyDescent="0.25">
      <c r="AB398" s="97"/>
      <c r="AC398" s="97"/>
    </row>
    <row r="399" spans="28:29" x14ac:dyDescent="0.25">
      <c r="AB399" s="97"/>
      <c r="AC399" s="97"/>
    </row>
    <row r="400" spans="28:29" x14ac:dyDescent="0.25">
      <c r="AB400" s="97"/>
      <c r="AC400" s="97"/>
    </row>
    <row r="401" spans="28:29" x14ac:dyDescent="0.25">
      <c r="AB401" s="97"/>
      <c r="AC401" s="97"/>
    </row>
    <row r="402" spans="28:29" x14ac:dyDescent="0.25">
      <c r="AB402" s="97"/>
      <c r="AC402" s="97"/>
    </row>
    <row r="403" spans="28:29" x14ac:dyDescent="0.25">
      <c r="AB403" s="97"/>
      <c r="AC403" s="97"/>
    </row>
    <row r="404" spans="28:29" x14ac:dyDescent="0.25">
      <c r="AB404" s="97"/>
      <c r="AC404" s="97"/>
    </row>
    <row r="405" spans="28:29" x14ac:dyDescent="0.25">
      <c r="AB405" s="97"/>
      <c r="AC405" s="97"/>
    </row>
    <row r="406" spans="28:29" x14ac:dyDescent="0.25">
      <c r="AB406" s="97"/>
      <c r="AC406" s="97"/>
    </row>
    <row r="407" spans="28:29" x14ac:dyDescent="0.25">
      <c r="AB407" s="97"/>
      <c r="AC407" s="97"/>
    </row>
    <row r="408" spans="28:29" x14ac:dyDescent="0.25">
      <c r="AB408" s="97"/>
      <c r="AC408" s="97"/>
    </row>
    <row r="409" spans="28:29" x14ac:dyDescent="0.25">
      <c r="AB409" s="97"/>
      <c r="AC409" s="97"/>
    </row>
    <row r="410" spans="28:29" x14ac:dyDescent="0.25">
      <c r="AB410" s="97"/>
      <c r="AC410" s="97"/>
    </row>
    <row r="411" spans="28:29" x14ac:dyDescent="0.25">
      <c r="AB411" s="97"/>
      <c r="AC411" s="97"/>
    </row>
    <row r="412" spans="28:29" x14ac:dyDescent="0.25">
      <c r="AB412" s="97"/>
      <c r="AC412" s="97"/>
    </row>
    <row r="413" spans="28:29" x14ac:dyDescent="0.25">
      <c r="AB413" s="97"/>
      <c r="AC413" s="97"/>
    </row>
    <row r="414" spans="28:29" x14ac:dyDescent="0.25">
      <c r="AB414" s="97"/>
      <c r="AC414" s="97"/>
    </row>
    <row r="415" spans="28:29" x14ac:dyDescent="0.25">
      <c r="AB415" s="97"/>
      <c r="AC415" s="97"/>
    </row>
    <row r="416" spans="28:29" x14ac:dyDescent="0.25">
      <c r="AB416" s="97"/>
      <c r="AC416" s="97"/>
    </row>
    <row r="417" spans="28:29" x14ac:dyDescent="0.25">
      <c r="AB417" s="97"/>
      <c r="AC417" s="97"/>
    </row>
    <row r="418" spans="28:29" x14ac:dyDescent="0.25">
      <c r="AB418" s="97"/>
      <c r="AC418" s="97"/>
    </row>
    <row r="419" spans="28:29" x14ac:dyDescent="0.25">
      <c r="AB419" s="97"/>
      <c r="AC419" s="97"/>
    </row>
    <row r="420" spans="28:29" x14ac:dyDescent="0.25">
      <c r="AB420" s="97"/>
      <c r="AC420" s="97"/>
    </row>
    <row r="421" spans="28:29" x14ac:dyDescent="0.25">
      <c r="AB421" s="97"/>
      <c r="AC421" s="97"/>
    </row>
    <row r="422" spans="28:29" x14ac:dyDescent="0.25">
      <c r="AB422" s="97"/>
      <c r="AC422" s="97"/>
    </row>
    <row r="423" spans="28:29" x14ac:dyDescent="0.25">
      <c r="AB423" s="97"/>
      <c r="AC423" s="97"/>
    </row>
    <row r="424" spans="28:29" x14ac:dyDescent="0.25">
      <c r="AB424" s="97"/>
      <c r="AC424" s="97"/>
    </row>
    <row r="425" spans="28:29" x14ac:dyDescent="0.25">
      <c r="AB425" s="97"/>
      <c r="AC425" s="97"/>
    </row>
    <row r="426" spans="28:29" x14ac:dyDescent="0.25">
      <c r="AB426" s="97"/>
      <c r="AC426" s="97"/>
    </row>
    <row r="427" spans="28:29" x14ac:dyDescent="0.25">
      <c r="AB427" s="97"/>
      <c r="AC427" s="97"/>
    </row>
    <row r="428" spans="28:29" x14ac:dyDescent="0.25">
      <c r="AB428" s="97"/>
      <c r="AC428" s="97"/>
    </row>
    <row r="429" spans="28:29" x14ac:dyDescent="0.25">
      <c r="AB429" s="97"/>
      <c r="AC429" s="97"/>
    </row>
    <row r="430" spans="28:29" x14ac:dyDescent="0.25">
      <c r="AB430" s="97"/>
      <c r="AC430" s="97"/>
    </row>
    <row r="431" spans="28:29" x14ac:dyDescent="0.25">
      <c r="AB431" s="97"/>
      <c r="AC431" s="97"/>
    </row>
    <row r="432" spans="28:29" x14ac:dyDescent="0.25">
      <c r="AB432" s="97"/>
      <c r="AC432" s="97"/>
    </row>
    <row r="433" spans="28:29" x14ac:dyDescent="0.25">
      <c r="AB433" s="97"/>
      <c r="AC433" s="97"/>
    </row>
    <row r="434" spans="28:29" x14ac:dyDescent="0.25">
      <c r="AB434" s="97"/>
      <c r="AC434" s="97"/>
    </row>
    <row r="435" spans="28:29" x14ac:dyDescent="0.25">
      <c r="AB435" s="97"/>
      <c r="AC435" s="97"/>
    </row>
    <row r="436" spans="28:29" x14ac:dyDescent="0.25">
      <c r="AB436" s="97"/>
      <c r="AC436" s="97"/>
    </row>
    <row r="437" spans="28:29" x14ac:dyDescent="0.25">
      <c r="AB437" s="97"/>
      <c r="AC437" s="97"/>
    </row>
    <row r="438" spans="28:29" x14ac:dyDescent="0.25">
      <c r="AB438" s="97"/>
      <c r="AC438" s="97"/>
    </row>
    <row r="439" spans="28:29" x14ac:dyDescent="0.25">
      <c r="AB439" s="97"/>
      <c r="AC439" s="97"/>
    </row>
    <row r="440" spans="28:29" x14ac:dyDescent="0.25">
      <c r="AB440" s="97"/>
      <c r="AC440" s="97"/>
    </row>
    <row r="441" spans="28:29" x14ac:dyDescent="0.25">
      <c r="AB441" s="97"/>
      <c r="AC441" s="97"/>
    </row>
    <row r="442" spans="28:29" x14ac:dyDescent="0.25">
      <c r="AB442" s="97"/>
      <c r="AC442" s="97"/>
    </row>
    <row r="443" spans="28:29" x14ac:dyDescent="0.25">
      <c r="AB443" s="97"/>
      <c r="AC443" s="97"/>
    </row>
    <row r="444" spans="28:29" x14ac:dyDescent="0.25">
      <c r="AB444" s="97"/>
      <c r="AC444" s="97"/>
    </row>
    <row r="445" spans="28:29" x14ac:dyDescent="0.25">
      <c r="AB445" s="97"/>
      <c r="AC445" s="97"/>
    </row>
    <row r="446" spans="28:29" x14ac:dyDescent="0.25">
      <c r="AB446" s="97"/>
      <c r="AC446" s="97"/>
    </row>
    <row r="447" spans="28:29" x14ac:dyDescent="0.25">
      <c r="AB447" s="97"/>
      <c r="AC447" s="97"/>
    </row>
    <row r="448" spans="28:29" x14ac:dyDescent="0.25">
      <c r="AB448" s="97"/>
      <c r="AC448" s="97"/>
    </row>
    <row r="449" spans="28:29" x14ac:dyDescent="0.25">
      <c r="AB449" s="97"/>
      <c r="AC449" s="97"/>
    </row>
    <row r="450" spans="28:29" x14ac:dyDescent="0.25">
      <c r="AB450" s="97"/>
      <c r="AC450" s="97"/>
    </row>
    <row r="451" spans="28:29" x14ac:dyDescent="0.25">
      <c r="AB451" s="97"/>
      <c r="AC451" s="97"/>
    </row>
    <row r="452" spans="28:29" x14ac:dyDescent="0.25">
      <c r="AB452" s="97"/>
      <c r="AC452" s="97"/>
    </row>
    <row r="453" spans="28:29" x14ac:dyDescent="0.25">
      <c r="AB453" s="97"/>
      <c r="AC453" s="97"/>
    </row>
    <row r="454" spans="28:29" x14ac:dyDescent="0.25">
      <c r="AB454" s="97"/>
      <c r="AC454" s="97"/>
    </row>
    <row r="455" spans="28:29" x14ac:dyDescent="0.25">
      <c r="AB455" s="97"/>
      <c r="AC455" s="97"/>
    </row>
    <row r="456" spans="28:29" x14ac:dyDescent="0.25">
      <c r="AB456" s="97"/>
      <c r="AC456" s="97"/>
    </row>
    <row r="457" spans="28:29" x14ac:dyDescent="0.25">
      <c r="AB457" s="97"/>
      <c r="AC457" s="97"/>
    </row>
    <row r="458" spans="28:29" x14ac:dyDescent="0.25">
      <c r="AB458" s="97"/>
      <c r="AC458" s="97"/>
    </row>
    <row r="459" spans="28:29" x14ac:dyDescent="0.25">
      <c r="AB459" s="97"/>
      <c r="AC459" s="97"/>
    </row>
    <row r="460" spans="28:29" x14ac:dyDescent="0.25">
      <c r="AB460" s="97"/>
      <c r="AC460" s="97"/>
    </row>
    <row r="461" spans="28:29" x14ac:dyDescent="0.25">
      <c r="AB461" s="97"/>
      <c r="AC461" s="97"/>
    </row>
    <row r="462" spans="28:29" x14ac:dyDescent="0.25">
      <c r="AB462" s="97"/>
      <c r="AC462" s="97"/>
    </row>
    <row r="463" spans="28:29" x14ac:dyDescent="0.25">
      <c r="AB463" s="97"/>
      <c r="AC463" s="97"/>
    </row>
    <row r="464" spans="28:29" x14ac:dyDescent="0.25">
      <c r="AB464" s="97"/>
      <c r="AC464" s="97"/>
    </row>
    <row r="465" spans="28:29" x14ac:dyDescent="0.25">
      <c r="AB465" s="97"/>
      <c r="AC465" s="97"/>
    </row>
    <row r="466" spans="28:29" x14ac:dyDescent="0.25">
      <c r="AB466" s="97"/>
      <c r="AC466" s="97"/>
    </row>
    <row r="467" spans="28:29" x14ac:dyDescent="0.25">
      <c r="AB467" s="97"/>
      <c r="AC467" s="97"/>
    </row>
    <row r="468" spans="28:29" x14ac:dyDescent="0.25">
      <c r="AB468" s="97"/>
      <c r="AC468" s="97"/>
    </row>
    <row r="469" spans="28:29" x14ac:dyDescent="0.25">
      <c r="AB469" s="97"/>
      <c r="AC469" s="97"/>
    </row>
    <row r="470" spans="28:29" x14ac:dyDescent="0.25">
      <c r="AB470" s="97"/>
      <c r="AC470" s="97"/>
    </row>
    <row r="471" spans="28:29" x14ac:dyDescent="0.25">
      <c r="AB471" s="97"/>
      <c r="AC471" s="97"/>
    </row>
    <row r="472" spans="28:29" x14ac:dyDescent="0.25">
      <c r="AB472" s="97"/>
      <c r="AC472" s="97"/>
    </row>
    <row r="473" spans="28:29" x14ac:dyDescent="0.25">
      <c r="AB473" s="97"/>
      <c r="AC473" s="97"/>
    </row>
    <row r="474" spans="28:29" x14ac:dyDescent="0.25">
      <c r="AB474" s="97"/>
      <c r="AC474" s="97"/>
    </row>
    <row r="475" spans="28:29" x14ac:dyDescent="0.25">
      <c r="AB475" s="97"/>
      <c r="AC475" s="97"/>
    </row>
    <row r="476" spans="28:29" x14ac:dyDescent="0.25">
      <c r="AB476" s="97"/>
      <c r="AC476" s="97"/>
    </row>
    <row r="477" spans="28:29" x14ac:dyDescent="0.25">
      <c r="AB477" s="97"/>
      <c r="AC477" s="97"/>
    </row>
    <row r="478" spans="28:29" x14ac:dyDescent="0.25">
      <c r="AB478" s="97"/>
      <c r="AC478" s="97"/>
    </row>
    <row r="479" spans="28:29" x14ac:dyDescent="0.25">
      <c r="AB479" s="97"/>
      <c r="AC479" s="97"/>
    </row>
    <row r="480" spans="28:29" x14ac:dyDescent="0.25">
      <c r="AB480" s="97"/>
      <c r="AC480" s="97"/>
    </row>
    <row r="481" spans="28:29" x14ac:dyDescent="0.25">
      <c r="AB481" s="97"/>
      <c r="AC481" s="97"/>
    </row>
    <row r="482" spans="28:29" x14ac:dyDescent="0.25">
      <c r="AB482" s="97"/>
      <c r="AC482" s="97"/>
    </row>
    <row r="483" spans="28:29" x14ac:dyDescent="0.25">
      <c r="AB483" s="97"/>
      <c r="AC483" s="97"/>
    </row>
    <row r="484" spans="28:29" x14ac:dyDescent="0.25">
      <c r="AB484" s="97"/>
      <c r="AC484" s="97"/>
    </row>
    <row r="485" spans="28:29" x14ac:dyDescent="0.25">
      <c r="AB485" s="97"/>
      <c r="AC485" s="97"/>
    </row>
    <row r="486" spans="28:29" x14ac:dyDescent="0.25">
      <c r="AB486" s="97"/>
      <c r="AC486" s="97"/>
    </row>
    <row r="487" spans="28:29" x14ac:dyDescent="0.25">
      <c r="AB487" s="97"/>
      <c r="AC487" s="97"/>
    </row>
    <row r="488" spans="28:29" x14ac:dyDescent="0.25">
      <c r="AB488" s="97"/>
      <c r="AC488" s="97"/>
    </row>
    <row r="489" spans="28:29" x14ac:dyDescent="0.25">
      <c r="AB489" s="97"/>
      <c r="AC489" s="97"/>
    </row>
    <row r="490" spans="28:29" x14ac:dyDescent="0.25">
      <c r="AB490" s="97"/>
      <c r="AC490" s="97"/>
    </row>
    <row r="491" spans="28:29" x14ac:dyDescent="0.25">
      <c r="AB491" s="97"/>
      <c r="AC491" s="97"/>
    </row>
    <row r="492" spans="28:29" x14ac:dyDescent="0.25">
      <c r="AB492" s="97"/>
      <c r="AC492" s="97"/>
    </row>
    <row r="493" spans="28:29" x14ac:dyDescent="0.25">
      <c r="AB493" s="97"/>
      <c r="AC493" s="97"/>
    </row>
    <row r="494" spans="28:29" x14ac:dyDescent="0.25">
      <c r="AB494" s="97"/>
      <c r="AC494" s="97"/>
    </row>
    <row r="495" spans="28:29" x14ac:dyDescent="0.25">
      <c r="AB495" s="97"/>
      <c r="AC495" s="97"/>
    </row>
    <row r="496" spans="28:29" x14ac:dyDescent="0.25">
      <c r="AB496" s="97"/>
      <c r="AC496" s="97"/>
    </row>
    <row r="497" spans="28:29" x14ac:dyDescent="0.25">
      <c r="AB497" s="97"/>
      <c r="AC497" s="97"/>
    </row>
    <row r="498" spans="28:29" x14ac:dyDescent="0.25">
      <c r="AB498" s="97"/>
      <c r="AC498" s="97"/>
    </row>
    <row r="499" spans="28:29" x14ac:dyDescent="0.25">
      <c r="AB499" s="97"/>
      <c r="AC499" s="97"/>
    </row>
    <row r="500" spans="28:29" x14ac:dyDescent="0.25">
      <c r="AB500" s="97"/>
      <c r="AC500" s="97"/>
    </row>
    <row r="501" spans="28:29" x14ac:dyDescent="0.25">
      <c r="AB501" s="97"/>
      <c r="AC501" s="97"/>
    </row>
    <row r="502" spans="28:29" x14ac:dyDescent="0.25">
      <c r="AB502" s="97"/>
      <c r="AC502" s="97"/>
    </row>
    <row r="503" spans="28:29" x14ac:dyDescent="0.25">
      <c r="AB503" s="97"/>
      <c r="AC503" s="97"/>
    </row>
    <row r="504" spans="28:29" x14ac:dyDescent="0.25">
      <c r="AB504" s="97"/>
      <c r="AC504" s="97"/>
    </row>
    <row r="505" spans="28:29" x14ac:dyDescent="0.25">
      <c r="AB505" s="97"/>
      <c r="AC505" s="97"/>
    </row>
    <row r="506" spans="28:29" x14ac:dyDescent="0.25">
      <c r="AB506" s="97"/>
      <c r="AC506" s="97"/>
    </row>
    <row r="507" spans="28:29" x14ac:dyDescent="0.25">
      <c r="AB507" s="97"/>
      <c r="AC507" s="97"/>
    </row>
    <row r="508" spans="28:29" x14ac:dyDescent="0.25">
      <c r="AB508" s="97"/>
      <c r="AC508" s="97"/>
    </row>
    <row r="509" spans="28:29" x14ac:dyDescent="0.25">
      <c r="AB509" s="97"/>
      <c r="AC509" s="97"/>
    </row>
    <row r="510" spans="28:29" x14ac:dyDescent="0.25">
      <c r="AB510" s="97"/>
      <c r="AC510" s="97"/>
    </row>
    <row r="511" spans="28:29" x14ac:dyDescent="0.25">
      <c r="AB511" s="97"/>
      <c r="AC511" s="97"/>
    </row>
    <row r="512" spans="28:29" x14ac:dyDescent="0.25">
      <c r="AB512" s="97"/>
      <c r="AC512" s="97"/>
    </row>
    <row r="513" spans="28:29" x14ac:dyDescent="0.25">
      <c r="AB513" s="97"/>
      <c r="AC513" s="97"/>
    </row>
    <row r="514" spans="28:29" x14ac:dyDescent="0.25">
      <c r="AB514" s="97"/>
      <c r="AC514" s="97"/>
    </row>
    <row r="515" spans="28:29" x14ac:dyDescent="0.25">
      <c r="AB515" s="97"/>
      <c r="AC515" s="97"/>
    </row>
    <row r="516" spans="28:29" x14ac:dyDescent="0.25">
      <c r="AB516" s="97"/>
      <c r="AC516" s="97"/>
    </row>
    <row r="517" spans="28:29" x14ac:dyDescent="0.25">
      <c r="AB517" s="97"/>
      <c r="AC517" s="97"/>
    </row>
    <row r="518" spans="28:29" x14ac:dyDescent="0.25">
      <c r="AB518" s="97"/>
      <c r="AC518" s="97"/>
    </row>
    <row r="519" spans="28:29" x14ac:dyDescent="0.25">
      <c r="AB519" s="97"/>
      <c r="AC519" s="97"/>
    </row>
    <row r="520" spans="28:29" x14ac:dyDescent="0.25">
      <c r="AB520" s="97"/>
      <c r="AC520" s="97"/>
    </row>
    <row r="521" spans="28:29" x14ac:dyDescent="0.25">
      <c r="AB521" s="97"/>
      <c r="AC521" s="97"/>
    </row>
    <row r="522" spans="28:29" x14ac:dyDescent="0.25">
      <c r="AB522" s="97"/>
      <c r="AC522" s="97"/>
    </row>
    <row r="523" spans="28:29" x14ac:dyDescent="0.25">
      <c r="AB523" s="97"/>
      <c r="AC523" s="97"/>
    </row>
    <row r="524" spans="28:29" x14ac:dyDescent="0.25">
      <c r="AB524" s="97"/>
      <c r="AC524" s="97"/>
    </row>
    <row r="525" spans="28:29" x14ac:dyDescent="0.25">
      <c r="AB525" s="97"/>
      <c r="AC525" s="97"/>
    </row>
    <row r="526" spans="28:29" x14ac:dyDescent="0.25">
      <c r="AB526" s="97"/>
      <c r="AC526" s="97"/>
    </row>
    <row r="527" spans="28:29" x14ac:dyDescent="0.25">
      <c r="AB527" s="97"/>
      <c r="AC527" s="97"/>
    </row>
    <row r="528" spans="28:29" x14ac:dyDescent="0.25">
      <c r="AB528" s="97"/>
      <c r="AC528" s="97"/>
    </row>
    <row r="529" spans="28:29" x14ac:dyDescent="0.25">
      <c r="AB529" s="97"/>
      <c r="AC529" s="97"/>
    </row>
    <row r="530" spans="28:29" x14ac:dyDescent="0.25">
      <c r="AB530" s="97"/>
      <c r="AC530" s="97"/>
    </row>
    <row r="531" spans="28:29" x14ac:dyDescent="0.25">
      <c r="AB531" s="97"/>
      <c r="AC531" s="97"/>
    </row>
    <row r="532" spans="28:29" x14ac:dyDescent="0.25">
      <c r="AB532" s="97"/>
      <c r="AC532" s="97"/>
    </row>
    <row r="533" spans="28:29" x14ac:dyDescent="0.25">
      <c r="AB533" s="97"/>
      <c r="AC533" s="97"/>
    </row>
    <row r="534" spans="28:29" x14ac:dyDescent="0.25">
      <c r="AB534" s="97"/>
      <c r="AC534" s="97"/>
    </row>
    <row r="535" spans="28:29" x14ac:dyDescent="0.25">
      <c r="AB535" s="97"/>
      <c r="AC535" s="97"/>
    </row>
    <row r="536" spans="28:29" x14ac:dyDescent="0.25">
      <c r="AB536" s="97"/>
      <c r="AC536" s="97"/>
    </row>
    <row r="537" spans="28:29" x14ac:dyDescent="0.25">
      <c r="AB537" s="97"/>
      <c r="AC537" s="97"/>
    </row>
    <row r="538" spans="28:29" x14ac:dyDescent="0.25">
      <c r="AB538" s="97"/>
      <c r="AC538" s="97"/>
    </row>
    <row r="539" spans="28:29" x14ac:dyDescent="0.25">
      <c r="AB539" s="97"/>
      <c r="AC539" s="97"/>
    </row>
    <row r="540" spans="28:29" x14ac:dyDescent="0.25">
      <c r="AB540" s="97"/>
      <c r="AC540" s="97"/>
    </row>
    <row r="541" spans="28:29" x14ac:dyDescent="0.25">
      <c r="AB541" s="97"/>
      <c r="AC541" s="97"/>
    </row>
    <row r="542" spans="28:29" x14ac:dyDescent="0.25">
      <c r="AB542" s="97"/>
      <c r="AC542" s="97"/>
    </row>
    <row r="543" spans="28:29" x14ac:dyDescent="0.25">
      <c r="AB543" s="97"/>
      <c r="AC543" s="97"/>
    </row>
    <row r="544" spans="28:29" x14ac:dyDescent="0.25">
      <c r="AB544" s="97"/>
      <c r="AC544" s="97"/>
    </row>
    <row r="545" spans="28:29" x14ac:dyDescent="0.25">
      <c r="AB545" s="97"/>
      <c r="AC545" s="97"/>
    </row>
    <row r="546" spans="28:29" x14ac:dyDescent="0.25">
      <c r="AB546" s="97"/>
      <c r="AC546" s="97"/>
    </row>
    <row r="547" spans="28:29" x14ac:dyDescent="0.25">
      <c r="AB547" s="97"/>
      <c r="AC547" s="97"/>
    </row>
    <row r="548" spans="28:29" x14ac:dyDescent="0.25">
      <c r="AB548" s="97"/>
      <c r="AC548" s="97"/>
    </row>
    <row r="549" spans="28:29" x14ac:dyDescent="0.25">
      <c r="AB549" s="97"/>
      <c r="AC549" s="97"/>
    </row>
    <row r="550" spans="28:29" x14ac:dyDescent="0.25">
      <c r="AB550" s="97"/>
      <c r="AC550" s="97"/>
    </row>
    <row r="551" spans="28:29" x14ac:dyDescent="0.25">
      <c r="AB551" s="97"/>
      <c r="AC551" s="97"/>
    </row>
    <row r="552" spans="28:29" x14ac:dyDescent="0.25">
      <c r="AB552" s="97"/>
      <c r="AC552" s="97"/>
    </row>
    <row r="553" spans="28:29" x14ac:dyDescent="0.25">
      <c r="AB553" s="97"/>
      <c r="AC553" s="97"/>
    </row>
    <row r="554" spans="28:29" x14ac:dyDescent="0.25">
      <c r="AB554" s="97"/>
      <c r="AC554" s="97"/>
    </row>
    <row r="555" spans="28:29" x14ac:dyDescent="0.25">
      <c r="AB555" s="97"/>
      <c r="AC555" s="97"/>
    </row>
    <row r="556" spans="28:29" x14ac:dyDescent="0.25">
      <c r="AB556" s="97"/>
      <c r="AC556" s="97"/>
    </row>
    <row r="557" spans="28:29" x14ac:dyDescent="0.25">
      <c r="AB557" s="97"/>
      <c r="AC557" s="97"/>
    </row>
    <row r="558" spans="28:29" x14ac:dyDescent="0.25">
      <c r="AB558" s="97"/>
      <c r="AC558" s="97"/>
    </row>
    <row r="559" spans="28:29" x14ac:dyDescent="0.25">
      <c r="AB559" s="97"/>
      <c r="AC559" s="97"/>
    </row>
    <row r="560" spans="28:29" x14ac:dyDescent="0.25">
      <c r="AB560" s="97"/>
      <c r="AC560" s="97"/>
    </row>
    <row r="561" spans="28:29" x14ac:dyDescent="0.25">
      <c r="AB561" s="97"/>
      <c r="AC561" s="97"/>
    </row>
    <row r="562" spans="28:29" x14ac:dyDescent="0.25">
      <c r="AB562" s="97"/>
      <c r="AC562" s="97"/>
    </row>
    <row r="563" spans="28:29" x14ac:dyDescent="0.25">
      <c r="AB563" s="97"/>
      <c r="AC563" s="97"/>
    </row>
    <row r="564" spans="28:29" x14ac:dyDescent="0.25">
      <c r="AB564" s="97"/>
      <c r="AC564" s="97"/>
    </row>
    <row r="565" spans="28:29" x14ac:dyDescent="0.25">
      <c r="AB565" s="97"/>
      <c r="AC565" s="97"/>
    </row>
    <row r="566" spans="28:29" x14ac:dyDescent="0.25">
      <c r="AB566" s="97"/>
      <c r="AC566" s="97"/>
    </row>
    <row r="567" spans="28:29" x14ac:dyDescent="0.25">
      <c r="AB567" s="97"/>
      <c r="AC567" s="97"/>
    </row>
    <row r="568" spans="28:29" x14ac:dyDescent="0.25">
      <c r="AB568" s="97"/>
      <c r="AC568" s="97"/>
    </row>
    <row r="569" spans="28:29" x14ac:dyDescent="0.25">
      <c r="AB569" s="97"/>
      <c r="AC569" s="97"/>
    </row>
    <row r="570" spans="28:29" x14ac:dyDescent="0.25">
      <c r="AB570" s="97"/>
      <c r="AC570" s="97"/>
    </row>
    <row r="571" spans="28:29" x14ac:dyDescent="0.25">
      <c r="AB571" s="97"/>
      <c r="AC571" s="97"/>
    </row>
    <row r="572" spans="28:29" x14ac:dyDescent="0.25">
      <c r="AB572" s="97"/>
      <c r="AC572" s="97"/>
    </row>
    <row r="573" spans="28:29" x14ac:dyDescent="0.25">
      <c r="AB573" s="97"/>
      <c r="AC573" s="97"/>
    </row>
    <row r="574" spans="28:29" x14ac:dyDescent="0.25">
      <c r="AB574" s="97"/>
      <c r="AC574" s="97"/>
    </row>
    <row r="575" spans="28:29" x14ac:dyDescent="0.25">
      <c r="AB575" s="97"/>
      <c r="AC575" s="97"/>
    </row>
    <row r="576" spans="28:29" x14ac:dyDescent="0.25">
      <c r="AB576" s="97"/>
      <c r="AC576" s="97"/>
    </row>
    <row r="577" spans="28:29" x14ac:dyDescent="0.25">
      <c r="AB577" s="97"/>
      <c r="AC577" s="97"/>
    </row>
    <row r="578" spans="28:29" x14ac:dyDescent="0.25">
      <c r="AB578" s="97"/>
      <c r="AC578" s="97"/>
    </row>
    <row r="579" spans="28:29" x14ac:dyDescent="0.25">
      <c r="AB579" s="97"/>
      <c r="AC579" s="97"/>
    </row>
    <row r="580" spans="28:29" x14ac:dyDescent="0.25">
      <c r="AB580" s="97"/>
      <c r="AC580" s="97"/>
    </row>
    <row r="581" spans="28:29" x14ac:dyDescent="0.25">
      <c r="AB581" s="97"/>
      <c r="AC581" s="97"/>
    </row>
    <row r="582" spans="28:29" x14ac:dyDescent="0.25">
      <c r="AB582" s="97"/>
      <c r="AC582" s="97"/>
    </row>
    <row r="583" spans="28:29" x14ac:dyDescent="0.25">
      <c r="AB583" s="97"/>
      <c r="AC583" s="97"/>
    </row>
    <row r="584" spans="28:29" x14ac:dyDescent="0.25">
      <c r="AB584" s="97"/>
      <c r="AC584" s="97"/>
    </row>
    <row r="585" spans="28:29" x14ac:dyDescent="0.25">
      <c r="AB585" s="97"/>
      <c r="AC585" s="97"/>
    </row>
    <row r="586" spans="28:29" x14ac:dyDescent="0.25">
      <c r="AB586" s="97"/>
      <c r="AC586" s="97"/>
    </row>
    <row r="587" spans="28:29" x14ac:dyDescent="0.25">
      <c r="AB587" s="97"/>
      <c r="AC587" s="97"/>
    </row>
    <row r="588" spans="28:29" x14ac:dyDescent="0.25">
      <c r="AB588" s="97"/>
      <c r="AC588" s="97"/>
    </row>
    <row r="589" spans="28:29" x14ac:dyDescent="0.25">
      <c r="AB589" s="97"/>
      <c r="AC589" s="97"/>
    </row>
    <row r="590" spans="28:29" x14ac:dyDescent="0.25">
      <c r="AB590" s="97"/>
      <c r="AC590" s="97"/>
    </row>
    <row r="591" spans="28:29" x14ac:dyDescent="0.25">
      <c r="AB591" s="97"/>
      <c r="AC591" s="97"/>
    </row>
    <row r="592" spans="28:29" x14ac:dyDescent="0.25">
      <c r="AB592" s="97"/>
      <c r="AC592" s="97"/>
    </row>
    <row r="593" spans="28:29" x14ac:dyDescent="0.25">
      <c r="AB593" s="97"/>
      <c r="AC593" s="97"/>
    </row>
    <row r="594" spans="28:29" x14ac:dyDescent="0.25">
      <c r="AB594" s="97"/>
      <c r="AC594" s="97"/>
    </row>
    <row r="595" spans="28:29" x14ac:dyDescent="0.25">
      <c r="AB595" s="97"/>
      <c r="AC595" s="97"/>
    </row>
    <row r="596" spans="28:29" x14ac:dyDescent="0.25">
      <c r="AB596" s="97"/>
      <c r="AC596" s="97"/>
    </row>
    <row r="597" spans="28:29" x14ac:dyDescent="0.25">
      <c r="AB597" s="97"/>
      <c r="AC597" s="97"/>
    </row>
    <row r="598" spans="28:29" x14ac:dyDescent="0.25">
      <c r="AB598" s="97"/>
      <c r="AC598" s="97"/>
    </row>
    <row r="599" spans="28:29" x14ac:dyDescent="0.25">
      <c r="AB599" s="97"/>
      <c r="AC599" s="97"/>
    </row>
    <row r="600" spans="28:29" x14ac:dyDescent="0.25">
      <c r="AB600" s="97"/>
      <c r="AC600" s="97"/>
    </row>
    <row r="601" spans="28:29" x14ac:dyDescent="0.25">
      <c r="AB601" s="97"/>
      <c r="AC601" s="97"/>
    </row>
    <row r="602" spans="28:29" x14ac:dyDescent="0.25">
      <c r="AB602" s="97"/>
      <c r="AC602" s="97"/>
    </row>
    <row r="603" spans="28:29" x14ac:dyDescent="0.25">
      <c r="AB603" s="97"/>
      <c r="AC603" s="97"/>
    </row>
    <row r="604" spans="28:29" x14ac:dyDescent="0.25">
      <c r="AB604" s="97"/>
      <c r="AC604" s="97"/>
    </row>
    <row r="605" spans="28:29" x14ac:dyDescent="0.25">
      <c r="AB605" s="97"/>
      <c r="AC605" s="97"/>
    </row>
    <row r="606" spans="28:29" x14ac:dyDescent="0.25">
      <c r="AB606" s="97"/>
      <c r="AC606" s="97"/>
    </row>
    <row r="607" spans="28:29" x14ac:dyDescent="0.25">
      <c r="AB607" s="97"/>
      <c r="AC607" s="97"/>
    </row>
    <row r="608" spans="28:29" x14ac:dyDescent="0.25">
      <c r="AB608" s="97"/>
      <c r="AC608" s="97"/>
    </row>
    <row r="609" spans="28:29" x14ac:dyDescent="0.25">
      <c r="AB609" s="97"/>
      <c r="AC609" s="97"/>
    </row>
    <row r="610" spans="28:29" x14ac:dyDescent="0.25">
      <c r="AB610" s="97"/>
      <c r="AC610" s="97"/>
    </row>
    <row r="611" spans="28:29" x14ac:dyDescent="0.25">
      <c r="AB611" s="97"/>
      <c r="AC611" s="97"/>
    </row>
    <row r="612" spans="28:29" x14ac:dyDescent="0.25">
      <c r="AB612" s="97"/>
      <c r="AC612" s="97"/>
    </row>
    <row r="613" spans="28:29" x14ac:dyDescent="0.25">
      <c r="AB613" s="97"/>
      <c r="AC613" s="97"/>
    </row>
    <row r="614" spans="28:29" x14ac:dyDescent="0.25">
      <c r="AB614" s="97"/>
      <c r="AC614" s="97"/>
    </row>
    <row r="615" spans="28:29" x14ac:dyDescent="0.25">
      <c r="AB615" s="97"/>
      <c r="AC615" s="97"/>
    </row>
    <row r="616" spans="28:29" x14ac:dyDescent="0.25">
      <c r="AB616" s="97"/>
      <c r="AC616" s="97"/>
    </row>
    <row r="617" spans="28:29" x14ac:dyDescent="0.25">
      <c r="AB617" s="97"/>
      <c r="AC617" s="97"/>
    </row>
    <row r="618" spans="28:29" x14ac:dyDescent="0.25">
      <c r="AB618" s="97"/>
      <c r="AC618" s="97"/>
    </row>
    <row r="619" spans="28:29" x14ac:dyDescent="0.25">
      <c r="AB619" s="97"/>
      <c r="AC619" s="97"/>
    </row>
    <row r="620" spans="28:29" x14ac:dyDescent="0.25">
      <c r="AB620" s="97"/>
      <c r="AC620" s="97"/>
    </row>
    <row r="621" spans="28:29" x14ac:dyDescent="0.25">
      <c r="AB621" s="97"/>
      <c r="AC621" s="97"/>
    </row>
    <row r="622" spans="28:29" x14ac:dyDescent="0.25">
      <c r="AB622" s="97"/>
      <c r="AC622" s="97"/>
    </row>
    <row r="623" spans="28:29" x14ac:dyDescent="0.25">
      <c r="AB623" s="97"/>
      <c r="AC623" s="97"/>
    </row>
    <row r="624" spans="28:29" x14ac:dyDescent="0.25">
      <c r="AB624" s="97"/>
      <c r="AC624" s="97"/>
    </row>
    <row r="625" spans="28:29" x14ac:dyDescent="0.25">
      <c r="AB625" s="97"/>
      <c r="AC625" s="97"/>
    </row>
    <row r="626" spans="28:29" x14ac:dyDescent="0.25">
      <c r="AB626" s="97"/>
      <c r="AC626" s="97"/>
    </row>
    <row r="627" spans="28:29" x14ac:dyDescent="0.25">
      <c r="AB627" s="97"/>
      <c r="AC627" s="97"/>
    </row>
    <row r="628" spans="28:29" x14ac:dyDescent="0.25">
      <c r="AB628" s="97"/>
      <c r="AC628" s="97"/>
    </row>
    <row r="629" spans="28:29" x14ac:dyDescent="0.25">
      <c r="AB629" s="97"/>
      <c r="AC629" s="97"/>
    </row>
    <row r="630" spans="28:29" x14ac:dyDescent="0.25">
      <c r="AB630" s="97"/>
      <c r="AC630" s="97"/>
    </row>
    <row r="631" spans="28:29" x14ac:dyDescent="0.25">
      <c r="AB631" s="97"/>
      <c r="AC631" s="97"/>
    </row>
    <row r="632" spans="28:29" x14ac:dyDescent="0.25">
      <c r="AB632" s="97"/>
      <c r="AC632" s="97"/>
    </row>
    <row r="633" spans="28:29" x14ac:dyDescent="0.25">
      <c r="AB633" s="97"/>
      <c r="AC633" s="97"/>
    </row>
    <row r="634" spans="28:29" x14ac:dyDescent="0.25">
      <c r="AB634" s="97"/>
      <c r="AC634" s="97"/>
    </row>
    <row r="635" spans="28:29" x14ac:dyDescent="0.25">
      <c r="AB635" s="97"/>
      <c r="AC635" s="97"/>
    </row>
    <row r="636" spans="28:29" x14ac:dyDescent="0.25">
      <c r="AB636" s="97"/>
      <c r="AC636" s="97"/>
    </row>
    <row r="637" spans="28:29" x14ac:dyDescent="0.25">
      <c r="AB637" s="97"/>
      <c r="AC637" s="97"/>
    </row>
    <row r="638" spans="28:29" x14ac:dyDescent="0.25">
      <c r="AB638" s="97"/>
      <c r="AC638" s="97"/>
    </row>
    <row r="639" spans="28:29" x14ac:dyDescent="0.25">
      <c r="AB639" s="97"/>
      <c r="AC639" s="97"/>
    </row>
    <row r="640" spans="28:29" x14ac:dyDescent="0.25">
      <c r="AB640" s="97"/>
      <c r="AC640" s="97"/>
    </row>
    <row r="641" spans="28:29" x14ac:dyDescent="0.25">
      <c r="AB641" s="97"/>
      <c r="AC641" s="97"/>
    </row>
    <row r="642" spans="28:29" x14ac:dyDescent="0.25">
      <c r="AB642" s="97"/>
      <c r="AC642" s="97"/>
    </row>
    <row r="643" spans="28:29" x14ac:dyDescent="0.25">
      <c r="AB643" s="97"/>
      <c r="AC643" s="97"/>
    </row>
    <row r="644" spans="28:29" x14ac:dyDescent="0.25">
      <c r="AB644" s="97"/>
      <c r="AC644" s="97"/>
    </row>
    <row r="645" spans="28:29" x14ac:dyDescent="0.25">
      <c r="AB645" s="97"/>
      <c r="AC645" s="97"/>
    </row>
    <row r="646" spans="28:29" x14ac:dyDescent="0.25">
      <c r="AB646" s="97"/>
      <c r="AC646" s="97"/>
    </row>
    <row r="647" spans="28:29" x14ac:dyDescent="0.25">
      <c r="AB647" s="97"/>
      <c r="AC647" s="97"/>
    </row>
    <row r="648" spans="28:29" x14ac:dyDescent="0.25">
      <c r="AB648" s="97"/>
      <c r="AC648" s="97"/>
    </row>
    <row r="649" spans="28:29" x14ac:dyDescent="0.25">
      <c r="AB649" s="97"/>
      <c r="AC649" s="97"/>
    </row>
    <row r="650" spans="28:29" x14ac:dyDescent="0.25">
      <c r="AB650" s="97"/>
      <c r="AC650" s="97"/>
    </row>
    <row r="651" spans="28:29" x14ac:dyDescent="0.25">
      <c r="AB651" s="97"/>
      <c r="AC651" s="97"/>
    </row>
    <row r="652" spans="28:29" x14ac:dyDescent="0.25">
      <c r="AB652" s="97"/>
      <c r="AC652" s="97"/>
    </row>
    <row r="653" spans="28:29" x14ac:dyDescent="0.25">
      <c r="AB653" s="97"/>
      <c r="AC653" s="97"/>
    </row>
    <row r="654" spans="28:29" x14ac:dyDescent="0.25">
      <c r="AB654" s="97"/>
      <c r="AC654" s="97"/>
    </row>
    <row r="655" spans="28:29" x14ac:dyDescent="0.25">
      <c r="AB655" s="97"/>
      <c r="AC655" s="97"/>
    </row>
    <row r="656" spans="28:29" x14ac:dyDescent="0.25">
      <c r="AB656" s="97"/>
      <c r="AC656" s="97"/>
    </row>
    <row r="657" spans="28:29" x14ac:dyDescent="0.25">
      <c r="AB657" s="97"/>
      <c r="AC657" s="97"/>
    </row>
    <row r="658" spans="28:29" x14ac:dyDescent="0.25">
      <c r="AB658" s="97"/>
      <c r="AC658" s="97"/>
    </row>
    <row r="659" spans="28:29" x14ac:dyDescent="0.25">
      <c r="AB659" s="97"/>
      <c r="AC659" s="97"/>
    </row>
    <row r="660" spans="28:29" x14ac:dyDescent="0.25">
      <c r="AB660" s="97"/>
      <c r="AC660" s="97"/>
    </row>
    <row r="661" spans="28:29" x14ac:dyDescent="0.25">
      <c r="AB661" s="97"/>
      <c r="AC661" s="97"/>
    </row>
    <row r="662" spans="28:29" x14ac:dyDescent="0.25">
      <c r="AB662" s="97"/>
      <c r="AC662" s="97"/>
    </row>
    <row r="663" spans="28:29" x14ac:dyDescent="0.25">
      <c r="AB663" s="97"/>
      <c r="AC663" s="97"/>
    </row>
    <row r="664" spans="28:29" x14ac:dyDescent="0.25">
      <c r="AB664" s="97"/>
      <c r="AC664" s="97"/>
    </row>
    <row r="665" spans="28:29" x14ac:dyDescent="0.25">
      <c r="AB665" s="97"/>
      <c r="AC665" s="97"/>
    </row>
    <row r="666" spans="28:29" x14ac:dyDescent="0.25">
      <c r="AB666" s="97"/>
      <c r="AC666" s="97"/>
    </row>
    <row r="667" spans="28:29" x14ac:dyDescent="0.25">
      <c r="AB667" s="97"/>
      <c r="AC667" s="97"/>
    </row>
    <row r="668" spans="28:29" x14ac:dyDescent="0.25">
      <c r="AB668" s="97"/>
      <c r="AC668" s="97"/>
    </row>
    <row r="669" spans="28:29" x14ac:dyDescent="0.25">
      <c r="AB669" s="97"/>
      <c r="AC669" s="97"/>
    </row>
    <row r="670" spans="28:29" x14ac:dyDescent="0.25">
      <c r="AB670" s="97"/>
      <c r="AC670" s="97"/>
    </row>
    <row r="671" spans="28:29" x14ac:dyDescent="0.25">
      <c r="AB671" s="97"/>
      <c r="AC671" s="97"/>
    </row>
    <row r="672" spans="28:29" x14ac:dyDescent="0.25">
      <c r="AB672" s="97"/>
      <c r="AC672" s="97"/>
    </row>
    <row r="673" spans="28:29" x14ac:dyDescent="0.25">
      <c r="AB673" s="97"/>
      <c r="AC673" s="97"/>
    </row>
    <row r="674" spans="28:29" x14ac:dyDescent="0.25">
      <c r="AB674" s="97"/>
      <c r="AC674" s="97"/>
    </row>
    <row r="675" spans="28:29" x14ac:dyDescent="0.25">
      <c r="AB675" s="97"/>
      <c r="AC675" s="97"/>
    </row>
    <row r="676" spans="28:29" x14ac:dyDescent="0.25">
      <c r="AB676" s="97"/>
      <c r="AC676" s="97"/>
    </row>
    <row r="677" spans="28:29" x14ac:dyDescent="0.25">
      <c r="AB677" s="97"/>
      <c r="AC677" s="97"/>
    </row>
    <row r="678" spans="28:29" x14ac:dyDescent="0.25">
      <c r="AB678" s="97"/>
      <c r="AC678" s="97"/>
    </row>
    <row r="679" spans="28:29" x14ac:dyDescent="0.25">
      <c r="AB679" s="97"/>
      <c r="AC679" s="97"/>
    </row>
    <row r="680" spans="28:29" x14ac:dyDescent="0.25">
      <c r="AB680" s="97"/>
      <c r="AC680" s="97"/>
    </row>
    <row r="681" spans="28:29" x14ac:dyDescent="0.25">
      <c r="AB681" s="97"/>
      <c r="AC681" s="97"/>
    </row>
    <row r="682" spans="28:29" x14ac:dyDescent="0.25">
      <c r="AB682" s="97"/>
      <c r="AC682" s="97"/>
    </row>
    <row r="683" spans="28:29" x14ac:dyDescent="0.25">
      <c r="AB683" s="97"/>
      <c r="AC683" s="97"/>
    </row>
    <row r="684" spans="28:29" x14ac:dyDescent="0.25">
      <c r="AB684" s="97"/>
      <c r="AC684" s="97"/>
    </row>
    <row r="685" spans="28:29" x14ac:dyDescent="0.25">
      <c r="AB685" s="97"/>
      <c r="AC685" s="97"/>
    </row>
    <row r="686" spans="28:29" x14ac:dyDescent="0.25">
      <c r="AB686" s="97"/>
      <c r="AC686" s="97"/>
    </row>
    <row r="687" spans="28:29" x14ac:dyDescent="0.25">
      <c r="AB687" s="97"/>
      <c r="AC687" s="97"/>
    </row>
    <row r="688" spans="28:29" x14ac:dyDescent="0.25">
      <c r="AB688" s="97"/>
      <c r="AC688" s="97"/>
    </row>
    <row r="689" spans="28:29" x14ac:dyDescent="0.25">
      <c r="AB689" s="97"/>
      <c r="AC689" s="97"/>
    </row>
    <row r="690" spans="28:29" x14ac:dyDescent="0.25">
      <c r="AB690" s="97"/>
      <c r="AC690" s="97"/>
    </row>
    <row r="691" spans="28:29" x14ac:dyDescent="0.25">
      <c r="AB691" s="97"/>
      <c r="AC691" s="97"/>
    </row>
    <row r="692" spans="28:29" x14ac:dyDescent="0.25">
      <c r="AB692" s="97"/>
      <c r="AC692" s="97"/>
    </row>
    <row r="693" spans="28:29" x14ac:dyDescent="0.25">
      <c r="AB693" s="97"/>
      <c r="AC693" s="97"/>
    </row>
    <row r="694" spans="28:29" x14ac:dyDescent="0.25">
      <c r="AB694" s="97"/>
      <c r="AC694" s="97"/>
    </row>
    <row r="695" spans="28:29" x14ac:dyDescent="0.25">
      <c r="AB695" s="97"/>
      <c r="AC695" s="97"/>
    </row>
    <row r="696" spans="28:29" x14ac:dyDescent="0.25">
      <c r="AB696" s="97"/>
      <c r="AC696" s="97"/>
    </row>
    <row r="697" spans="28:29" x14ac:dyDescent="0.25">
      <c r="AB697" s="97"/>
      <c r="AC697" s="97"/>
    </row>
    <row r="698" spans="28:29" x14ac:dyDescent="0.25">
      <c r="AB698" s="97"/>
      <c r="AC698" s="97"/>
    </row>
    <row r="699" spans="28:29" x14ac:dyDescent="0.25">
      <c r="AB699" s="97"/>
      <c r="AC699" s="97"/>
    </row>
    <row r="700" spans="28:29" x14ac:dyDescent="0.25">
      <c r="AB700" s="97"/>
      <c r="AC700" s="97"/>
    </row>
    <row r="701" spans="28:29" x14ac:dyDescent="0.25">
      <c r="AB701" s="97"/>
      <c r="AC701" s="97"/>
    </row>
    <row r="702" spans="28:29" x14ac:dyDescent="0.25">
      <c r="AB702" s="97"/>
      <c r="AC702" s="97"/>
    </row>
    <row r="703" spans="28:29" x14ac:dyDescent="0.25">
      <c r="AB703" s="97"/>
      <c r="AC703" s="97"/>
    </row>
    <row r="704" spans="28:29" x14ac:dyDescent="0.25">
      <c r="AB704" s="97"/>
      <c r="AC704" s="97"/>
    </row>
    <row r="705" spans="28:29" x14ac:dyDescent="0.25">
      <c r="AB705" s="97"/>
      <c r="AC705" s="97"/>
    </row>
    <row r="706" spans="28:29" x14ac:dyDescent="0.25">
      <c r="AB706" s="97"/>
      <c r="AC706" s="97"/>
    </row>
    <row r="707" spans="28:29" x14ac:dyDescent="0.25">
      <c r="AB707" s="97"/>
      <c r="AC707" s="97"/>
    </row>
    <row r="708" spans="28:29" x14ac:dyDescent="0.25">
      <c r="AB708" s="97"/>
      <c r="AC708" s="97"/>
    </row>
    <row r="709" spans="28:29" x14ac:dyDescent="0.25">
      <c r="AB709" s="97"/>
      <c r="AC709" s="97"/>
    </row>
    <row r="710" spans="28:29" x14ac:dyDescent="0.25">
      <c r="AB710" s="97"/>
      <c r="AC710" s="97"/>
    </row>
    <row r="711" spans="28:29" x14ac:dyDescent="0.25">
      <c r="AB711" s="97"/>
      <c r="AC711" s="97"/>
    </row>
    <row r="712" spans="28:29" x14ac:dyDescent="0.25">
      <c r="AB712" s="97"/>
      <c r="AC712" s="97"/>
    </row>
    <row r="713" spans="28:29" x14ac:dyDescent="0.25">
      <c r="AB713" s="97"/>
      <c r="AC713" s="97"/>
    </row>
    <row r="714" spans="28:29" x14ac:dyDescent="0.25">
      <c r="AB714" s="97"/>
      <c r="AC714" s="97"/>
    </row>
    <row r="715" spans="28:29" x14ac:dyDescent="0.25">
      <c r="AB715" s="97"/>
      <c r="AC715" s="97"/>
    </row>
    <row r="716" spans="28:29" x14ac:dyDescent="0.25">
      <c r="AB716" s="97"/>
      <c r="AC716" s="97"/>
    </row>
    <row r="717" spans="28:29" x14ac:dyDescent="0.25">
      <c r="AB717" s="97"/>
      <c r="AC717" s="97"/>
    </row>
    <row r="718" spans="28:29" x14ac:dyDescent="0.25">
      <c r="AB718" s="97"/>
      <c r="AC718" s="97"/>
    </row>
    <row r="719" spans="28:29" x14ac:dyDescent="0.25">
      <c r="AB719" s="97"/>
      <c r="AC719" s="97"/>
    </row>
    <row r="720" spans="28:29" x14ac:dyDescent="0.25">
      <c r="AB720" s="97"/>
      <c r="AC720" s="97"/>
    </row>
    <row r="721" spans="28:29" x14ac:dyDescent="0.25">
      <c r="AB721" s="97"/>
      <c r="AC721" s="97"/>
    </row>
    <row r="722" spans="28:29" x14ac:dyDescent="0.25">
      <c r="AB722" s="97"/>
      <c r="AC722" s="97"/>
    </row>
    <row r="723" spans="28:29" x14ac:dyDescent="0.25">
      <c r="AB723" s="97"/>
      <c r="AC723" s="97"/>
    </row>
    <row r="724" spans="28:29" x14ac:dyDescent="0.25">
      <c r="AB724" s="97"/>
      <c r="AC724" s="97"/>
    </row>
    <row r="725" spans="28:29" x14ac:dyDescent="0.25">
      <c r="AB725" s="97"/>
      <c r="AC725" s="97"/>
    </row>
    <row r="726" spans="28:29" x14ac:dyDescent="0.25">
      <c r="AB726" s="97"/>
      <c r="AC726" s="97"/>
    </row>
    <row r="727" spans="28:29" x14ac:dyDescent="0.25">
      <c r="AB727" s="97"/>
      <c r="AC727" s="97"/>
    </row>
    <row r="728" spans="28:29" x14ac:dyDescent="0.25">
      <c r="AB728" s="97"/>
      <c r="AC728" s="97"/>
    </row>
    <row r="729" spans="28:29" x14ac:dyDescent="0.25">
      <c r="AB729" s="97"/>
      <c r="AC729" s="97"/>
    </row>
    <row r="730" spans="28:29" x14ac:dyDescent="0.25">
      <c r="AB730" s="97"/>
      <c r="AC730" s="97"/>
    </row>
    <row r="731" spans="28:29" x14ac:dyDescent="0.25">
      <c r="AB731" s="97"/>
      <c r="AC731" s="97"/>
    </row>
    <row r="732" spans="28:29" x14ac:dyDescent="0.25">
      <c r="AB732" s="97"/>
      <c r="AC732" s="97"/>
    </row>
    <row r="733" spans="28:29" x14ac:dyDescent="0.25">
      <c r="AB733" s="97"/>
      <c r="AC733" s="97"/>
    </row>
    <row r="734" spans="28:29" x14ac:dyDescent="0.25">
      <c r="AB734" s="97"/>
      <c r="AC734" s="97"/>
    </row>
    <row r="735" spans="28:29" x14ac:dyDescent="0.25">
      <c r="AB735" s="97"/>
      <c r="AC735" s="97"/>
    </row>
    <row r="736" spans="28:29" x14ac:dyDescent="0.25">
      <c r="AB736" s="97"/>
      <c r="AC736" s="97"/>
    </row>
    <row r="737" spans="28:29" x14ac:dyDescent="0.25">
      <c r="AB737" s="97"/>
      <c r="AC737" s="97"/>
    </row>
    <row r="738" spans="28:29" x14ac:dyDescent="0.25">
      <c r="AB738" s="97"/>
      <c r="AC738" s="97"/>
    </row>
    <row r="739" spans="28:29" x14ac:dyDescent="0.25">
      <c r="AB739" s="97"/>
      <c r="AC739" s="97"/>
    </row>
    <row r="740" spans="28:29" x14ac:dyDescent="0.25">
      <c r="AB740" s="97"/>
      <c r="AC740" s="97"/>
    </row>
    <row r="741" spans="28:29" x14ac:dyDescent="0.25">
      <c r="AB741" s="97"/>
      <c r="AC741" s="97"/>
    </row>
    <row r="742" spans="28:29" x14ac:dyDescent="0.25">
      <c r="AB742" s="97"/>
      <c r="AC742" s="97"/>
    </row>
    <row r="743" spans="28:29" x14ac:dyDescent="0.25">
      <c r="AB743" s="97"/>
      <c r="AC743" s="97"/>
    </row>
    <row r="744" spans="28:29" x14ac:dyDescent="0.25">
      <c r="AB744" s="97"/>
      <c r="AC744" s="97"/>
    </row>
    <row r="745" spans="28:29" x14ac:dyDescent="0.25">
      <c r="AB745" s="97"/>
      <c r="AC745" s="97"/>
    </row>
    <row r="746" spans="28:29" x14ac:dyDescent="0.25">
      <c r="AB746" s="97"/>
      <c r="AC746" s="97"/>
    </row>
    <row r="747" spans="28:29" x14ac:dyDescent="0.25">
      <c r="AB747" s="97"/>
      <c r="AC747" s="97"/>
    </row>
    <row r="748" spans="28:29" x14ac:dyDescent="0.25">
      <c r="AB748" s="97"/>
      <c r="AC748" s="97"/>
    </row>
    <row r="749" spans="28:29" x14ac:dyDescent="0.25">
      <c r="AB749" s="97"/>
      <c r="AC749" s="97"/>
    </row>
    <row r="750" spans="28:29" x14ac:dyDescent="0.25">
      <c r="AB750" s="97"/>
      <c r="AC750" s="97"/>
    </row>
    <row r="751" spans="28:29" x14ac:dyDescent="0.25">
      <c r="AB751" s="97"/>
      <c r="AC751" s="97"/>
    </row>
    <row r="752" spans="28:29" x14ac:dyDescent="0.25">
      <c r="AB752" s="97"/>
      <c r="AC752" s="97"/>
    </row>
    <row r="753" spans="28:29" x14ac:dyDescent="0.25">
      <c r="AB753" s="97"/>
      <c r="AC753" s="97"/>
    </row>
    <row r="754" spans="28:29" x14ac:dyDescent="0.25">
      <c r="AB754" s="97"/>
      <c r="AC754" s="97"/>
    </row>
    <row r="755" spans="28:29" x14ac:dyDescent="0.25">
      <c r="AB755" s="97"/>
      <c r="AC755" s="97"/>
    </row>
    <row r="756" spans="28:29" x14ac:dyDescent="0.25">
      <c r="AB756" s="97"/>
      <c r="AC756" s="97"/>
    </row>
    <row r="757" spans="28:29" x14ac:dyDescent="0.25">
      <c r="AB757" s="97"/>
      <c r="AC757" s="97"/>
    </row>
    <row r="758" spans="28:29" x14ac:dyDescent="0.25">
      <c r="AB758" s="97"/>
      <c r="AC758" s="97"/>
    </row>
    <row r="759" spans="28:29" x14ac:dyDescent="0.25">
      <c r="AB759" s="97"/>
      <c r="AC759" s="97"/>
    </row>
    <row r="760" spans="28:29" x14ac:dyDescent="0.25">
      <c r="AB760" s="97"/>
      <c r="AC760" s="97"/>
    </row>
    <row r="761" spans="28:29" x14ac:dyDescent="0.25">
      <c r="AB761" s="97"/>
      <c r="AC761" s="97"/>
    </row>
    <row r="762" spans="28:29" x14ac:dyDescent="0.25">
      <c r="AB762" s="97"/>
      <c r="AC762" s="97"/>
    </row>
    <row r="763" spans="28:29" x14ac:dyDescent="0.25">
      <c r="AB763" s="97"/>
      <c r="AC763" s="97"/>
    </row>
    <row r="764" spans="28:29" x14ac:dyDescent="0.25">
      <c r="AB764" s="97"/>
      <c r="AC764" s="97"/>
    </row>
    <row r="765" spans="28:29" x14ac:dyDescent="0.25">
      <c r="AB765" s="97"/>
      <c r="AC765" s="97"/>
    </row>
    <row r="766" spans="28:29" x14ac:dyDescent="0.25">
      <c r="AB766" s="97"/>
      <c r="AC766" s="97"/>
    </row>
    <row r="767" spans="28:29" x14ac:dyDescent="0.25">
      <c r="AB767" s="97"/>
      <c r="AC767" s="97"/>
    </row>
    <row r="768" spans="28:29" x14ac:dyDescent="0.25">
      <c r="AB768" s="97"/>
      <c r="AC768" s="97"/>
    </row>
    <row r="769" spans="28:29" x14ac:dyDescent="0.25">
      <c r="AB769" s="97"/>
      <c r="AC769" s="97"/>
    </row>
    <row r="770" spans="28:29" x14ac:dyDescent="0.25">
      <c r="AB770" s="97"/>
      <c r="AC770" s="97"/>
    </row>
    <row r="771" spans="28:29" x14ac:dyDescent="0.25">
      <c r="AB771" s="97"/>
      <c r="AC771" s="97"/>
    </row>
    <row r="772" spans="28:29" x14ac:dyDescent="0.25">
      <c r="AB772" s="97"/>
      <c r="AC772" s="97"/>
    </row>
    <row r="773" spans="28:29" x14ac:dyDescent="0.25">
      <c r="AB773" s="97"/>
      <c r="AC773" s="97"/>
    </row>
    <row r="774" spans="28:29" x14ac:dyDescent="0.25">
      <c r="AB774" s="97"/>
      <c r="AC774" s="97"/>
    </row>
    <row r="775" spans="28:29" x14ac:dyDescent="0.25">
      <c r="AB775" s="97"/>
      <c r="AC775" s="97"/>
    </row>
    <row r="776" spans="28:29" x14ac:dyDescent="0.25">
      <c r="AB776" s="97"/>
      <c r="AC776" s="97"/>
    </row>
    <row r="777" spans="28:29" x14ac:dyDescent="0.25">
      <c r="AB777" s="97"/>
      <c r="AC777" s="97"/>
    </row>
    <row r="778" spans="28:29" x14ac:dyDescent="0.25">
      <c r="AB778" s="97"/>
      <c r="AC778" s="97"/>
    </row>
    <row r="779" spans="28:29" x14ac:dyDescent="0.25">
      <c r="AB779" s="97"/>
      <c r="AC779" s="97"/>
    </row>
    <row r="780" spans="28:29" x14ac:dyDescent="0.25">
      <c r="AB780" s="97"/>
      <c r="AC780" s="97"/>
    </row>
    <row r="781" spans="28:29" x14ac:dyDescent="0.25">
      <c r="AB781" s="97"/>
      <c r="AC781" s="97"/>
    </row>
    <row r="782" spans="28:29" x14ac:dyDescent="0.25">
      <c r="AB782" s="97"/>
      <c r="AC782" s="97"/>
    </row>
    <row r="783" spans="28:29" x14ac:dyDescent="0.25">
      <c r="AB783" s="97"/>
      <c r="AC783" s="97"/>
    </row>
    <row r="784" spans="28:29" x14ac:dyDescent="0.25">
      <c r="AB784" s="97"/>
      <c r="AC784" s="97"/>
    </row>
    <row r="785" spans="28:29" x14ac:dyDescent="0.25">
      <c r="AB785" s="97"/>
      <c r="AC785" s="97"/>
    </row>
    <row r="786" spans="28:29" x14ac:dyDescent="0.25">
      <c r="AB786" s="97"/>
      <c r="AC786" s="97"/>
    </row>
    <row r="787" spans="28:29" x14ac:dyDescent="0.25">
      <c r="AB787" s="97"/>
      <c r="AC787" s="97"/>
    </row>
    <row r="788" spans="28:29" x14ac:dyDescent="0.25">
      <c r="AB788" s="97"/>
      <c r="AC788" s="97"/>
    </row>
    <row r="789" spans="28:29" x14ac:dyDescent="0.25">
      <c r="AB789" s="97"/>
      <c r="AC789" s="97"/>
    </row>
    <row r="790" spans="28:29" x14ac:dyDescent="0.25">
      <c r="AB790" s="97"/>
      <c r="AC790" s="97"/>
    </row>
    <row r="791" spans="28:29" x14ac:dyDescent="0.25">
      <c r="AB791" s="97"/>
      <c r="AC791" s="97"/>
    </row>
    <row r="792" spans="28:29" x14ac:dyDescent="0.25">
      <c r="AB792" s="97"/>
      <c r="AC792" s="97"/>
    </row>
    <row r="793" spans="28:29" x14ac:dyDescent="0.25">
      <c r="AB793" s="97"/>
      <c r="AC793" s="97"/>
    </row>
    <row r="794" spans="28:29" x14ac:dyDescent="0.25">
      <c r="AB794" s="97"/>
      <c r="AC794" s="97"/>
    </row>
    <row r="795" spans="28:29" x14ac:dyDescent="0.25">
      <c r="AB795" s="97"/>
      <c r="AC795" s="97"/>
    </row>
    <row r="796" spans="28:29" x14ac:dyDescent="0.25">
      <c r="AB796" s="97"/>
      <c r="AC796" s="97"/>
    </row>
    <row r="797" spans="28:29" x14ac:dyDescent="0.25">
      <c r="AB797" s="97"/>
      <c r="AC797" s="97"/>
    </row>
    <row r="798" spans="28:29" x14ac:dyDescent="0.25">
      <c r="AB798" s="97"/>
      <c r="AC798" s="97"/>
    </row>
    <row r="799" spans="28:29" x14ac:dyDescent="0.25">
      <c r="AB799" s="97"/>
      <c r="AC799" s="97"/>
    </row>
    <row r="800" spans="28:29" x14ac:dyDescent="0.25">
      <c r="AB800" s="97"/>
      <c r="AC800" s="97"/>
    </row>
    <row r="801" spans="28:29" x14ac:dyDescent="0.25">
      <c r="AB801" s="97"/>
      <c r="AC801" s="97"/>
    </row>
    <row r="802" spans="28:29" x14ac:dyDescent="0.25">
      <c r="AB802" s="97"/>
      <c r="AC802" s="97"/>
    </row>
    <row r="803" spans="28:29" x14ac:dyDescent="0.25">
      <c r="AB803" s="97"/>
      <c r="AC803" s="97"/>
    </row>
    <row r="804" spans="28:29" x14ac:dyDescent="0.25">
      <c r="AB804" s="97"/>
      <c r="AC804" s="97"/>
    </row>
    <row r="805" spans="28:29" x14ac:dyDescent="0.25">
      <c r="AB805" s="97"/>
      <c r="AC805" s="97"/>
    </row>
    <row r="806" spans="28:29" x14ac:dyDescent="0.25">
      <c r="AB806" s="97"/>
      <c r="AC806" s="97"/>
    </row>
    <row r="807" spans="28:29" x14ac:dyDescent="0.25">
      <c r="AB807" s="97"/>
      <c r="AC807" s="97"/>
    </row>
    <row r="808" spans="28:29" x14ac:dyDescent="0.25">
      <c r="AB808" s="97"/>
      <c r="AC808" s="97"/>
    </row>
    <row r="809" spans="28:29" x14ac:dyDescent="0.25">
      <c r="AB809" s="97"/>
      <c r="AC809" s="97"/>
    </row>
    <row r="810" spans="28:29" x14ac:dyDescent="0.25">
      <c r="AB810" s="97"/>
      <c r="AC810" s="97"/>
    </row>
    <row r="811" spans="28:29" x14ac:dyDescent="0.25">
      <c r="AB811" s="97"/>
      <c r="AC811" s="97"/>
    </row>
    <row r="812" spans="28:29" x14ac:dyDescent="0.25">
      <c r="AB812" s="97"/>
      <c r="AC812" s="97"/>
    </row>
    <row r="813" spans="28:29" x14ac:dyDescent="0.25">
      <c r="AB813" s="97"/>
      <c r="AC813" s="97"/>
    </row>
    <row r="814" spans="28:29" x14ac:dyDescent="0.25">
      <c r="AB814" s="97"/>
      <c r="AC814" s="97"/>
    </row>
    <row r="815" spans="28:29" x14ac:dyDescent="0.25">
      <c r="AB815" s="97"/>
      <c r="AC815" s="97"/>
    </row>
    <row r="816" spans="28:29" x14ac:dyDescent="0.25">
      <c r="AB816" s="97"/>
      <c r="AC816" s="97"/>
    </row>
    <row r="817" spans="28:29" x14ac:dyDescent="0.25">
      <c r="AB817" s="97"/>
      <c r="AC817" s="97"/>
    </row>
    <row r="818" spans="28:29" x14ac:dyDescent="0.25">
      <c r="AB818" s="97"/>
      <c r="AC818" s="97"/>
    </row>
    <row r="819" spans="28:29" x14ac:dyDescent="0.25">
      <c r="AB819" s="97"/>
      <c r="AC819" s="97"/>
    </row>
    <row r="820" spans="28:29" x14ac:dyDescent="0.25">
      <c r="AB820" s="97"/>
      <c r="AC820" s="97"/>
    </row>
    <row r="821" spans="28:29" x14ac:dyDescent="0.25">
      <c r="AB821" s="97"/>
      <c r="AC821" s="97"/>
    </row>
    <row r="822" spans="28:29" x14ac:dyDescent="0.25">
      <c r="AB822" s="97"/>
      <c r="AC822" s="97"/>
    </row>
    <row r="823" spans="28:29" x14ac:dyDescent="0.25">
      <c r="AB823" s="97"/>
      <c r="AC823" s="97"/>
    </row>
    <row r="824" spans="28:29" x14ac:dyDescent="0.25">
      <c r="AB824" s="97"/>
      <c r="AC824" s="97"/>
    </row>
    <row r="825" spans="28:29" x14ac:dyDescent="0.25">
      <c r="AB825" s="97"/>
      <c r="AC825" s="97"/>
    </row>
    <row r="826" spans="28:29" x14ac:dyDescent="0.25">
      <c r="AB826" s="97"/>
      <c r="AC826" s="97"/>
    </row>
    <row r="827" spans="28:29" x14ac:dyDescent="0.25">
      <c r="AB827" s="97"/>
      <c r="AC827" s="97"/>
    </row>
    <row r="828" spans="28:29" x14ac:dyDescent="0.25">
      <c r="AB828" s="97"/>
      <c r="AC828" s="97"/>
    </row>
    <row r="829" spans="28:29" x14ac:dyDescent="0.25">
      <c r="AB829" s="97"/>
      <c r="AC829" s="97"/>
    </row>
    <row r="830" spans="28:29" x14ac:dyDescent="0.25">
      <c r="AB830" s="97"/>
      <c r="AC830" s="97"/>
    </row>
    <row r="831" spans="28:29" x14ac:dyDescent="0.25">
      <c r="AB831" s="97"/>
      <c r="AC831" s="97"/>
    </row>
    <row r="832" spans="28:29" x14ac:dyDescent="0.25">
      <c r="AB832" s="97"/>
      <c r="AC832" s="97"/>
    </row>
    <row r="833" spans="28:29" x14ac:dyDescent="0.25">
      <c r="AB833" s="97"/>
      <c r="AC833" s="97"/>
    </row>
    <row r="834" spans="28:29" x14ac:dyDescent="0.25">
      <c r="AB834" s="97"/>
      <c r="AC834" s="97"/>
    </row>
    <row r="835" spans="28:29" x14ac:dyDescent="0.25">
      <c r="AB835" s="97"/>
      <c r="AC835" s="97"/>
    </row>
    <row r="836" spans="28:29" x14ac:dyDescent="0.25">
      <c r="AB836" s="97"/>
      <c r="AC836" s="97"/>
    </row>
    <row r="837" spans="28:29" x14ac:dyDescent="0.25">
      <c r="AB837" s="97"/>
      <c r="AC837" s="97"/>
    </row>
    <row r="838" spans="28:29" x14ac:dyDescent="0.25">
      <c r="AB838" s="97"/>
      <c r="AC838" s="97"/>
    </row>
    <row r="839" spans="28:29" x14ac:dyDescent="0.25">
      <c r="AB839" s="97"/>
      <c r="AC839" s="97"/>
    </row>
    <row r="840" spans="28:29" x14ac:dyDescent="0.25">
      <c r="AB840" s="97"/>
      <c r="AC840" s="97"/>
    </row>
    <row r="841" spans="28:29" x14ac:dyDescent="0.25">
      <c r="AB841" s="97"/>
      <c r="AC841" s="97"/>
    </row>
    <row r="842" spans="28:29" x14ac:dyDescent="0.25">
      <c r="AB842" s="97"/>
      <c r="AC842" s="97"/>
    </row>
    <row r="843" spans="28:29" x14ac:dyDescent="0.25">
      <c r="AB843" s="97"/>
      <c r="AC843" s="97"/>
    </row>
    <row r="844" spans="28:29" x14ac:dyDescent="0.25">
      <c r="AB844" s="97"/>
      <c r="AC844" s="97"/>
    </row>
    <row r="845" spans="28:29" x14ac:dyDescent="0.25">
      <c r="AB845" s="97"/>
      <c r="AC845" s="97"/>
    </row>
    <row r="846" spans="28:29" x14ac:dyDescent="0.25">
      <c r="AB846" s="97"/>
      <c r="AC846" s="97"/>
    </row>
    <row r="847" spans="28:29" x14ac:dyDescent="0.25">
      <c r="AB847" s="97"/>
      <c r="AC847" s="97"/>
    </row>
    <row r="848" spans="28:29" x14ac:dyDescent="0.25">
      <c r="AB848" s="97"/>
      <c r="AC848" s="97"/>
    </row>
    <row r="849" spans="28:29" x14ac:dyDescent="0.25">
      <c r="AB849" s="97"/>
      <c r="AC849" s="97"/>
    </row>
    <row r="850" spans="28:29" x14ac:dyDescent="0.25">
      <c r="AB850" s="97"/>
      <c r="AC850" s="97"/>
    </row>
    <row r="851" spans="28:29" x14ac:dyDescent="0.25">
      <c r="AB851" s="97"/>
      <c r="AC851" s="97"/>
    </row>
    <row r="852" spans="28:29" x14ac:dyDescent="0.25">
      <c r="AB852" s="97"/>
      <c r="AC852" s="97"/>
    </row>
    <row r="853" spans="28:29" x14ac:dyDescent="0.25">
      <c r="AB853" s="97"/>
      <c r="AC853" s="97"/>
    </row>
    <row r="854" spans="28:29" x14ac:dyDescent="0.25">
      <c r="AB854" s="97"/>
      <c r="AC854" s="97"/>
    </row>
    <row r="855" spans="28:29" x14ac:dyDescent="0.25">
      <c r="AB855" s="97"/>
      <c r="AC855" s="97"/>
    </row>
    <row r="856" spans="28:29" x14ac:dyDescent="0.25">
      <c r="AB856" s="97"/>
      <c r="AC856" s="97"/>
    </row>
    <row r="857" spans="28:29" x14ac:dyDescent="0.25">
      <c r="AB857" s="97"/>
      <c r="AC857" s="97"/>
    </row>
    <row r="858" spans="28:29" x14ac:dyDescent="0.25">
      <c r="AB858" s="97"/>
      <c r="AC858" s="97"/>
    </row>
    <row r="859" spans="28:29" x14ac:dyDescent="0.25">
      <c r="AB859" s="97"/>
      <c r="AC859" s="97"/>
    </row>
    <row r="860" spans="28:29" x14ac:dyDescent="0.25">
      <c r="AB860" s="97"/>
      <c r="AC860" s="97"/>
    </row>
    <row r="861" spans="28:29" x14ac:dyDescent="0.25">
      <c r="AB861" s="97"/>
      <c r="AC861" s="97"/>
    </row>
    <row r="862" spans="28:29" x14ac:dyDescent="0.25">
      <c r="AB862" s="97"/>
      <c r="AC862" s="97"/>
    </row>
    <row r="863" spans="28:29" x14ac:dyDescent="0.25">
      <c r="AB863" s="97"/>
      <c r="AC863" s="97"/>
    </row>
    <row r="864" spans="28:29" x14ac:dyDescent="0.25">
      <c r="AB864" s="97"/>
      <c r="AC864" s="97"/>
    </row>
    <row r="865" spans="28:29" x14ac:dyDescent="0.25">
      <c r="AB865" s="97"/>
      <c r="AC865" s="97"/>
    </row>
    <row r="866" spans="28:29" x14ac:dyDescent="0.25">
      <c r="AB866" s="97"/>
      <c r="AC866" s="97"/>
    </row>
    <row r="867" spans="28:29" x14ac:dyDescent="0.25">
      <c r="AB867" s="97"/>
      <c r="AC867" s="97"/>
    </row>
    <row r="868" spans="28:29" x14ac:dyDescent="0.25">
      <c r="AB868" s="97"/>
      <c r="AC868" s="97"/>
    </row>
    <row r="869" spans="28:29" x14ac:dyDescent="0.25">
      <c r="AB869" s="97"/>
      <c r="AC869" s="97"/>
    </row>
    <row r="870" spans="28:29" x14ac:dyDescent="0.25">
      <c r="AB870" s="97"/>
      <c r="AC870" s="97"/>
    </row>
    <row r="871" spans="28:29" x14ac:dyDescent="0.25">
      <c r="AB871" s="97"/>
      <c r="AC871" s="97"/>
    </row>
    <row r="872" spans="28:29" x14ac:dyDescent="0.25">
      <c r="AB872" s="97"/>
      <c r="AC872" s="97"/>
    </row>
    <row r="873" spans="28:29" x14ac:dyDescent="0.25">
      <c r="AB873" s="97"/>
      <c r="AC873" s="97"/>
    </row>
    <row r="874" spans="28:29" x14ac:dyDescent="0.25">
      <c r="AB874" s="97"/>
      <c r="AC874" s="97"/>
    </row>
    <row r="875" spans="28:29" x14ac:dyDescent="0.25">
      <c r="AB875" s="97"/>
      <c r="AC875" s="97"/>
    </row>
    <row r="876" spans="28:29" x14ac:dyDescent="0.25">
      <c r="AB876" s="97"/>
      <c r="AC876" s="97"/>
    </row>
    <row r="877" spans="28:29" x14ac:dyDescent="0.25">
      <c r="AB877" s="97"/>
      <c r="AC877" s="97"/>
    </row>
    <row r="878" spans="28:29" x14ac:dyDescent="0.25">
      <c r="AB878" s="97"/>
      <c r="AC878" s="97"/>
    </row>
    <row r="879" spans="28:29" x14ac:dyDescent="0.25">
      <c r="AB879" s="97"/>
      <c r="AC879" s="97"/>
    </row>
    <row r="880" spans="28:29" x14ac:dyDescent="0.25">
      <c r="AB880" s="97"/>
      <c r="AC880" s="97"/>
    </row>
    <row r="881" spans="28:29" x14ac:dyDescent="0.25">
      <c r="AB881" s="97"/>
      <c r="AC881" s="97"/>
    </row>
    <row r="882" spans="28:29" x14ac:dyDescent="0.25">
      <c r="AB882" s="97"/>
      <c r="AC882" s="97"/>
    </row>
    <row r="883" spans="28:29" x14ac:dyDescent="0.25">
      <c r="AB883" s="97"/>
      <c r="AC883" s="97"/>
    </row>
    <row r="884" spans="28:29" x14ac:dyDescent="0.25">
      <c r="AB884" s="97"/>
      <c r="AC884" s="97"/>
    </row>
    <row r="885" spans="28:29" x14ac:dyDescent="0.25">
      <c r="AB885" s="97"/>
      <c r="AC885" s="97"/>
    </row>
    <row r="886" spans="28:29" x14ac:dyDescent="0.25">
      <c r="AB886" s="97"/>
      <c r="AC886" s="97"/>
    </row>
    <row r="887" spans="28:29" x14ac:dyDescent="0.25">
      <c r="AB887" s="97"/>
      <c r="AC887" s="97"/>
    </row>
    <row r="888" spans="28:29" x14ac:dyDescent="0.25">
      <c r="AB888" s="97"/>
      <c r="AC888" s="97"/>
    </row>
    <row r="889" spans="28:29" x14ac:dyDescent="0.25">
      <c r="AB889" s="97"/>
      <c r="AC889" s="97"/>
    </row>
    <row r="890" spans="28:29" x14ac:dyDescent="0.25">
      <c r="AB890" s="97"/>
      <c r="AC890" s="97"/>
    </row>
    <row r="891" spans="28:29" x14ac:dyDescent="0.25">
      <c r="AB891" s="97"/>
      <c r="AC891" s="97"/>
    </row>
    <row r="892" spans="28:29" x14ac:dyDescent="0.25">
      <c r="AB892" s="97"/>
      <c r="AC892" s="97"/>
    </row>
    <row r="893" spans="28:29" x14ac:dyDescent="0.25">
      <c r="AB893" s="97"/>
      <c r="AC893" s="97"/>
    </row>
    <row r="894" spans="28:29" x14ac:dyDescent="0.25">
      <c r="AB894" s="97"/>
      <c r="AC894" s="97"/>
    </row>
    <row r="895" spans="28:29" x14ac:dyDescent="0.25">
      <c r="AB895" s="97"/>
      <c r="AC895" s="97"/>
    </row>
    <row r="896" spans="28:29" x14ac:dyDescent="0.25">
      <c r="AB896" s="97"/>
      <c r="AC896" s="97"/>
    </row>
    <row r="897" spans="28:29" x14ac:dyDescent="0.25">
      <c r="AB897" s="97"/>
      <c r="AC897" s="97"/>
    </row>
    <row r="898" spans="28:29" x14ac:dyDescent="0.25">
      <c r="AB898" s="97"/>
      <c r="AC898" s="97"/>
    </row>
    <row r="899" spans="28:29" x14ac:dyDescent="0.25">
      <c r="AB899" s="97"/>
      <c r="AC899" s="97"/>
    </row>
    <row r="900" spans="28:29" x14ac:dyDescent="0.25">
      <c r="AB900" s="97"/>
      <c r="AC900" s="97"/>
    </row>
    <row r="901" spans="28:29" x14ac:dyDescent="0.25">
      <c r="AB901" s="97"/>
      <c r="AC901" s="97"/>
    </row>
    <row r="902" spans="28:29" x14ac:dyDescent="0.25">
      <c r="AB902" s="97"/>
      <c r="AC902" s="97"/>
    </row>
    <row r="903" spans="28:29" x14ac:dyDescent="0.25">
      <c r="AB903" s="97"/>
      <c r="AC903" s="97"/>
    </row>
    <row r="904" spans="28:29" x14ac:dyDescent="0.25">
      <c r="AB904" s="97"/>
      <c r="AC904" s="97"/>
    </row>
    <row r="905" spans="28:29" x14ac:dyDescent="0.25">
      <c r="AB905" s="97"/>
      <c r="AC905" s="97"/>
    </row>
    <row r="906" spans="28:29" x14ac:dyDescent="0.25">
      <c r="AB906" s="97"/>
      <c r="AC906" s="97"/>
    </row>
    <row r="907" spans="28:29" x14ac:dyDescent="0.25">
      <c r="AB907" s="97"/>
      <c r="AC907" s="97"/>
    </row>
    <row r="908" spans="28:29" x14ac:dyDescent="0.25">
      <c r="AB908" s="97"/>
      <c r="AC908" s="97"/>
    </row>
    <row r="909" spans="28:29" x14ac:dyDescent="0.25">
      <c r="AB909" s="97"/>
      <c r="AC909" s="97"/>
    </row>
    <row r="910" spans="28:29" x14ac:dyDescent="0.25">
      <c r="AB910" s="97"/>
      <c r="AC910" s="97"/>
    </row>
    <row r="911" spans="28:29" x14ac:dyDescent="0.25">
      <c r="AB911" s="97"/>
      <c r="AC911" s="97"/>
    </row>
    <row r="912" spans="28:29" x14ac:dyDescent="0.25">
      <c r="AB912" s="97"/>
      <c r="AC912" s="97"/>
    </row>
    <row r="913" spans="28:29" x14ac:dyDescent="0.25">
      <c r="AB913" s="97"/>
      <c r="AC913" s="97"/>
    </row>
    <row r="914" spans="28:29" x14ac:dyDescent="0.25">
      <c r="AB914" s="97"/>
      <c r="AC914" s="97"/>
    </row>
    <row r="915" spans="28:29" x14ac:dyDescent="0.25">
      <c r="AB915" s="97"/>
      <c r="AC915" s="97"/>
    </row>
    <row r="916" spans="28:29" x14ac:dyDescent="0.25">
      <c r="AB916" s="97"/>
      <c r="AC916" s="97"/>
    </row>
    <row r="917" spans="28:29" x14ac:dyDescent="0.25">
      <c r="AB917" s="97"/>
      <c r="AC917" s="97"/>
    </row>
    <row r="918" spans="28:29" x14ac:dyDescent="0.25">
      <c r="AB918" s="97"/>
      <c r="AC918" s="97"/>
    </row>
    <row r="919" spans="28:29" x14ac:dyDescent="0.25">
      <c r="AB919" s="97"/>
      <c r="AC919" s="97"/>
    </row>
    <row r="920" spans="28:29" x14ac:dyDescent="0.25">
      <c r="AB920" s="97"/>
      <c r="AC920" s="97"/>
    </row>
    <row r="921" spans="28:29" x14ac:dyDescent="0.25">
      <c r="AB921" s="97"/>
      <c r="AC921" s="97"/>
    </row>
    <row r="922" spans="28:29" x14ac:dyDescent="0.25">
      <c r="AB922" s="97"/>
      <c r="AC922" s="97"/>
    </row>
    <row r="923" spans="28:29" x14ac:dyDescent="0.25">
      <c r="AB923" s="97"/>
      <c r="AC923" s="97"/>
    </row>
    <row r="924" spans="28:29" x14ac:dyDescent="0.25">
      <c r="AB924" s="97"/>
      <c r="AC924" s="97"/>
    </row>
    <row r="925" spans="28:29" x14ac:dyDescent="0.25">
      <c r="AB925" s="97"/>
      <c r="AC925" s="97"/>
    </row>
    <row r="926" spans="28:29" x14ac:dyDescent="0.25">
      <c r="AB926" s="97"/>
      <c r="AC926" s="97"/>
    </row>
    <row r="927" spans="28:29" x14ac:dyDescent="0.25">
      <c r="AB927" s="97"/>
      <c r="AC927" s="97"/>
    </row>
    <row r="928" spans="28:29" x14ac:dyDescent="0.25">
      <c r="AB928" s="97"/>
      <c r="AC928" s="97"/>
    </row>
    <row r="929" spans="28:29" x14ac:dyDescent="0.25">
      <c r="AB929" s="97"/>
      <c r="AC929" s="97"/>
    </row>
    <row r="930" spans="28:29" x14ac:dyDescent="0.25">
      <c r="AB930" s="97"/>
      <c r="AC930" s="97"/>
    </row>
    <row r="931" spans="28:29" x14ac:dyDescent="0.25">
      <c r="AB931" s="97"/>
      <c r="AC931" s="97"/>
    </row>
    <row r="932" spans="28:29" x14ac:dyDescent="0.25">
      <c r="AB932" s="97"/>
      <c r="AC932" s="97"/>
    </row>
    <row r="933" spans="28:29" x14ac:dyDescent="0.25">
      <c r="AB933" s="97"/>
      <c r="AC933" s="97"/>
    </row>
    <row r="934" spans="28:29" x14ac:dyDescent="0.25">
      <c r="AB934" s="97"/>
      <c r="AC934" s="97"/>
    </row>
    <row r="935" spans="28:29" x14ac:dyDescent="0.25">
      <c r="AB935" s="97"/>
      <c r="AC935" s="97"/>
    </row>
    <row r="936" spans="28:29" x14ac:dyDescent="0.25">
      <c r="AB936" s="97"/>
      <c r="AC936" s="97"/>
    </row>
    <row r="937" spans="28:29" x14ac:dyDescent="0.25">
      <c r="AB937" s="97"/>
      <c r="AC937" s="97"/>
    </row>
    <row r="938" spans="28:29" x14ac:dyDescent="0.25">
      <c r="AB938" s="97"/>
      <c r="AC938" s="97"/>
    </row>
    <row r="939" spans="28:29" x14ac:dyDescent="0.25">
      <c r="AB939" s="97"/>
      <c r="AC939" s="97"/>
    </row>
    <row r="940" spans="28:29" x14ac:dyDescent="0.25">
      <c r="AB940" s="97"/>
      <c r="AC940" s="97"/>
    </row>
    <row r="941" spans="28:29" x14ac:dyDescent="0.25">
      <c r="AB941" s="97"/>
      <c r="AC941" s="97"/>
    </row>
    <row r="942" spans="28:29" x14ac:dyDescent="0.25">
      <c r="AB942" s="97"/>
      <c r="AC942" s="97"/>
    </row>
    <row r="943" spans="28:29" x14ac:dyDescent="0.25">
      <c r="AB943" s="97"/>
      <c r="AC943" s="97"/>
    </row>
    <row r="944" spans="28:29" x14ac:dyDescent="0.25">
      <c r="AB944" s="97"/>
      <c r="AC944" s="97"/>
    </row>
    <row r="945" spans="28:29" x14ac:dyDescent="0.25">
      <c r="AB945" s="97"/>
      <c r="AC945" s="97"/>
    </row>
    <row r="946" spans="28:29" x14ac:dyDescent="0.25">
      <c r="AB946" s="97"/>
      <c r="AC946" s="97"/>
    </row>
    <row r="947" spans="28:29" x14ac:dyDescent="0.25">
      <c r="AB947" s="97"/>
      <c r="AC947" s="97"/>
    </row>
    <row r="948" spans="28:29" x14ac:dyDescent="0.25">
      <c r="AB948" s="97"/>
      <c r="AC948" s="97"/>
    </row>
    <row r="949" spans="28:29" x14ac:dyDescent="0.25">
      <c r="AB949" s="97"/>
      <c r="AC949" s="97"/>
    </row>
    <row r="950" spans="28:29" x14ac:dyDescent="0.25">
      <c r="AB950" s="97"/>
      <c r="AC950" s="97"/>
    </row>
    <row r="951" spans="28:29" x14ac:dyDescent="0.25">
      <c r="AB951" s="97"/>
      <c r="AC951" s="97"/>
    </row>
    <row r="952" spans="28:29" x14ac:dyDescent="0.25">
      <c r="AB952" s="97"/>
      <c r="AC952" s="97"/>
    </row>
    <row r="953" spans="28:29" x14ac:dyDescent="0.25">
      <c r="AB953" s="97"/>
      <c r="AC953" s="97"/>
    </row>
    <row r="954" spans="28:29" x14ac:dyDescent="0.25">
      <c r="AB954" s="97"/>
      <c r="AC954" s="97"/>
    </row>
    <row r="955" spans="28:29" x14ac:dyDescent="0.25">
      <c r="AB955" s="97"/>
      <c r="AC955" s="97"/>
    </row>
    <row r="956" spans="28:29" x14ac:dyDescent="0.25">
      <c r="AB956" s="97"/>
      <c r="AC956" s="97"/>
    </row>
    <row r="957" spans="28:29" x14ac:dyDescent="0.25">
      <c r="AB957" s="97"/>
      <c r="AC957" s="97"/>
    </row>
    <row r="958" spans="28:29" x14ac:dyDescent="0.25">
      <c r="AB958" s="97"/>
      <c r="AC958" s="97"/>
    </row>
    <row r="959" spans="28:29" x14ac:dyDescent="0.25">
      <c r="AB959" s="97"/>
      <c r="AC959" s="97"/>
    </row>
    <row r="960" spans="28:29" x14ac:dyDescent="0.25">
      <c r="AB960" s="97"/>
      <c r="AC960" s="97"/>
    </row>
    <row r="961" spans="28:29" x14ac:dyDescent="0.25">
      <c r="AB961" s="97"/>
      <c r="AC961" s="97"/>
    </row>
    <row r="962" spans="28:29" x14ac:dyDescent="0.25">
      <c r="AB962" s="97"/>
      <c r="AC962" s="97"/>
    </row>
    <row r="963" spans="28:29" x14ac:dyDescent="0.25">
      <c r="AB963" s="97"/>
      <c r="AC963" s="97"/>
    </row>
    <row r="964" spans="28:29" x14ac:dyDescent="0.25">
      <c r="AB964" s="97"/>
      <c r="AC964" s="97"/>
    </row>
    <row r="965" spans="28:29" x14ac:dyDescent="0.25">
      <c r="AB965" s="97"/>
      <c r="AC965" s="97"/>
    </row>
    <row r="966" spans="28:29" x14ac:dyDescent="0.25">
      <c r="AB966" s="97"/>
      <c r="AC966" s="97"/>
    </row>
    <row r="967" spans="28:29" x14ac:dyDescent="0.25">
      <c r="AB967" s="97"/>
      <c r="AC967" s="97"/>
    </row>
    <row r="968" spans="28:29" x14ac:dyDescent="0.25">
      <c r="AB968" s="97"/>
      <c r="AC968" s="97"/>
    </row>
    <row r="969" spans="28:29" x14ac:dyDescent="0.25">
      <c r="AB969" s="97"/>
      <c r="AC969" s="97"/>
    </row>
    <row r="970" spans="28:29" x14ac:dyDescent="0.25">
      <c r="AB970" s="97"/>
      <c r="AC970" s="97"/>
    </row>
    <row r="971" spans="28:29" x14ac:dyDescent="0.25">
      <c r="AB971" s="97"/>
      <c r="AC971" s="97"/>
    </row>
    <row r="972" spans="28:29" x14ac:dyDescent="0.25">
      <c r="AB972" s="97"/>
      <c r="AC972" s="97"/>
    </row>
    <row r="973" spans="28:29" x14ac:dyDescent="0.25">
      <c r="AB973" s="97"/>
      <c r="AC973" s="97"/>
    </row>
    <row r="974" spans="28:29" x14ac:dyDescent="0.25">
      <c r="AB974" s="97"/>
      <c r="AC974" s="97"/>
    </row>
    <row r="975" spans="28:29" x14ac:dyDescent="0.25">
      <c r="AB975" s="97"/>
      <c r="AC975" s="97"/>
    </row>
    <row r="976" spans="28:29" x14ac:dyDescent="0.25">
      <c r="AB976" s="97"/>
      <c r="AC976" s="97"/>
    </row>
    <row r="977" spans="28:29" x14ac:dyDescent="0.25">
      <c r="AB977" s="97"/>
      <c r="AC977" s="97"/>
    </row>
    <row r="978" spans="28:29" x14ac:dyDescent="0.25">
      <c r="AB978" s="97"/>
      <c r="AC978" s="97"/>
    </row>
    <row r="979" spans="28:29" x14ac:dyDescent="0.25">
      <c r="AB979" s="97"/>
      <c r="AC979" s="97"/>
    </row>
    <row r="980" spans="28:29" x14ac:dyDescent="0.25">
      <c r="AB980" s="97"/>
      <c r="AC980" s="97"/>
    </row>
    <row r="981" spans="28:29" x14ac:dyDescent="0.25">
      <c r="AB981" s="97"/>
      <c r="AC981" s="97"/>
    </row>
    <row r="982" spans="28:29" x14ac:dyDescent="0.25">
      <c r="AB982" s="97"/>
      <c r="AC982" s="97"/>
    </row>
    <row r="983" spans="28:29" x14ac:dyDescent="0.25">
      <c r="AB983" s="97"/>
      <c r="AC983" s="97"/>
    </row>
    <row r="984" spans="28:29" x14ac:dyDescent="0.25">
      <c r="AB984" s="97"/>
      <c r="AC984" s="97"/>
    </row>
    <row r="985" spans="28:29" x14ac:dyDescent="0.25">
      <c r="AB985" s="97"/>
      <c r="AC985" s="97"/>
    </row>
    <row r="986" spans="28:29" x14ac:dyDescent="0.25">
      <c r="AB986" s="97"/>
      <c r="AC986" s="97"/>
    </row>
    <row r="987" spans="28:29" x14ac:dyDescent="0.25">
      <c r="AB987" s="97"/>
      <c r="AC987" s="97"/>
    </row>
    <row r="988" spans="28:29" x14ac:dyDescent="0.25">
      <c r="AB988" s="97"/>
      <c r="AC988" s="97"/>
    </row>
    <row r="989" spans="28:29" x14ac:dyDescent="0.25">
      <c r="AB989" s="97"/>
      <c r="AC989" s="97"/>
    </row>
    <row r="990" spans="28:29" x14ac:dyDescent="0.25">
      <c r="AB990" s="97"/>
      <c r="AC990" s="97"/>
    </row>
    <row r="991" spans="28:29" x14ac:dyDescent="0.25">
      <c r="AB991" s="97"/>
      <c r="AC991" s="97"/>
    </row>
    <row r="992" spans="28:29" x14ac:dyDescent="0.25">
      <c r="AB992" s="97"/>
      <c r="AC992" s="97"/>
    </row>
    <row r="993" spans="28:29" x14ac:dyDescent="0.25">
      <c r="AB993" s="97"/>
      <c r="AC993" s="97"/>
    </row>
    <row r="994" spans="28:29" x14ac:dyDescent="0.25">
      <c r="AB994" s="97"/>
      <c r="AC994" s="97"/>
    </row>
    <row r="995" spans="28:29" x14ac:dyDescent="0.25">
      <c r="AB995" s="97"/>
      <c r="AC995" s="97"/>
    </row>
    <row r="996" spans="28:29" x14ac:dyDescent="0.25">
      <c r="AB996" s="97"/>
      <c r="AC996" s="97"/>
    </row>
    <row r="997" spans="28:29" x14ac:dyDescent="0.25">
      <c r="AB997" s="97"/>
      <c r="AC997" s="97"/>
    </row>
    <row r="998" spans="28:29" x14ac:dyDescent="0.25">
      <c r="AB998" s="97"/>
      <c r="AC998" s="97"/>
    </row>
    <row r="999" spans="28:29" x14ac:dyDescent="0.25">
      <c r="AB999" s="97"/>
      <c r="AC999" s="97"/>
    </row>
    <row r="1000" spans="28:29" x14ac:dyDescent="0.25">
      <c r="AB1000" s="97"/>
      <c r="AC1000" s="97"/>
    </row>
    <row r="1001" spans="28:29" x14ac:dyDescent="0.25">
      <c r="AB1001" s="97"/>
      <c r="AC1001" s="97"/>
    </row>
    <row r="1002" spans="28:29" x14ac:dyDescent="0.25">
      <c r="AB1002" s="97"/>
      <c r="AC1002" s="97"/>
    </row>
    <row r="1003" spans="28:29" x14ac:dyDescent="0.25">
      <c r="AB1003" s="97"/>
      <c r="AC1003" s="97"/>
    </row>
    <row r="1004" spans="28:29" x14ac:dyDescent="0.25">
      <c r="AB1004" s="97"/>
      <c r="AC1004" s="97"/>
    </row>
    <row r="1005" spans="28:29" x14ac:dyDescent="0.25">
      <c r="AB1005" s="97"/>
      <c r="AC1005" s="97"/>
    </row>
    <row r="1006" spans="28:29" x14ac:dyDescent="0.25">
      <c r="AB1006" s="97"/>
      <c r="AC1006" s="97"/>
    </row>
    <row r="1007" spans="28:29" x14ac:dyDescent="0.25">
      <c r="AB1007" s="97"/>
      <c r="AC1007" s="97"/>
    </row>
    <row r="1008" spans="28:29" x14ac:dyDescent="0.25">
      <c r="AB1008" s="97"/>
      <c r="AC1008" s="97"/>
    </row>
    <row r="1009" spans="28:29" x14ac:dyDescent="0.25">
      <c r="AB1009" s="97"/>
      <c r="AC1009" s="97"/>
    </row>
    <row r="1010" spans="28:29" x14ac:dyDescent="0.25">
      <c r="AB1010" s="97"/>
      <c r="AC1010" s="97"/>
    </row>
    <row r="1011" spans="28:29" x14ac:dyDescent="0.25">
      <c r="AB1011" s="97"/>
      <c r="AC1011" s="97"/>
    </row>
    <row r="1012" spans="28:29" x14ac:dyDescent="0.25">
      <c r="AB1012" s="97"/>
      <c r="AC1012" s="97"/>
    </row>
    <row r="1013" spans="28:29" x14ac:dyDescent="0.25">
      <c r="AB1013" s="97"/>
      <c r="AC1013" s="97"/>
    </row>
    <row r="1014" spans="28:29" x14ac:dyDescent="0.25">
      <c r="AB1014" s="97"/>
      <c r="AC1014" s="97"/>
    </row>
    <row r="1015" spans="28:29" x14ac:dyDescent="0.25">
      <c r="AB1015" s="97"/>
      <c r="AC1015" s="97"/>
    </row>
    <row r="1016" spans="28:29" x14ac:dyDescent="0.25">
      <c r="AB1016" s="97"/>
      <c r="AC1016" s="97"/>
    </row>
    <row r="1017" spans="28:29" x14ac:dyDescent="0.25">
      <c r="AB1017" s="97"/>
      <c r="AC1017" s="97"/>
    </row>
    <row r="1018" spans="28:29" x14ac:dyDescent="0.25">
      <c r="AB1018" s="97"/>
      <c r="AC1018" s="97"/>
    </row>
    <row r="1019" spans="28:29" x14ac:dyDescent="0.25">
      <c r="AB1019" s="97"/>
      <c r="AC1019" s="97"/>
    </row>
    <row r="1020" spans="28:29" x14ac:dyDescent="0.25">
      <c r="AB1020" s="97"/>
      <c r="AC1020" s="97"/>
    </row>
    <row r="1021" spans="28:29" x14ac:dyDescent="0.25">
      <c r="AB1021" s="97"/>
      <c r="AC1021" s="97"/>
    </row>
    <row r="1022" spans="28:29" x14ac:dyDescent="0.25">
      <c r="AB1022" s="97"/>
      <c r="AC1022" s="97"/>
    </row>
    <row r="1023" spans="28:29" x14ac:dyDescent="0.25">
      <c r="AB1023" s="97"/>
      <c r="AC1023" s="97"/>
    </row>
    <row r="1024" spans="28:29" x14ac:dyDescent="0.25">
      <c r="AB1024" s="97"/>
      <c r="AC1024" s="97"/>
    </row>
    <row r="1025" spans="28:29" x14ac:dyDescent="0.25">
      <c r="AB1025" s="97"/>
      <c r="AC1025" s="97"/>
    </row>
    <row r="1026" spans="28:29" x14ac:dyDescent="0.25">
      <c r="AB1026" s="97"/>
      <c r="AC1026" s="97"/>
    </row>
    <row r="1027" spans="28:29" x14ac:dyDescent="0.25">
      <c r="AB1027" s="97"/>
      <c r="AC1027" s="97"/>
    </row>
    <row r="1028" spans="28:29" x14ac:dyDescent="0.25">
      <c r="AB1028" s="97"/>
      <c r="AC1028" s="97"/>
    </row>
    <row r="1029" spans="28:29" x14ac:dyDescent="0.25">
      <c r="AB1029" s="97"/>
      <c r="AC1029" s="97"/>
    </row>
    <row r="1030" spans="28:29" x14ac:dyDescent="0.25">
      <c r="AB1030" s="97"/>
      <c r="AC1030" s="97"/>
    </row>
    <row r="1031" spans="28:29" x14ac:dyDescent="0.25">
      <c r="AB1031" s="97"/>
      <c r="AC1031" s="97"/>
    </row>
    <row r="1032" spans="28:29" x14ac:dyDescent="0.25">
      <c r="AB1032" s="97"/>
      <c r="AC1032" s="97"/>
    </row>
    <row r="1033" spans="28:29" x14ac:dyDescent="0.25">
      <c r="AB1033" s="97"/>
      <c r="AC1033" s="97"/>
    </row>
    <row r="1034" spans="28:29" x14ac:dyDescent="0.25">
      <c r="AB1034" s="97"/>
      <c r="AC1034" s="97"/>
    </row>
    <row r="1035" spans="28:29" x14ac:dyDescent="0.25">
      <c r="AB1035" s="97"/>
      <c r="AC1035" s="97"/>
    </row>
    <row r="1036" spans="28:29" x14ac:dyDescent="0.25">
      <c r="AB1036" s="97"/>
      <c r="AC1036" s="97"/>
    </row>
    <row r="1037" spans="28:29" x14ac:dyDescent="0.25">
      <c r="AB1037" s="97"/>
      <c r="AC1037" s="97"/>
    </row>
    <row r="1038" spans="28:29" x14ac:dyDescent="0.25">
      <c r="AB1038" s="97"/>
      <c r="AC1038" s="97"/>
    </row>
    <row r="1039" spans="28:29" x14ac:dyDescent="0.25">
      <c r="AB1039" s="97"/>
      <c r="AC1039" s="97"/>
    </row>
    <row r="1040" spans="28:29" x14ac:dyDescent="0.25">
      <c r="AB1040" s="97"/>
      <c r="AC1040" s="97"/>
    </row>
    <row r="1041" spans="28:29" x14ac:dyDescent="0.25">
      <c r="AB1041" s="97"/>
      <c r="AC1041" s="97"/>
    </row>
    <row r="1042" spans="28:29" x14ac:dyDescent="0.25">
      <c r="AB1042" s="97"/>
      <c r="AC1042" s="97"/>
    </row>
    <row r="1043" spans="28:29" x14ac:dyDescent="0.25">
      <c r="AB1043" s="97"/>
      <c r="AC1043" s="97"/>
    </row>
    <row r="1044" spans="28:29" x14ac:dyDescent="0.25">
      <c r="AB1044" s="97"/>
      <c r="AC1044" s="97"/>
    </row>
    <row r="1045" spans="28:29" x14ac:dyDescent="0.25">
      <c r="AB1045" s="97"/>
      <c r="AC1045" s="97"/>
    </row>
    <row r="1046" spans="28:29" x14ac:dyDescent="0.25">
      <c r="AB1046" s="97"/>
      <c r="AC1046" s="97"/>
    </row>
    <row r="1047" spans="28:29" x14ac:dyDescent="0.25">
      <c r="AB1047" s="97"/>
      <c r="AC1047" s="97"/>
    </row>
    <row r="1048" spans="28:29" x14ac:dyDescent="0.25">
      <c r="AB1048" s="97"/>
      <c r="AC1048" s="97"/>
    </row>
    <row r="1049" spans="28:29" x14ac:dyDescent="0.25">
      <c r="AB1049" s="97"/>
      <c r="AC1049" s="97"/>
    </row>
    <row r="1050" spans="28:29" x14ac:dyDescent="0.25">
      <c r="AB1050" s="97"/>
      <c r="AC1050" s="97"/>
    </row>
    <row r="1051" spans="28:29" x14ac:dyDescent="0.25">
      <c r="AB1051" s="97"/>
      <c r="AC1051" s="97"/>
    </row>
    <row r="1052" spans="28:29" x14ac:dyDescent="0.25">
      <c r="AB1052" s="97"/>
      <c r="AC1052" s="97"/>
    </row>
    <row r="1053" spans="28:29" x14ac:dyDescent="0.25">
      <c r="AB1053" s="97"/>
      <c r="AC1053" s="97"/>
    </row>
    <row r="1054" spans="28:29" x14ac:dyDescent="0.25">
      <c r="AB1054" s="97"/>
      <c r="AC1054" s="97"/>
    </row>
    <row r="1055" spans="28:29" x14ac:dyDescent="0.25">
      <c r="AB1055" s="97"/>
      <c r="AC1055" s="97"/>
    </row>
    <row r="1056" spans="28:29" x14ac:dyDescent="0.25">
      <c r="AB1056" s="97"/>
      <c r="AC1056" s="97"/>
    </row>
    <row r="1057" spans="28:29" x14ac:dyDescent="0.25">
      <c r="AB1057" s="97"/>
      <c r="AC1057" s="97"/>
    </row>
    <row r="1058" spans="28:29" x14ac:dyDescent="0.25">
      <c r="AB1058" s="97"/>
      <c r="AC1058" s="97"/>
    </row>
    <row r="1059" spans="28:29" x14ac:dyDescent="0.25">
      <c r="AB1059" s="97"/>
      <c r="AC1059" s="97"/>
    </row>
    <row r="1060" spans="28:29" x14ac:dyDescent="0.25">
      <c r="AB1060" s="97"/>
      <c r="AC1060" s="97"/>
    </row>
    <row r="1061" spans="28:29" x14ac:dyDescent="0.25">
      <c r="AB1061" s="97"/>
      <c r="AC1061" s="97"/>
    </row>
    <row r="1062" spans="28:29" x14ac:dyDescent="0.25">
      <c r="AB1062" s="97"/>
      <c r="AC1062" s="97"/>
    </row>
    <row r="1063" spans="28:29" x14ac:dyDescent="0.25">
      <c r="AB1063" s="97"/>
      <c r="AC1063" s="97"/>
    </row>
    <row r="1064" spans="28:29" x14ac:dyDescent="0.25">
      <c r="AB1064" s="97"/>
      <c r="AC1064" s="97"/>
    </row>
    <row r="1065" spans="28:29" x14ac:dyDescent="0.25">
      <c r="AB1065" s="97"/>
      <c r="AC1065" s="97"/>
    </row>
    <row r="1066" spans="28:29" x14ac:dyDescent="0.25">
      <c r="AB1066" s="97"/>
      <c r="AC1066" s="97"/>
    </row>
    <row r="1067" spans="28:29" x14ac:dyDescent="0.25">
      <c r="AB1067" s="97"/>
      <c r="AC1067" s="97"/>
    </row>
    <row r="1068" spans="28:29" x14ac:dyDescent="0.25">
      <c r="AB1068" s="97"/>
      <c r="AC1068" s="97"/>
    </row>
    <row r="1069" spans="28:29" x14ac:dyDescent="0.25">
      <c r="AB1069" s="97"/>
      <c r="AC1069" s="97"/>
    </row>
    <row r="1070" spans="28:29" x14ac:dyDescent="0.25">
      <c r="AB1070" s="97"/>
      <c r="AC1070" s="97"/>
    </row>
    <row r="1071" spans="28:29" x14ac:dyDescent="0.25">
      <c r="AB1071" s="97"/>
      <c r="AC1071" s="97"/>
    </row>
    <row r="1072" spans="28:29" x14ac:dyDescent="0.25">
      <c r="AB1072" s="97"/>
      <c r="AC1072" s="97"/>
    </row>
    <row r="1073" spans="28:29" x14ac:dyDescent="0.25">
      <c r="AB1073" s="97"/>
      <c r="AC1073" s="97"/>
    </row>
    <row r="1074" spans="28:29" x14ac:dyDescent="0.25">
      <c r="AB1074" s="97"/>
      <c r="AC1074" s="97"/>
    </row>
    <row r="1075" spans="28:29" x14ac:dyDescent="0.25">
      <c r="AB1075" s="97"/>
      <c r="AC1075" s="97"/>
    </row>
    <row r="1076" spans="28:29" x14ac:dyDescent="0.25">
      <c r="AB1076" s="97"/>
      <c r="AC1076" s="97"/>
    </row>
    <row r="1077" spans="28:29" x14ac:dyDescent="0.25">
      <c r="AB1077" s="97"/>
      <c r="AC1077" s="97"/>
    </row>
    <row r="1078" spans="28:29" x14ac:dyDescent="0.25">
      <c r="AB1078" s="97"/>
      <c r="AC1078" s="97"/>
    </row>
    <row r="1079" spans="28:29" x14ac:dyDescent="0.25">
      <c r="AB1079" s="97"/>
      <c r="AC1079" s="97"/>
    </row>
    <row r="1080" spans="28:29" x14ac:dyDescent="0.25">
      <c r="AB1080" s="97"/>
      <c r="AC1080" s="97"/>
    </row>
    <row r="1081" spans="28:29" x14ac:dyDescent="0.25">
      <c r="AB1081" s="97"/>
      <c r="AC1081" s="97"/>
    </row>
    <row r="1082" spans="28:29" x14ac:dyDescent="0.25">
      <c r="AB1082" s="97"/>
      <c r="AC1082" s="97"/>
    </row>
    <row r="1083" spans="28:29" x14ac:dyDescent="0.25">
      <c r="AB1083" s="97"/>
      <c r="AC1083" s="97"/>
    </row>
    <row r="1084" spans="28:29" x14ac:dyDescent="0.25">
      <c r="AB1084" s="97"/>
      <c r="AC1084" s="97"/>
    </row>
    <row r="1085" spans="28:29" x14ac:dyDescent="0.25">
      <c r="AB1085" s="97"/>
      <c r="AC1085" s="97"/>
    </row>
    <row r="1086" spans="28:29" x14ac:dyDescent="0.25">
      <c r="AB1086" s="97"/>
      <c r="AC1086" s="97"/>
    </row>
    <row r="1087" spans="28:29" x14ac:dyDescent="0.25">
      <c r="AB1087" s="97"/>
      <c r="AC1087" s="97"/>
    </row>
    <row r="1088" spans="28:29" x14ac:dyDescent="0.25">
      <c r="AB1088" s="97"/>
      <c r="AC1088" s="97"/>
    </row>
    <row r="1089" spans="28:29" x14ac:dyDescent="0.25">
      <c r="AB1089" s="97"/>
      <c r="AC1089" s="97"/>
    </row>
    <row r="1090" spans="28:29" x14ac:dyDescent="0.25">
      <c r="AB1090" s="97"/>
      <c r="AC1090" s="97"/>
    </row>
    <row r="1091" spans="28:29" x14ac:dyDescent="0.25">
      <c r="AB1091" s="97"/>
      <c r="AC1091" s="97"/>
    </row>
    <row r="1092" spans="28:29" x14ac:dyDescent="0.25">
      <c r="AB1092" s="97"/>
      <c r="AC1092" s="97"/>
    </row>
    <row r="1093" spans="28:29" x14ac:dyDescent="0.25">
      <c r="AB1093" s="97"/>
      <c r="AC1093" s="97"/>
    </row>
    <row r="1094" spans="28:29" x14ac:dyDescent="0.25">
      <c r="AB1094" s="97"/>
      <c r="AC1094" s="97"/>
    </row>
    <row r="1095" spans="28:29" x14ac:dyDescent="0.25">
      <c r="AB1095" s="97"/>
      <c r="AC1095" s="97"/>
    </row>
    <row r="1096" spans="28:29" x14ac:dyDescent="0.25">
      <c r="AB1096" s="97"/>
      <c r="AC1096" s="97"/>
    </row>
    <row r="1097" spans="28:29" x14ac:dyDescent="0.25">
      <c r="AB1097" s="97"/>
      <c r="AC1097" s="97"/>
    </row>
    <row r="1098" spans="28:29" x14ac:dyDescent="0.25">
      <c r="AB1098" s="97"/>
      <c r="AC1098" s="97"/>
    </row>
    <row r="1099" spans="28:29" x14ac:dyDescent="0.25">
      <c r="AB1099" s="97"/>
      <c r="AC1099" s="97"/>
    </row>
    <row r="1100" spans="28:29" x14ac:dyDescent="0.25">
      <c r="AB1100" s="97"/>
      <c r="AC1100" s="97"/>
    </row>
    <row r="1101" spans="28:29" x14ac:dyDescent="0.25">
      <c r="AB1101" s="97"/>
      <c r="AC1101" s="97"/>
    </row>
    <row r="1102" spans="28:29" x14ac:dyDescent="0.25">
      <c r="AB1102" s="97"/>
      <c r="AC1102" s="97"/>
    </row>
    <row r="1103" spans="28:29" x14ac:dyDescent="0.25">
      <c r="AB1103" s="97"/>
      <c r="AC1103" s="97"/>
    </row>
    <row r="1104" spans="28:29" x14ac:dyDescent="0.25">
      <c r="AB1104" s="97"/>
      <c r="AC1104" s="97"/>
    </row>
    <row r="1105" spans="28:29" x14ac:dyDescent="0.25">
      <c r="AB1105" s="97"/>
      <c r="AC1105" s="97"/>
    </row>
    <row r="1106" spans="28:29" x14ac:dyDescent="0.25">
      <c r="AB1106" s="97"/>
      <c r="AC1106" s="97"/>
    </row>
    <row r="1107" spans="28:29" x14ac:dyDescent="0.25">
      <c r="AB1107" s="97"/>
      <c r="AC1107" s="97"/>
    </row>
    <row r="1108" spans="28:29" x14ac:dyDescent="0.25">
      <c r="AB1108" s="97"/>
      <c r="AC1108" s="97"/>
    </row>
    <row r="1109" spans="28:29" x14ac:dyDescent="0.25">
      <c r="AB1109" s="97"/>
      <c r="AC1109" s="97"/>
    </row>
    <row r="1110" spans="28:29" x14ac:dyDescent="0.25">
      <c r="AB1110" s="97"/>
      <c r="AC1110" s="97"/>
    </row>
    <row r="1111" spans="28:29" x14ac:dyDescent="0.25">
      <c r="AB1111" s="97"/>
      <c r="AC1111" s="97"/>
    </row>
    <row r="1112" spans="28:29" x14ac:dyDescent="0.25">
      <c r="AB1112" s="97"/>
      <c r="AC1112" s="97"/>
    </row>
    <row r="1113" spans="28:29" x14ac:dyDescent="0.25">
      <c r="AB1113" s="97"/>
      <c r="AC1113" s="97"/>
    </row>
    <row r="1114" spans="28:29" x14ac:dyDescent="0.25">
      <c r="AB1114" s="97"/>
      <c r="AC1114" s="97"/>
    </row>
    <row r="1115" spans="28:29" x14ac:dyDescent="0.25">
      <c r="AB1115" s="97"/>
      <c r="AC1115" s="97"/>
    </row>
    <row r="1116" spans="28:29" x14ac:dyDescent="0.25">
      <c r="AB1116" s="97"/>
      <c r="AC1116" s="97"/>
    </row>
    <row r="1117" spans="28:29" x14ac:dyDescent="0.25">
      <c r="AB1117" s="97"/>
      <c r="AC1117" s="97"/>
    </row>
    <row r="1118" spans="28:29" x14ac:dyDescent="0.25">
      <c r="AB1118" s="97"/>
      <c r="AC1118" s="97"/>
    </row>
    <row r="1119" spans="28:29" x14ac:dyDescent="0.25">
      <c r="AB1119" s="97"/>
      <c r="AC1119" s="97"/>
    </row>
    <row r="1120" spans="28:29" x14ac:dyDescent="0.25">
      <c r="AB1120" s="97"/>
      <c r="AC1120" s="97"/>
    </row>
    <row r="1121" spans="28:29" x14ac:dyDescent="0.25">
      <c r="AB1121" s="97"/>
      <c r="AC1121" s="97"/>
    </row>
    <row r="1122" spans="28:29" x14ac:dyDescent="0.25">
      <c r="AB1122" s="97"/>
      <c r="AC1122" s="97"/>
    </row>
    <row r="1123" spans="28:29" x14ac:dyDescent="0.25">
      <c r="AB1123" s="97"/>
      <c r="AC1123" s="97"/>
    </row>
    <row r="1124" spans="28:29" x14ac:dyDescent="0.25">
      <c r="AB1124" s="97"/>
      <c r="AC1124" s="97"/>
    </row>
    <row r="1125" spans="28:29" x14ac:dyDescent="0.25">
      <c r="AB1125" s="97"/>
      <c r="AC1125" s="97"/>
    </row>
    <row r="1126" spans="28:29" x14ac:dyDescent="0.25">
      <c r="AB1126" s="97"/>
      <c r="AC1126" s="97"/>
    </row>
    <row r="1127" spans="28:29" x14ac:dyDescent="0.25">
      <c r="AB1127" s="97"/>
      <c r="AC1127" s="97"/>
    </row>
    <row r="1128" spans="28:29" x14ac:dyDescent="0.25">
      <c r="AB1128" s="97"/>
      <c r="AC1128" s="97"/>
    </row>
    <row r="1129" spans="28:29" x14ac:dyDescent="0.25">
      <c r="AB1129" s="97"/>
      <c r="AC1129" s="97"/>
    </row>
    <row r="1130" spans="28:29" x14ac:dyDescent="0.25">
      <c r="AB1130" s="97"/>
      <c r="AC1130" s="97"/>
    </row>
    <row r="1131" spans="28:29" x14ac:dyDescent="0.25">
      <c r="AB1131" s="97"/>
      <c r="AC1131" s="97"/>
    </row>
    <row r="1132" spans="28:29" x14ac:dyDescent="0.25">
      <c r="AB1132" s="97"/>
      <c r="AC1132" s="97"/>
    </row>
    <row r="1133" spans="28:29" x14ac:dyDescent="0.25">
      <c r="AB1133" s="97"/>
      <c r="AC1133" s="97"/>
    </row>
    <row r="1134" spans="28:29" x14ac:dyDescent="0.25">
      <c r="AB1134" s="97"/>
      <c r="AC1134" s="97"/>
    </row>
    <row r="1135" spans="28:29" x14ac:dyDescent="0.25">
      <c r="AB1135" s="97"/>
      <c r="AC1135" s="97"/>
    </row>
    <row r="1136" spans="28:29" x14ac:dyDescent="0.25">
      <c r="AB1136" s="97"/>
      <c r="AC1136" s="97"/>
    </row>
    <row r="1137" spans="28:29" x14ac:dyDescent="0.25">
      <c r="AB1137" s="97"/>
      <c r="AC1137" s="97"/>
    </row>
    <row r="1138" spans="28:29" x14ac:dyDescent="0.25">
      <c r="AB1138" s="97"/>
      <c r="AC1138" s="97"/>
    </row>
    <row r="1139" spans="28:29" x14ac:dyDescent="0.25">
      <c r="AB1139" s="97"/>
      <c r="AC1139" s="97"/>
    </row>
    <row r="1140" spans="28:29" x14ac:dyDescent="0.25">
      <c r="AB1140" s="97"/>
      <c r="AC1140" s="97"/>
    </row>
    <row r="1141" spans="28:29" x14ac:dyDescent="0.25">
      <c r="AB1141" s="97"/>
      <c r="AC1141" s="97"/>
    </row>
    <row r="1142" spans="28:29" x14ac:dyDescent="0.25">
      <c r="AB1142" s="97"/>
      <c r="AC1142" s="97"/>
    </row>
    <row r="1143" spans="28:29" x14ac:dyDescent="0.25">
      <c r="AB1143" s="97"/>
      <c r="AC1143" s="97"/>
    </row>
    <row r="1144" spans="28:29" x14ac:dyDescent="0.25">
      <c r="AB1144" s="97"/>
      <c r="AC1144" s="97"/>
    </row>
    <row r="1145" spans="28:29" x14ac:dyDescent="0.25">
      <c r="AB1145" s="97"/>
      <c r="AC1145" s="97"/>
    </row>
    <row r="1146" spans="28:29" x14ac:dyDescent="0.25">
      <c r="AB1146" s="97"/>
      <c r="AC1146" s="97"/>
    </row>
    <row r="1147" spans="28:29" x14ac:dyDescent="0.25">
      <c r="AB1147" s="97"/>
      <c r="AC1147" s="97"/>
    </row>
    <row r="1148" spans="28:29" x14ac:dyDescent="0.25">
      <c r="AB1148" s="97"/>
      <c r="AC1148" s="97"/>
    </row>
    <row r="1149" spans="28:29" x14ac:dyDescent="0.25">
      <c r="AB1149" s="97"/>
      <c r="AC1149" s="97"/>
    </row>
    <row r="1150" spans="28:29" x14ac:dyDescent="0.25">
      <c r="AB1150" s="97"/>
      <c r="AC1150" s="97"/>
    </row>
    <row r="1151" spans="28:29" x14ac:dyDescent="0.25">
      <c r="AB1151" s="97"/>
      <c r="AC1151" s="97"/>
    </row>
    <row r="1152" spans="28:29" x14ac:dyDescent="0.25">
      <c r="AB1152" s="97"/>
      <c r="AC1152" s="97"/>
    </row>
    <row r="1153" spans="28:29" x14ac:dyDescent="0.25">
      <c r="AB1153" s="97"/>
      <c r="AC1153" s="97"/>
    </row>
    <row r="1154" spans="28:29" x14ac:dyDescent="0.25">
      <c r="AB1154" s="97"/>
      <c r="AC1154" s="97"/>
    </row>
    <row r="1155" spans="28:29" x14ac:dyDescent="0.25">
      <c r="AB1155" s="97"/>
      <c r="AC1155" s="97"/>
    </row>
    <row r="1156" spans="28:29" x14ac:dyDescent="0.25">
      <c r="AB1156" s="97"/>
      <c r="AC1156" s="97"/>
    </row>
    <row r="1157" spans="28:29" x14ac:dyDescent="0.25">
      <c r="AB1157" s="97"/>
      <c r="AC1157" s="97"/>
    </row>
    <row r="1158" spans="28:29" x14ac:dyDescent="0.25">
      <c r="AB1158" s="97"/>
      <c r="AC1158" s="97"/>
    </row>
    <row r="1159" spans="28:29" x14ac:dyDescent="0.25">
      <c r="AB1159" s="97"/>
      <c r="AC1159" s="97"/>
    </row>
    <row r="1160" spans="28:29" x14ac:dyDescent="0.25">
      <c r="AB1160" s="97"/>
      <c r="AC1160" s="97"/>
    </row>
    <row r="1161" spans="28:29" x14ac:dyDescent="0.25">
      <c r="AB1161" s="97"/>
      <c r="AC1161" s="97"/>
    </row>
    <row r="1162" spans="28:29" x14ac:dyDescent="0.25">
      <c r="AB1162" s="97"/>
      <c r="AC1162" s="97"/>
    </row>
    <row r="1163" spans="28:29" x14ac:dyDescent="0.25">
      <c r="AB1163" s="97"/>
      <c r="AC1163" s="97"/>
    </row>
    <row r="1164" spans="28:29" x14ac:dyDescent="0.25">
      <c r="AB1164" s="97"/>
      <c r="AC1164" s="97"/>
    </row>
    <row r="1165" spans="28:29" x14ac:dyDescent="0.25">
      <c r="AB1165" s="97"/>
      <c r="AC1165" s="97"/>
    </row>
    <row r="1166" spans="28:29" x14ac:dyDescent="0.25">
      <c r="AB1166" s="97"/>
      <c r="AC1166" s="97"/>
    </row>
    <row r="1167" spans="28:29" x14ac:dyDescent="0.25">
      <c r="AB1167" s="97"/>
      <c r="AC1167" s="97"/>
    </row>
    <row r="1168" spans="28:29" x14ac:dyDescent="0.25">
      <c r="AB1168" s="97"/>
      <c r="AC1168" s="97"/>
    </row>
    <row r="1169" spans="28:29" x14ac:dyDescent="0.25">
      <c r="AB1169" s="97"/>
      <c r="AC1169" s="97"/>
    </row>
    <row r="1170" spans="28:29" x14ac:dyDescent="0.25">
      <c r="AB1170" s="97"/>
      <c r="AC1170" s="97"/>
    </row>
    <row r="1171" spans="28:29" x14ac:dyDescent="0.25">
      <c r="AB1171" s="97"/>
      <c r="AC1171" s="97"/>
    </row>
    <row r="1172" spans="28:29" x14ac:dyDescent="0.25">
      <c r="AB1172" s="97"/>
      <c r="AC1172" s="97"/>
    </row>
    <row r="1173" spans="28:29" x14ac:dyDescent="0.25">
      <c r="AB1173" s="97"/>
      <c r="AC1173" s="97"/>
    </row>
    <row r="1174" spans="28:29" x14ac:dyDescent="0.25">
      <c r="AB1174" s="97"/>
      <c r="AC1174" s="97"/>
    </row>
    <row r="1175" spans="28:29" x14ac:dyDescent="0.25">
      <c r="AB1175" s="97"/>
      <c r="AC1175" s="97"/>
    </row>
    <row r="1176" spans="28:29" x14ac:dyDescent="0.25">
      <c r="AB1176" s="97"/>
      <c r="AC1176" s="97"/>
    </row>
    <row r="1177" spans="28:29" x14ac:dyDescent="0.25">
      <c r="AB1177" s="97"/>
      <c r="AC1177" s="97"/>
    </row>
    <row r="1178" spans="28:29" x14ac:dyDescent="0.25">
      <c r="AB1178" s="97"/>
      <c r="AC1178" s="97"/>
    </row>
    <row r="1179" spans="28:29" x14ac:dyDescent="0.25">
      <c r="AB1179" s="97"/>
      <c r="AC1179" s="97"/>
    </row>
    <row r="1180" spans="28:29" x14ac:dyDescent="0.25">
      <c r="AB1180" s="97"/>
      <c r="AC1180" s="97"/>
    </row>
    <row r="1181" spans="28:29" x14ac:dyDescent="0.25">
      <c r="AB1181" s="97"/>
      <c r="AC1181" s="97"/>
    </row>
    <row r="1182" spans="28:29" x14ac:dyDescent="0.25">
      <c r="AB1182" s="97"/>
      <c r="AC1182" s="97"/>
    </row>
    <row r="1183" spans="28:29" x14ac:dyDescent="0.25">
      <c r="AB1183" s="97"/>
      <c r="AC1183" s="97"/>
    </row>
    <row r="1184" spans="28:29" x14ac:dyDescent="0.25">
      <c r="AB1184" s="97"/>
      <c r="AC1184" s="97"/>
    </row>
    <row r="1185" spans="28:29" x14ac:dyDescent="0.25">
      <c r="AB1185" s="97"/>
      <c r="AC1185" s="97"/>
    </row>
    <row r="1186" spans="28:29" x14ac:dyDescent="0.25">
      <c r="AB1186" s="97"/>
      <c r="AC1186" s="97"/>
    </row>
    <row r="1187" spans="28:29" x14ac:dyDescent="0.25">
      <c r="AB1187" s="97"/>
      <c r="AC1187" s="97"/>
    </row>
    <row r="1188" spans="28:29" x14ac:dyDescent="0.25">
      <c r="AB1188" s="97"/>
      <c r="AC1188" s="97"/>
    </row>
    <row r="1189" spans="28:29" x14ac:dyDescent="0.25">
      <c r="AB1189" s="97"/>
      <c r="AC1189" s="97"/>
    </row>
    <row r="1190" spans="28:29" x14ac:dyDescent="0.25">
      <c r="AB1190" s="97"/>
      <c r="AC1190" s="97"/>
    </row>
    <row r="1191" spans="28:29" x14ac:dyDescent="0.25">
      <c r="AB1191" s="97"/>
      <c r="AC1191" s="97"/>
    </row>
    <row r="1192" spans="28:29" x14ac:dyDescent="0.25">
      <c r="AB1192" s="97"/>
      <c r="AC1192" s="97"/>
    </row>
    <row r="1193" spans="28:29" x14ac:dyDescent="0.25">
      <c r="AB1193" s="97"/>
      <c r="AC1193" s="97"/>
    </row>
    <row r="1194" spans="28:29" x14ac:dyDescent="0.25">
      <c r="AB1194" s="97"/>
      <c r="AC1194" s="97"/>
    </row>
    <row r="1195" spans="28:29" x14ac:dyDescent="0.25">
      <c r="AB1195" s="97"/>
      <c r="AC1195" s="97"/>
    </row>
    <row r="1196" spans="28:29" x14ac:dyDescent="0.25">
      <c r="AB1196" s="97"/>
      <c r="AC1196" s="97"/>
    </row>
    <row r="1197" spans="28:29" x14ac:dyDescent="0.25">
      <c r="AB1197" s="97"/>
      <c r="AC1197" s="97"/>
    </row>
    <row r="1198" spans="28:29" x14ac:dyDescent="0.25">
      <c r="AB1198" s="97"/>
      <c r="AC1198" s="97"/>
    </row>
    <row r="1199" spans="28:29" x14ac:dyDescent="0.25">
      <c r="AB1199" s="97"/>
      <c r="AC1199" s="97"/>
    </row>
    <row r="1200" spans="28:29" x14ac:dyDescent="0.25">
      <c r="AB1200" s="97"/>
      <c r="AC1200" s="97"/>
    </row>
    <row r="1201" spans="28:29" x14ac:dyDescent="0.25">
      <c r="AB1201" s="97"/>
      <c r="AC1201" s="97"/>
    </row>
    <row r="1202" spans="28:29" x14ac:dyDescent="0.25">
      <c r="AB1202" s="97"/>
      <c r="AC1202" s="97"/>
    </row>
    <row r="1203" spans="28:29" x14ac:dyDescent="0.25">
      <c r="AB1203" s="97"/>
      <c r="AC1203" s="97"/>
    </row>
    <row r="1204" spans="28:29" x14ac:dyDescent="0.25">
      <c r="AB1204" s="97"/>
      <c r="AC1204" s="97"/>
    </row>
    <row r="1205" spans="28:29" x14ac:dyDescent="0.25">
      <c r="AB1205" s="97"/>
      <c r="AC1205" s="97"/>
    </row>
    <row r="1206" spans="28:29" x14ac:dyDescent="0.25">
      <c r="AB1206" s="97"/>
      <c r="AC1206" s="97"/>
    </row>
    <row r="1207" spans="28:29" x14ac:dyDescent="0.25">
      <c r="AB1207" s="97"/>
      <c r="AC1207" s="97"/>
    </row>
    <row r="1208" spans="28:29" x14ac:dyDescent="0.25">
      <c r="AB1208" s="97"/>
      <c r="AC1208" s="97"/>
    </row>
    <row r="1209" spans="28:29" x14ac:dyDescent="0.25">
      <c r="AB1209" s="97"/>
      <c r="AC1209" s="97"/>
    </row>
    <row r="1210" spans="28:29" x14ac:dyDescent="0.25">
      <c r="AB1210" s="97"/>
      <c r="AC1210" s="97"/>
    </row>
    <row r="1211" spans="28:29" x14ac:dyDescent="0.25">
      <c r="AB1211" s="97"/>
      <c r="AC1211" s="97"/>
    </row>
    <row r="1212" spans="28:29" x14ac:dyDescent="0.25">
      <c r="AB1212" s="97"/>
      <c r="AC1212" s="97"/>
    </row>
    <row r="1213" spans="28:29" x14ac:dyDescent="0.25">
      <c r="AB1213" s="97"/>
      <c r="AC1213" s="97"/>
    </row>
    <row r="1214" spans="28:29" x14ac:dyDescent="0.25">
      <c r="AB1214" s="97"/>
      <c r="AC1214" s="97"/>
    </row>
    <row r="1215" spans="28:29" x14ac:dyDescent="0.25">
      <c r="AB1215" s="97"/>
      <c r="AC1215" s="97"/>
    </row>
    <row r="1216" spans="28:29" x14ac:dyDescent="0.25">
      <c r="AB1216" s="97"/>
      <c r="AC1216" s="97"/>
    </row>
    <row r="1217" spans="28:29" x14ac:dyDescent="0.25">
      <c r="AB1217" s="97"/>
      <c r="AC1217" s="97"/>
    </row>
    <row r="1218" spans="28:29" x14ac:dyDescent="0.25">
      <c r="AB1218" s="97"/>
      <c r="AC1218" s="97"/>
    </row>
    <row r="1219" spans="28:29" x14ac:dyDescent="0.25">
      <c r="AB1219" s="97"/>
      <c r="AC1219" s="97"/>
    </row>
    <row r="1220" spans="28:29" x14ac:dyDescent="0.25">
      <c r="AB1220" s="97"/>
      <c r="AC1220" s="97"/>
    </row>
    <row r="1221" spans="28:29" x14ac:dyDescent="0.25">
      <c r="AB1221" s="97"/>
      <c r="AC1221" s="97"/>
    </row>
    <row r="1222" spans="28:29" x14ac:dyDescent="0.25">
      <c r="AB1222" s="97"/>
      <c r="AC1222" s="97"/>
    </row>
    <row r="1223" spans="28:29" x14ac:dyDescent="0.25">
      <c r="AB1223" s="97"/>
      <c r="AC1223" s="97"/>
    </row>
    <row r="1224" spans="28:29" x14ac:dyDescent="0.25">
      <c r="AB1224" s="97"/>
      <c r="AC1224" s="97"/>
    </row>
    <row r="1225" spans="28:29" x14ac:dyDescent="0.25">
      <c r="AB1225" s="97"/>
      <c r="AC1225" s="97"/>
    </row>
    <row r="1226" spans="28:29" x14ac:dyDescent="0.25">
      <c r="AB1226" s="97"/>
      <c r="AC1226" s="97"/>
    </row>
    <row r="1227" spans="28:29" x14ac:dyDescent="0.25">
      <c r="AB1227" s="97"/>
      <c r="AC1227" s="97"/>
    </row>
    <row r="1228" spans="28:29" x14ac:dyDescent="0.25">
      <c r="AB1228" s="97"/>
      <c r="AC1228" s="97"/>
    </row>
    <row r="1229" spans="28:29" x14ac:dyDescent="0.25">
      <c r="AB1229" s="97"/>
      <c r="AC1229" s="97"/>
    </row>
    <row r="1230" spans="28:29" x14ac:dyDescent="0.25">
      <c r="AB1230" s="97"/>
      <c r="AC1230" s="97"/>
    </row>
    <row r="1231" spans="28:29" x14ac:dyDescent="0.25">
      <c r="AB1231" s="97"/>
      <c r="AC1231" s="97"/>
    </row>
    <row r="1232" spans="28:29" x14ac:dyDescent="0.25">
      <c r="AB1232" s="97"/>
      <c r="AC1232" s="97"/>
    </row>
    <row r="1233" spans="28:29" x14ac:dyDescent="0.25">
      <c r="AB1233" s="97"/>
      <c r="AC1233" s="97"/>
    </row>
    <row r="1234" spans="28:29" x14ac:dyDescent="0.25">
      <c r="AB1234" s="97"/>
      <c r="AC1234" s="97"/>
    </row>
    <row r="1235" spans="28:29" x14ac:dyDescent="0.25">
      <c r="AB1235" s="97"/>
      <c r="AC1235" s="97"/>
    </row>
    <row r="1236" spans="28:29" x14ac:dyDescent="0.25">
      <c r="AB1236" s="97"/>
      <c r="AC1236" s="97"/>
    </row>
    <row r="1237" spans="28:29" x14ac:dyDescent="0.25">
      <c r="AB1237" s="97"/>
      <c r="AC1237" s="97"/>
    </row>
    <row r="1238" spans="28:29" x14ac:dyDescent="0.25">
      <c r="AB1238" s="97"/>
      <c r="AC1238" s="97"/>
    </row>
    <row r="1239" spans="28:29" x14ac:dyDescent="0.25">
      <c r="AB1239" s="97"/>
      <c r="AC1239" s="97"/>
    </row>
    <row r="1240" spans="28:29" x14ac:dyDescent="0.25">
      <c r="AB1240" s="97"/>
      <c r="AC1240" s="97"/>
    </row>
    <row r="1241" spans="28:29" x14ac:dyDescent="0.25">
      <c r="AB1241" s="97"/>
      <c r="AC1241" s="97"/>
    </row>
    <row r="1242" spans="28:29" x14ac:dyDescent="0.25">
      <c r="AB1242" s="97"/>
      <c r="AC1242" s="97"/>
    </row>
    <row r="1243" spans="28:29" x14ac:dyDescent="0.25">
      <c r="AB1243" s="97"/>
      <c r="AC1243" s="97"/>
    </row>
    <row r="1244" spans="28:29" x14ac:dyDescent="0.25">
      <c r="AB1244" s="97"/>
      <c r="AC1244" s="97"/>
    </row>
    <row r="1245" spans="28:29" x14ac:dyDescent="0.25">
      <c r="AB1245" s="97"/>
      <c r="AC1245" s="97"/>
    </row>
    <row r="1246" spans="28:29" x14ac:dyDescent="0.25">
      <c r="AB1246" s="97"/>
      <c r="AC1246" s="97"/>
    </row>
    <row r="1247" spans="28:29" x14ac:dyDescent="0.25">
      <c r="AB1247" s="97"/>
      <c r="AC1247" s="97"/>
    </row>
    <row r="1248" spans="28:29" x14ac:dyDescent="0.25">
      <c r="AB1248" s="97"/>
      <c r="AC1248" s="97"/>
    </row>
    <row r="1249" spans="28:29" x14ac:dyDescent="0.25">
      <c r="AB1249" s="97"/>
      <c r="AC1249" s="97"/>
    </row>
  </sheetData>
  <mergeCells count="10">
    <mergeCell ref="B2:V2"/>
    <mergeCell ref="B4:V4"/>
    <mergeCell ref="B5:G7"/>
    <mergeCell ref="T5:V5"/>
    <mergeCell ref="H5:S5"/>
    <mergeCell ref="Y5:Z5"/>
    <mergeCell ref="Y4:Z4"/>
    <mergeCell ref="B192:G192"/>
    <mergeCell ref="W4:X4"/>
    <mergeCell ref="W5:X5"/>
  </mergeCells>
  <phoneticPr fontId="14" type="noConversion"/>
  <printOptions horizontalCentered="1"/>
  <pageMargins left="1" right="1" top="1" bottom="1" header="0.5" footer="0.5"/>
  <pageSetup paperSize="5" scale="68" fitToHeight="0" orientation="landscape" r:id="rId1"/>
  <colBreaks count="1" manualBreakCount="1">
    <brk id="19" min="1" max="192" man="1"/>
  </colBreaks>
  <ignoredErrors>
    <ignoredError sqref="U9:U11 U32 U82 U119 U173 U184 L10:L11 U79 U80:U81 U88 U122 N10:N14 U150:U151 N154 U163 U63 X9:X55 U160 X158 U73 X148:X156 U157 N181 N184 K9:L9 N9 Z9:Z55 Z158 Z148:Z156 AA9:AA55 AA158 AA148:AA156 AB9:AB55 AB158 AB148:AB156 AC9:AC55 AC158 AC148:AC156 AD9:AD55 AD158 AD148:AD156 AE9:AE55 AE158 AE148:AE156 AF9:AF55 AF159 AF148:AF156 AG9:AG55 AG158 AG148:AG156 AH9:AH55 AH158 AH148:AH156 U37 U42 U68 U102 U175 X57:X146 Z57:Z146 AA57:AA146 AB57:AB146 AC57:AC146 AD57:AD146 AE57:AE146 AF57:AF146 AG57:AG146 AH57:AH146 N16:N22 N25 N32:N37 N39 N41:N46 N48:N53 N56:N61 N63:N68 N70 N72:N76 N79 N82 N84:N89 N94 N96:N100 N102:N113 N117 N119:N121 N123:N125 N127:N134 N136:N137 N139:N142 N144:N145 N156 N157 N27:N30 X184:X189 Z184:Z189 AA184:AA189 AB184:AB189 AC184:AC189 AD184:AD189 AE184:AE189 AF184:AF189 AG184:AG189 AH184:AH189 X157 Z157 AA157 AB157 AC157 AD157 AE157 AF157 AG157 AH157 X159 Z159 AA159 AB159 AC159 AD159 AE159 AG159 AH159 AF160:AF161 X160:X161 Z160:Z161 AA160:AA161 AB160:AB161 AC160:AC161 AD160:AD161 AE160:AE161 AG160:AG161 AH160:AH161 AF163 X163 Z163 AA163 AB163 AC163 AD163 AE163 AG163 AH163 AF162 X162 Z162 AA162 AB162 AC162 AD162 AE162 AG162 AH162 AF164:AF183 X164:X183 Z164:Z183 AA164:AA183 AB164:AB183 AC164:AC183 AD164:AD183 AE164:AE183 AG164:AG183 AH164:AH183 K192 U167" formula="1"/>
    <ignoredError sqref="C167 D16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tabColor rgb="FF00B050"/>
    <pageSetUpPr fitToPage="1"/>
  </sheetPr>
  <dimension ref="A1:BL1048564"/>
  <sheetViews>
    <sheetView showGridLines="0" zoomScale="80" zoomScaleNormal="80" zoomScaleSheetLayoutView="50" workbookViewId="0">
      <pane xSplit="1" ySplit="9" topLeftCell="B10" activePane="bottomRight" state="frozen"/>
      <selection pane="topRight" activeCell="B1" sqref="B1"/>
      <selection pane="bottomLeft" activeCell="A10" sqref="A10"/>
      <selection pane="bottomRight" activeCell="V55" sqref="V55"/>
    </sheetView>
  </sheetViews>
  <sheetFormatPr baseColWidth="10" defaultColWidth="11.42578125" defaultRowHeight="12.75" customHeight="1" x14ac:dyDescent="0.2"/>
  <cols>
    <col min="1" max="1" width="9.7109375" style="525" customWidth="1"/>
    <col min="2" max="2" width="6.7109375" style="119" customWidth="1"/>
    <col min="3" max="3" width="6.7109375" style="120" customWidth="1"/>
    <col min="4" max="4" width="6.7109375" style="61" customWidth="1"/>
    <col min="5" max="5" width="11.85546875" style="62" hidden="1" customWidth="1"/>
    <col min="6" max="6" width="15.140625" style="5" hidden="1" customWidth="1"/>
    <col min="7" max="7" width="49.85546875" style="3" customWidth="1"/>
    <col min="8" max="10" width="20.7109375" style="8" customWidth="1"/>
    <col min="11" max="11" width="20.7109375" style="137" customWidth="1"/>
    <col min="12" max="12" width="20.7109375" style="8" hidden="1" customWidth="1"/>
    <col min="13" max="13" width="20.7109375" style="296" hidden="1" customWidth="1"/>
    <col min="14" max="14" width="20.7109375" style="8" hidden="1" customWidth="1"/>
    <col min="15" max="15" width="20.7109375" style="296" hidden="1" customWidth="1"/>
    <col min="16" max="18" width="20.7109375" style="358" hidden="1" customWidth="1"/>
    <col min="19" max="19" width="20.7109375" style="507" hidden="1" customWidth="1"/>
    <col min="20" max="21" width="20.7109375" style="8" customWidth="1"/>
    <col min="22" max="22" width="20.7109375" style="296" customWidth="1"/>
    <col min="23" max="23" width="20.7109375" style="515" hidden="1" customWidth="1"/>
    <col min="24" max="25" width="20.7109375" style="359" hidden="1" customWidth="1"/>
    <col min="26" max="26" width="21.5703125" style="359" hidden="1" customWidth="1"/>
    <col min="27" max="27" width="21.5703125" style="38" hidden="1" customWidth="1"/>
    <col min="28" max="36" width="21.5703125" style="8" hidden="1" customWidth="1"/>
    <col min="37" max="37" width="6.140625" style="81" customWidth="1"/>
    <col min="38" max="38" width="7.7109375" style="518" customWidth="1"/>
    <col min="39" max="39" width="8.140625" style="521" customWidth="1"/>
    <col min="40" max="40" width="24.85546875" style="995" customWidth="1"/>
    <col min="41" max="46" width="14.42578125" style="976" customWidth="1"/>
    <col min="47" max="47" width="11.42578125" style="81" customWidth="1"/>
    <col min="48" max="48" width="11.85546875" style="81" hidden="1" customWidth="1"/>
    <col min="49" max="49" width="21.42578125" style="81" hidden="1" customWidth="1"/>
    <col min="50" max="50" width="0" style="81" hidden="1" customWidth="1"/>
    <col min="51" max="51" width="59.85546875" style="81" hidden="1" customWidth="1"/>
    <col min="52" max="54" width="19.7109375" style="976" hidden="1" customWidth="1"/>
    <col min="55" max="56" width="0" style="81" hidden="1" customWidth="1"/>
    <col min="57" max="64" width="11.42578125" style="81"/>
    <col min="65" max="16384" width="11.42578125" style="3"/>
  </cols>
  <sheetData>
    <row r="1" spans="1:64" s="173" customFormat="1" ht="20.100000000000001" customHeight="1" x14ac:dyDescent="0.2">
      <c r="A1" s="523"/>
      <c r="B1" s="198"/>
      <c r="C1" s="198"/>
      <c r="D1" s="198"/>
      <c r="E1" s="198"/>
      <c r="H1" s="172"/>
      <c r="I1" s="172"/>
      <c r="J1" s="172"/>
      <c r="K1" s="516"/>
      <c r="L1" s="172"/>
      <c r="M1" s="471"/>
      <c r="N1" s="172"/>
      <c r="O1" s="471"/>
      <c r="P1" s="516"/>
      <c r="Q1" s="516"/>
      <c r="R1" s="516"/>
      <c r="S1" s="502"/>
      <c r="T1" s="301"/>
      <c r="U1" s="301"/>
      <c r="V1" s="297"/>
      <c r="W1" s="512"/>
      <c r="X1" s="301"/>
      <c r="Y1" s="301"/>
      <c r="Z1" s="301"/>
      <c r="AA1" s="301"/>
      <c r="AB1" s="355"/>
      <c r="AC1" s="301"/>
      <c r="AD1" s="301"/>
      <c r="AE1" s="301"/>
      <c r="AF1" s="301"/>
      <c r="AG1" s="301"/>
      <c r="AH1" s="301"/>
      <c r="AI1" s="301"/>
      <c r="AJ1" s="301"/>
      <c r="AL1" s="517"/>
      <c r="AM1" s="520"/>
      <c r="AN1" s="993"/>
      <c r="AO1" s="975"/>
      <c r="AP1" s="975"/>
      <c r="AQ1" s="975"/>
      <c r="AR1" s="975"/>
      <c r="AS1" s="975"/>
      <c r="AT1" s="975"/>
      <c r="AZ1" s="975"/>
      <c r="BA1" s="975"/>
      <c r="BB1" s="975"/>
    </row>
    <row r="2" spans="1:64" s="27" customFormat="1" ht="27" customHeight="1" x14ac:dyDescent="0.25">
      <c r="A2" s="524"/>
      <c r="B2" s="1074" t="s">
        <v>244</v>
      </c>
      <c r="C2" s="1074"/>
      <c r="D2" s="1074"/>
      <c r="E2" s="1074"/>
      <c r="F2" s="1074"/>
      <c r="G2" s="1074"/>
      <c r="H2" s="1074"/>
      <c r="I2" s="1074"/>
      <c r="J2" s="1074"/>
      <c r="K2" s="1074"/>
      <c r="L2" s="1074"/>
      <c r="M2" s="1074"/>
      <c r="N2" s="1074"/>
      <c r="O2" s="1074"/>
      <c r="P2" s="1074"/>
      <c r="Q2" s="1074"/>
      <c r="R2" s="1074"/>
      <c r="S2" s="1074"/>
      <c r="T2" s="1074"/>
      <c r="U2" s="1074"/>
      <c r="V2" s="1074"/>
      <c r="W2" s="1071"/>
      <c r="X2" s="1077"/>
      <c r="Y2" s="1077"/>
      <c r="Z2" s="1077"/>
      <c r="AA2" s="1077"/>
      <c r="AB2" s="1077"/>
      <c r="AC2" s="1077"/>
      <c r="AD2" s="1077"/>
      <c r="AE2" s="1077"/>
      <c r="AF2" s="1077"/>
      <c r="AG2" s="1077"/>
      <c r="AH2" s="1077"/>
      <c r="AI2" s="1077"/>
      <c r="AJ2" s="1072"/>
      <c r="AK2" s="74"/>
      <c r="AL2" s="362"/>
      <c r="AM2" s="519"/>
      <c r="AN2" s="994"/>
      <c r="AO2" s="362"/>
      <c r="AP2" s="362"/>
      <c r="AQ2" s="362"/>
      <c r="AR2" s="362"/>
      <c r="AS2" s="362"/>
      <c r="AT2" s="362"/>
      <c r="AU2" s="74"/>
      <c r="AV2" s="74"/>
      <c r="AW2" s="74"/>
      <c r="AX2" s="74"/>
      <c r="AY2" s="74"/>
      <c r="AZ2" s="362"/>
      <c r="BA2" s="362"/>
      <c r="BB2" s="362"/>
      <c r="BC2" s="74"/>
      <c r="BD2" s="74"/>
      <c r="BE2" s="74"/>
      <c r="BF2" s="74"/>
      <c r="BG2" s="74"/>
      <c r="BH2" s="74"/>
      <c r="BI2" s="74"/>
      <c r="BJ2" s="74"/>
      <c r="BK2" s="74"/>
      <c r="BL2" s="74"/>
    </row>
    <row r="3" spans="1:64" s="27" customFormat="1" ht="27" hidden="1" customHeight="1" x14ac:dyDescent="0.25">
      <c r="A3" s="524"/>
      <c r="B3" s="1175"/>
      <c r="C3" s="1176"/>
      <c r="D3" s="1177"/>
      <c r="E3" s="1177"/>
      <c r="F3" s="1178"/>
      <c r="G3" s="1179"/>
      <c r="H3" s="1180"/>
      <c r="I3" s="1180"/>
      <c r="J3" s="1180"/>
      <c r="K3" s="160"/>
      <c r="L3" s="1180"/>
      <c r="M3" s="294"/>
      <c r="N3" s="1180"/>
      <c r="O3" s="294"/>
      <c r="P3" s="356"/>
      <c r="Q3" s="356"/>
      <c r="R3" s="160"/>
      <c r="S3" s="503"/>
      <c r="T3" s="1181"/>
      <c r="U3" s="1181"/>
      <c r="V3" s="1182"/>
      <c r="W3" s="974" t="s">
        <v>234</v>
      </c>
      <c r="X3" s="450" t="s">
        <v>120</v>
      </c>
      <c r="Y3" s="974" t="s">
        <v>234</v>
      </c>
      <c r="Z3" s="450" t="s">
        <v>120</v>
      </c>
      <c r="AA3" s="450"/>
      <c r="AB3" s="450"/>
      <c r="AC3" s="450"/>
      <c r="AD3" s="450"/>
      <c r="AE3" s="450"/>
      <c r="AF3" s="450"/>
      <c r="AG3" s="450"/>
      <c r="AH3" s="450"/>
      <c r="AI3" s="450"/>
      <c r="AJ3" s="451"/>
      <c r="AK3" s="74"/>
      <c r="AL3" s="362"/>
      <c r="AM3" s="519"/>
      <c r="AN3" s="994"/>
      <c r="AO3" s="362"/>
      <c r="AP3" s="362"/>
      <c r="AQ3" s="362"/>
      <c r="AR3" s="362"/>
      <c r="AS3" s="362"/>
      <c r="AT3" s="362"/>
      <c r="AU3" s="74"/>
      <c r="AV3" s="74"/>
      <c r="AW3" s="74"/>
      <c r="AX3" s="74"/>
      <c r="AY3" s="74"/>
      <c r="AZ3" s="362"/>
      <c r="BA3" s="362"/>
      <c r="BB3" s="362"/>
      <c r="BC3" s="74"/>
      <c r="BD3" s="74"/>
      <c r="BE3" s="74"/>
      <c r="BF3" s="74"/>
      <c r="BG3" s="74"/>
      <c r="BH3" s="74"/>
      <c r="BI3" s="74"/>
      <c r="BJ3" s="74"/>
      <c r="BK3" s="74"/>
      <c r="BL3" s="74"/>
    </row>
    <row r="4" spans="1:64" s="74" customFormat="1" ht="27" hidden="1" customHeight="1" x14ac:dyDescent="0.25">
      <c r="A4" s="524"/>
      <c r="B4" s="1183"/>
      <c r="C4" s="1184"/>
      <c r="D4" s="1185"/>
      <c r="E4" s="1185"/>
      <c r="F4" s="1186"/>
      <c r="G4" s="1187"/>
      <c r="H4" s="1188"/>
      <c r="I4" s="1189"/>
      <c r="J4" s="1188"/>
      <c r="K4" s="405"/>
      <c r="L4" s="1189"/>
      <c r="M4" s="349"/>
      <c r="N4" s="1188"/>
      <c r="O4" s="349"/>
      <c r="P4" s="405"/>
      <c r="Q4" s="405"/>
      <c r="R4" s="405"/>
      <c r="S4" s="504"/>
      <c r="T4" s="1188"/>
      <c r="U4" s="1188"/>
      <c r="V4" s="1190"/>
      <c r="W4" s="734"/>
      <c r="X4" s="735"/>
      <c r="Y4" s="735"/>
      <c r="Z4" s="735"/>
      <c r="AA4" s="406"/>
      <c r="AB4" s="325"/>
      <c r="AC4" s="325"/>
      <c r="AD4" s="325"/>
      <c r="AE4" s="736"/>
      <c r="AF4" s="736"/>
      <c r="AG4" s="736"/>
      <c r="AH4" s="736"/>
      <c r="AI4" s="736"/>
      <c r="AJ4" s="452"/>
      <c r="AL4" s="362"/>
      <c r="AM4" s="519"/>
      <c r="AN4" s="994"/>
      <c r="AO4" s="362"/>
      <c r="AP4" s="362"/>
      <c r="AQ4" s="362"/>
      <c r="AR4" s="362"/>
      <c r="AS4" s="362"/>
      <c r="AT4" s="362"/>
      <c r="AZ4" s="362"/>
      <c r="BA4" s="362"/>
      <c r="BB4" s="362"/>
    </row>
    <row r="5" spans="1:64" s="27" customFormat="1" ht="27" customHeight="1" x14ac:dyDescent="0.25">
      <c r="A5" s="524"/>
      <c r="B5" s="1083" t="s">
        <v>873</v>
      </c>
      <c r="C5" s="1083"/>
      <c r="D5" s="1083"/>
      <c r="E5" s="1083"/>
      <c r="F5" s="1083"/>
      <c r="G5" s="1083"/>
      <c r="H5" s="1083"/>
      <c r="I5" s="1083"/>
      <c r="J5" s="1083"/>
      <c r="K5" s="1083"/>
      <c r="L5" s="1083"/>
      <c r="M5" s="1083"/>
      <c r="N5" s="1083"/>
      <c r="O5" s="1083"/>
      <c r="P5" s="1083"/>
      <c r="Q5" s="1083"/>
      <c r="R5" s="1083"/>
      <c r="S5" s="1083"/>
      <c r="T5" s="1083"/>
      <c r="U5" s="1083"/>
      <c r="V5" s="1083"/>
      <c r="W5" s="1078"/>
      <c r="X5" s="1079"/>
      <c r="Y5" s="1079"/>
      <c r="Z5" s="1079"/>
      <c r="AA5" s="1079"/>
      <c r="AB5" s="1079"/>
      <c r="AC5" s="1079"/>
      <c r="AD5" s="1079"/>
      <c r="AE5" s="1079"/>
      <c r="AF5" s="1079"/>
      <c r="AG5" s="1079"/>
      <c r="AH5" s="1079"/>
      <c r="AI5" s="1079"/>
      <c r="AJ5" s="1080"/>
      <c r="AK5" s="74"/>
      <c r="AL5" s="362"/>
      <c r="AM5" s="519"/>
      <c r="AN5" s="994"/>
      <c r="AO5" s="362"/>
      <c r="AP5" s="362"/>
      <c r="AQ5" s="362"/>
      <c r="AR5" s="362"/>
      <c r="AS5" s="362"/>
      <c r="AT5" s="362"/>
      <c r="AU5" s="74"/>
      <c r="AV5" s="74"/>
      <c r="AW5" s="74"/>
      <c r="AX5" s="74"/>
      <c r="AY5" s="74"/>
      <c r="AZ5" s="362"/>
      <c r="BA5" s="362"/>
      <c r="BB5" s="362"/>
      <c r="BC5" s="74"/>
      <c r="BD5" s="74"/>
      <c r="BE5" s="74"/>
      <c r="BF5" s="74"/>
      <c r="BG5" s="74"/>
      <c r="BH5" s="74"/>
      <c r="BI5" s="74"/>
      <c r="BJ5" s="74"/>
      <c r="BK5" s="74"/>
      <c r="BL5" s="74"/>
    </row>
    <row r="6" spans="1:64" s="27" customFormat="1" ht="30" customHeight="1" x14ac:dyDescent="0.25">
      <c r="A6" s="524"/>
      <c r="B6" s="1084" t="s">
        <v>243</v>
      </c>
      <c r="C6" s="1084"/>
      <c r="D6" s="1084"/>
      <c r="E6" s="1084"/>
      <c r="F6" s="1084"/>
      <c r="G6" s="1084"/>
      <c r="H6" s="1066" t="s">
        <v>1054</v>
      </c>
      <c r="I6" s="1067"/>
      <c r="J6" s="1067"/>
      <c r="K6" s="1067"/>
      <c r="L6" s="1067"/>
      <c r="M6" s="1067"/>
      <c r="N6" s="1067"/>
      <c r="O6" s="1067"/>
      <c r="P6" s="1067"/>
      <c r="Q6" s="1067"/>
      <c r="R6" s="1067"/>
      <c r="S6" s="1068"/>
      <c r="T6" s="1056" t="s">
        <v>799</v>
      </c>
      <c r="U6" s="1056"/>
      <c r="V6" s="1056"/>
      <c r="W6" s="1081" t="s">
        <v>0</v>
      </c>
      <c r="X6" s="1082"/>
      <c r="Y6" s="1069" t="s">
        <v>129</v>
      </c>
      <c r="Z6" s="1070"/>
      <c r="AA6" s="457" t="s">
        <v>4</v>
      </c>
      <c r="AB6" s="457" t="s">
        <v>5</v>
      </c>
      <c r="AC6" s="457" t="s">
        <v>6</v>
      </c>
      <c r="AD6" s="457" t="s">
        <v>7</v>
      </c>
      <c r="AE6" s="457" t="s">
        <v>77</v>
      </c>
      <c r="AF6" s="457" t="s">
        <v>8</v>
      </c>
      <c r="AG6" s="457" t="s">
        <v>9</v>
      </c>
      <c r="AH6" s="457" t="s">
        <v>10</v>
      </c>
      <c r="AI6" s="457" t="s">
        <v>11</v>
      </c>
      <c r="AJ6" s="459" t="s">
        <v>12</v>
      </c>
      <c r="AK6" s="74"/>
      <c r="AL6" s="362"/>
      <c r="AM6" s="519"/>
      <c r="AN6" s="994"/>
      <c r="AO6" s="362"/>
      <c r="AP6" s="362"/>
      <c r="AQ6" s="362"/>
      <c r="AR6" s="362"/>
      <c r="AS6" s="362"/>
      <c r="AT6" s="362"/>
      <c r="AU6" s="74"/>
      <c r="AV6" s="74"/>
      <c r="AW6" s="74"/>
      <c r="AX6" s="74"/>
      <c r="AY6" s="74"/>
      <c r="AZ6" s="362"/>
      <c r="BA6" s="362"/>
      <c r="BB6" s="362"/>
      <c r="BC6" s="74"/>
      <c r="BD6" s="74"/>
      <c r="BE6" s="74"/>
      <c r="BF6" s="74"/>
      <c r="BG6" s="74"/>
      <c r="BH6" s="74"/>
      <c r="BI6" s="74"/>
      <c r="BJ6" s="74"/>
      <c r="BK6" s="74"/>
      <c r="BL6" s="74"/>
    </row>
    <row r="7" spans="1:64" ht="15.75" hidden="1" customHeight="1" x14ac:dyDescent="0.2">
      <c r="B7" s="1084"/>
      <c r="C7" s="1084"/>
      <c r="D7" s="1084"/>
      <c r="E7" s="1084"/>
      <c r="F7" s="1084"/>
      <c r="G7" s="1084"/>
      <c r="H7" s="175" t="s">
        <v>123</v>
      </c>
      <c r="I7" s="175" t="s">
        <v>124</v>
      </c>
      <c r="J7" s="175" t="s">
        <v>125</v>
      </c>
      <c r="K7" s="192" t="s">
        <v>126</v>
      </c>
      <c r="L7" s="175" t="s">
        <v>612</v>
      </c>
      <c r="M7" s="179" t="s">
        <v>614</v>
      </c>
      <c r="N7" s="175" t="s">
        <v>613</v>
      </c>
      <c r="O7" s="179" t="s">
        <v>615</v>
      </c>
      <c r="P7" s="192"/>
      <c r="Q7" s="192"/>
      <c r="R7" s="192"/>
      <c r="S7" s="213"/>
      <c r="T7" s="193" t="s">
        <v>741</v>
      </c>
      <c r="U7" s="176" t="s">
        <v>124</v>
      </c>
      <c r="V7" s="180" t="s">
        <v>127</v>
      </c>
      <c r="W7" s="513"/>
      <c r="X7" s="104" t="s">
        <v>0</v>
      </c>
      <c r="Y7" s="104"/>
      <c r="Z7" s="166" t="s">
        <v>129</v>
      </c>
      <c r="AA7" s="447" t="s">
        <v>4</v>
      </c>
      <c r="AB7" s="447" t="s">
        <v>5</v>
      </c>
      <c r="AC7" s="447" t="s">
        <v>6</v>
      </c>
      <c r="AD7" s="447" t="s">
        <v>7</v>
      </c>
      <c r="AE7" s="208"/>
      <c r="AF7" s="112"/>
      <c r="AG7" s="112"/>
      <c r="AH7" s="112"/>
      <c r="AI7" s="112"/>
      <c r="AJ7" s="112"/>
    </row>
    <row r="8" spans="1:64" s="7" customFormat="1" ht="45" customHeight="1" x14ac:dyDescent="0.25">
      <c r="A8" s="526"/>
      <c r="B8" s="1084"/>
      <c r="C8" s="1084"/>
      <c r="D8" s="1084"/>
      <c r="E8" s="1084"/>
      <c r="F8" s="1084"/>
      <c r="G8" s="1084"/>
      <c r="H8" s="181" t="s">
        <v>1055</v>
      </c>
      <c r="I8" s="181" t="s">
        <v>1056</v>
      </c>
      <c r="J8" s="181" t="s">
        <v>1081</v>
      </c>
      <c r="K8" s="182" t="s">
        <v>1082</v>
      </c>
      <c r="L8" s="181" t="s">
        <v>624</v>
      </c>
      <c r="M8" s="182" t="s">
        <v>623</v>
      </c>
      <c r="N8" s="181" t="s">
        <v>621</v>
      </c>
      <c r="O8" s="182" t="s">
        <v>622</v>
      </c>
      <c r="P8" s="278" t="s">
        <v>937</v>
      </c>
      <c r="Q8" s="278" t="s">
        <v>1061</v>
      </c>
      <c r="R8" s="279" t="s">
        <v>938</v>
      </c>
      <c r="S8" s="214" t="s">
        <v>939</v>
      </c>
      <c r="T8" s="183" t="s">
        <v>1084</v>
      </c>
      <c r="U8" s="183" t="s">
        <v>1085</v>
      </c>
      <c r="V8" s="184" t="s">
        <v>1086</v>
      </c>
      <c r="W8" s="113" t="s">
        <v>1058</v>
      </c>
      <c r="X8" s="113" t="s">
        <v>800</v>
      </c>
      <c r="Y8" s="113" t="s">
        <v>1058</v>
      </c>
      <c r="Z8" s="113" t="s">
        <v>800</v>
      </c>
      <c r="AA8" s="113" t="s">
        <v>800</v>
      </c>
      <c r="AB8" s="113" t="s">
        <v>800</v>
      </c>
      <c r="AC8" s="113" t="s">
        <v>800</v>
      </c>
      <c r="AD8" s="113" t="s">
        <v>800</v>
      </c>
      <c r="AE8" s="113" t="s">
        <v>800</v>
      </c>
      <c r="AF8" s="113" t="s">
        <v>800</v>
      </c>
      <c r="AG8" s="113" t="s">
        <v>800</v>
      </c>
      <c r="AH8" s="113" t="s">
        <v>800</v>
      </c>
      <c r="AI8" s="113" t="s">
        <v>800</v>
      </c>
      <c r="AJ8" s="113" t="s">
        <v>800</v>
      </c>
      <c r="AK8" s="75"/>
      <c r="AL8" s="508"/>
      <c r="AM8" s="519"/>
      <c r="AN8" s="996"/>
      <c r="AO8" s="508"/>
      <c r="AP8" s="508"/>
      <c r="AQ8" s="508"/>
      <c r="AR8" s="508"/>
      <c r="AS8" s="508"/>
      <c r="AT8" s="508"/>
      <c r="AU8" s="75"/>
      <c r="AV8" s="75"/>
      <c r="AW8" s="75"/>
      <c r="AX8" s="75"/>
      <c r="AY8" s="75"/>
      <c r="AZ8" s="508"/>
      <c r="BA8" s="508"/>
      <c r="BB8" s="508"/>
      <c r="BC8" s="75"/>
      <c r="BD8" s="75"/>
      <c r="BE8" s="75"/>
      <c r="BF8" s="75"/>
      <c r="BG8" s="75"/>
      <c r="BH8" s="75"/>
      <c r="BI8" s="75"/>
      <c r="BJ8" s="75"/>
      <c r="BK8" s="75"/>
      <c r="BL8" s="75"/>
    </row>
    <row r="9" spans="1:64" s="60" customFormat="1" ht="39.950000000000003" customHeight="1" x14ac:dyDescent="0.25">
      <c r="A9" s="522"/>
      <c r="B9" s="116" t="s">
        <v>87</v>
      </c>
      <c r="C9" s="118" t="s">
        <v>88</v>
      </c>
      <c r="D9" s="114" t="s">
        <v>89</v>
      </c>
      <c r="E9" s="114" t="s">
        <v>90</v>
      </c>
      <c r="F9" s="115" t="s">
        <v>200</v>
      </c>
      <c r="G9" s="116" t="s">
        <v>130</v>
      </c>
      <c r="H9" s="110">
        <f>+H10+H41+H49+H51+H34</f>
        <v>6015267</v>
      </c>
      <c r="I9" s="110">
        <f>+I10+I41+I51+I49+I34</f>
        <v>6015267</v>
      </c>
      <c r="J9" s="110">
        <f ca="1">+J10+J41+J51+J49+J34</f>
        <v>1227972.2139999999</v>
      </c>
      <c r="K9" s="295">
        <f ca="1">IFERROR(J9/I9,0)</f>
        <v>0.20414259483411126</v>
      </c>
      <c r="L9" s="195">
        <f>+L10+L41+L51+L49+L34</f>
        <v>2681772.1400000006</v>
      </c>
      <c r="M9" s="295">
        <f>IFERROR(+L9/I9,0)</f>
        <v>0.44582761496704976</v>
      </c>
      <c r="N9" s="110">
        <f>+I9-L9</f>
        <v>3333494.8599999994</v>
      </c>
      <c r="O9" s="295">
        <f>+IFERROR(N9/I9,0)</f>
        <v>0.55417238503295019</v>
      </c>
      <c r="P9" s="110">
        <f>+P10+P34+P41+P49+P51</f>
        <v>1198959.2709999999</v>
      </c>
      <c r="Q9" s="505">
        <f ca="1">IFERROR(+P9/J9,0)</f>
        <v>0.97637329031616027</v>
      </c>
      <c r="R9" s="110">
        <f>+R10+R34+R41+R49+R51</f>
        <v>29012.942999999999</v>
      </c>
      <c r="S9" s="505">
        <f ca="1">IFERROR(R9/J9,0%)</f>
        <v>2.36267096838398E-2</v>
      </c>
      <c r="T9" s="110">
        <f>+T10+T34+T41+T49</f>
        <v>6571917.7340000002</v>
      </c>
      <c r="U9" s="110">
        <f>+U10+U34+U41+U49</f>
        <v>1589694.1872989996</v>
      </c>
      <c r="V9" s="295">
        <f>IFERROR(U9/T9,0)</f>
        <v>0.24189197912120419</v>
      </c>
      <c r="W9" s="142">
        <f>+W10+W41+W51+W49+W34</f>
        <v>1223149.031</v>
      </c>
      <c r="X9" s="142">
        <f>+X10+X41+X51+X49+X34</f>
        <v>1467889.4976499998</v>
      </c>
      <c r="Y9" s="357">
        <f>+Y10+Y41+Y51+Y49+Y34</f>
        <v>4823.183</v>
      </c>
      <c r="Z9" s="357">
        <f>+Z10+Z41+Z51+Z49+Z34</f>
        <v>121804.68964899998</v>
      </c>
      <c r="AA9" s="357">
        <f>+AA10+AA34+AA41+AA49+AA51</f>
        <v>40166.908000000003</v>
      </c>
      <c r="AB9" s="357">
        <f>+AB10+AB41+AB51+AB49+AB34</f>
        <v>119048.29500000001</v>
      </c>
      <c r="AC9" s="357">
        <f>AC10+AC34+AC41</f>
        <v>77272.67300000001</v>
      </c>
      <c r="AD9" s="357">
        <f>+AD10+AD34+AD41</f>
        <v>687013.86100000003</v>
      </c>
      <c r="AE9" s="357">
        <f>+AE10+AE34+AE41</f>
        <v>498176.11499999999</v>
      </c>
      <c r="AF9" s="357">
        <f>+AF10+AF34+AF41</f>
        <v>151930.22600000002</v>
      </c>
      <c r="AG9" s="357">
        <f>+AG10+AG34+AG41</f>
        <v>539711.84700000007</v>
      </c>
      <c r="AH9" s="357">
        <f>AH10+AH34+AH41</f>
        <v>834407.98699999996</v>
      </c>
      <c r="AI9" s="357">
        <f>+AI10+AI34+AI41</f>
        <v>605755.18200000003</v>
      </c>
      <c r="AJ9" s="357">
        <f>+AJ10+AJ34+AJ41</f>
        <v>2109471.077</v>
      </c>
      <c r="AK9" s="102"/>
      <c r="AL9" s="508"/>
      <c r="AM9" s="48"/>
      <c r="AN9" s="994"/>
      <c r="AO9" s="997"/>
      <c r="AP9" s="997"/>
      <c r="AQ9" s="997"/>
      <c r="AR9" s="997"/>
      <c r="AS9" s="997"/>
      <c r="AT9" s="997"/>
      <c r="AU9" s="998"/>
      <c r="AV9" s="1002"/>
      <c r="AW9" s="1003"/>
      <c r="AX9" s="1002"/>
      <c r="AY9" s="1002"/>
      <c r="AZ9" s="1004"/>
      <c r="BA9" s="1004"/>
      <c r="BB9" s="1004"/>
      <c r="BC9" s="1002"/>
      <c r="BD9" s="1002"/>
      <c r="BE9" s="1002"/>
      <c r="BF9" s="1002"/>
      <c r="BG9" s="1002"/>
      <c r="BH9" s="1002"/>
      <c r="BI9" s="1002"/>
      <c r="BJ9" s="1002"/>
      <c r="BK9" s="1002"/>
      <c r="BL9" s="1002"/>
    </row>
    <row r="10" spans="1:64" s="423" customFormat="1" ht="15.75" customHeight="1" x14ac:dyDescent="0.25">
      <c r="A10" s="524"/>
      <c r="B10" s="412">
        <v>24</v>
      </c>
      <c r="C10" s="413" t="s">
        <v>1</v>
      </c>
      <c r="D10" s="414"/>
      <c r="E10" s="431"/>
      <c r="F10" s="1026"/>
      <c r="G10" s="415" t="s">
        <v>138</v>
      </c>
      <c r="H10" s="416">
        <f>+H18+H11+H32</f>
        <v>4091849</v>
      </c>
      <c r="I10" s="416">
        <f t="shared" ref="I10:J10" si="0">+I18+I11+I32</f>
        <v>4091849</v>
      </c>
      <c r="J10" s="416">
        <f t="shared" ca="1" si="0"/>
        <v>5117.4660000000003</v>
      </c>
      <c r="K10" s="529">
        <f t="shared" ref="K10:K51" ca="1" si="1">IFERROR(J10/I10,0)</f>
        <v>1.2506487898258222E-3</v>
      </c>
      <c r="L10" s="416">
        <f>+L11+L18</f>
        <v>278507.94700000004</v>
      </c>
      <c r="M10" s="529">
        <f t="shared" ref="M10:M51" si="2">IFERROR(+L10/I10,0)</f>
        <v>6.806408227674092E-2</v>
      </c>
      <c r="N10" s="416">
        <f t="shared" ref="N10" si="3">+N11+N18</f>
        <v>3813341.0529999998</v>
      </c>
      <c r="O10" s="529">
        <f t="shared" ref="O10:O51" si="4">+IFERROR(N10/I10,0)</f>
        <v>0.93193591772325901</v>
      </c>
      <c r="P10" s="416">
        <f>+'P02 2026'!BG3</f>
        <v>4800.2659999999996</v>
      </c>
      <c r="Q10" s="530">
        <f t="shared" ref="Q10:Q51" ca="1" si="5">IFERROR(+P10/J10,0)</f>
        <v>0.93801619786042534</v>
      </c>
      <c r="R10" s="416">
        <f>+'P02 2026'!BH3</f>
        <v>317.2</v>
      </c>
      <c r="S10" s="530">
        <f t="shared" ref="S10:S51" ca="1" si="6">IFERROR(R10/J10,0%)</f>
        <v>6.1983802139574544E-2</v>
      </c>
      <c r="T10" s="417">
        <f>+T11+T18+T32</f>
        <v>5181860.6430000002</v>
      </c>
      <c r="U10" s="417">
        <f t="shared" ref="U10:U51" si="7">SUMIF($W$3:$AJ$3,"SI",W10:AJ10)</f>
        <v>130789.34636599998</v>
      </c>
      <c r="V10" s="529">
        <f t="shared" ref="V10:V51" si="8">IFERROR(U10/T10,0)</f>
        <v>2.5239842476790432E-2</v>
      </c>
      <c r="W10" s="531">
        <f>+W18+W11+W32</f>
        <v>2775.6660000000002</v>
      </c>
      <c r="X10" s="531">
        <f t="shared" ref="X10:AJ10" si="9">+X18+X11+X32</f>
        <v>13630.480871</v>
      </c>
      <c r="Y10" s="531">
        <f t="shared" si="9"/>
        <v>2341.8000000000002</v>
      </c>
      <c r="Z10" s="531">
        <f t="shared" si="9"/>
        <v>117158.86549499998</v>
      </c>
      <c r="AA10" s="531">
        <f t="shared" si="9"/>
        <v>16574.987000000001</v>
      </c>
      <c r="AB10" s="531">
        <f t="shared" si="9"/>
        <v>96299.224000000002</v>
      </c>
      <c r="AC10" s="531">
        <f t="shared" si="9"/>
        <v>66126.339000000007</v>
      </c>
      <c r="AD10" s="531">
        <f t="shared" si="9"/>
        <v>666943.39100000006</v>
      </c>
      <c r="AE10" s="531">
        <f t="shared" si="9"/>
        <v>346748.50699999998</v>
      </c>
      <c r="AF10" s="531">
        <f t="shared" si="9"/>
        <v>92619.493000000002</v>
      </c>
      <c r="AG10" s="531">
        <f t="shared" si="9"/>
        <v>435207.49900000001</v>
      </c>
      <c r="AH10" s="531">
        <f t="shared" si="9"/>
        <v>805505.07899999991</v>
      </c>
      <c r="AI10" s="531">
        <f t="shared" si="9"/>
        <v>390567.36100000003</v>
      </c>
      <c r="AJ10" s="531">
        <f t="shared" si="9"/>
        <v>1641398.75</v>
      </c>
      <c r="AK10" s="1027"/>
      <c r="AL10" s="1027"/>
      <c r="AN10" s="1028"/>
      <c r="AO10" s="1027"/>
      <c r="AP10" s="1027"/>
      <c r="AQ10" s="1027"/>
      <c r="AR10" s="1027"/>
      <c r="AS10" s="1027"/>
      <c r="AT10" s="1027"/>
      <c r="AU10" s="873"/>
      <c r="AV10" s="535"/>
      <c r="AX10" s="535"/>
      <c r="AY10" s="535"/>
      <c r="AZ10" s="875"/>
      <c r="BA10" s="875"/>
      <c r="BB10" s="875"/>
      <c r="BE10" s="433"/>
      <c r="BF10" s="433"/>
      <c r="BG10" s="433"/>
      <c r="BH10" s="433"/>
      <c r="BI10" s="433"/>
      <c r="BJ10" s="433"/>
    </row>
    <row r="11" spans="1:64" s="423" customFormat="1" ht="15.75" customHeight="1" x14ac:dyDescent="0.25">
      <c r="A11" s="524"/>
      <c r="B11" s="412"/>
      <c r="C11" s="413">
        <v>1</v>
      </c>
      <c r="D11" s="414"/>
      <c r="E11" s="431"/>
      <c r="F11" s="1026"/>
      <c r="G11" s="415" t="s">
        <v>259</v>
      </c>
      <c r="H11" s="416">
        <f>+H12</f>
        <v>2502834</v>
      </c>
      <c r="I11" s="416">
        <f t="shared" ref="I11" si="10">+I12</f>
        <v>2502834</v>
      </c>
      <c r="J11" s="416">
        <f t="shared" ref="J11:J17" si="11">SUMIF($W$3:$AJ$3,"ok",W11:AJ11)</f>
        <v>5117.4660000000003</v>
      </c>
      <c r="K11" s="529">
        <f t="shared" si="1"/>
        <v>2.0446685637161713E-3</v>
      </c>
      <c r="L11" s="416">
        <f>+L12</f>
        <v>256462.94700000001</v>
      </c>
      <c r="M11" s="529">
        <f t="shared" si="2"/>
        <v>0.1024690199190198</v>
      </c>
      <c r="N11" s="416">
        <f t="shared" ref="N11" si="12">+N12</f>
        <v>2246371.0529999998</v>
      </c>
      <c r="O11" s="529">
        <f t="shared" si="4"/>
        <v>0.89753098008098009</v>
      </c>
      <c r="P11" s="419">
        <f>+'P02 2026'!BG4</f>
        <v>4800.2659999999996</v>
      </c>
      <c r="Q11" s="530">
        <f t="shared" si="5"/>
        <v>0.93801619786042534</v>
      </c>
      <c r="R11" s="419">
        <f>+'P02 2026'!BH4</f>
        <v>317.2</v>
      </c>
      <c r="S11" s="530">
        <f t="shared" si="6"/>
        <v>6.1983802139574544E-2</v>
      </c>
      <c r="T11" s="417">
        <f>+T12</f>
        <v>2764320.2930000001</v>
      </c>
      <c r="U11" s="417">
        <f t="shared" si="7"/>
        <v>16268.090232999999</v>
      </c>
      <c r="V11" s="529">
        <f t="shared" si="8"/>
        <v>5.8850236255889605E-3</v>
      </c>
      <c r="W11" s="420">
        <f t="shared" ref="W11:AB11" si="13">+W12</f>
        <v>2775.6660000000002</v>
      </c>
      <c r="X11" s="420">
        <f t="shared" si="13"/>
        <v>13630.480871</v>
      </c>
      <c r="Y11" s="531">
        <f t="shared" si="13"/>
        <v>2341.8000000000002</v>
      </c>
      <c r="Z11" s="531">
        <f t="shared" si="13"/>
        <v>2637.6093620000001</v>
      </c>
      <c r="AA11" s="531">
        <f t="shared" si="13"/>
        <v>2223.7800000000002</v>
      </c>
      <c r="AB11" s="531">
        <f t="shared" si="13"/>
        <v>92491.224000000002</v>
      </c>
      <c r="AC11" s="531">
        <f>AC12</f>
        <v>35346.339</v>
      </c>
      <c r="AD11" s="531">
        <f t="shared" ref="AD11:AI11" si="14">+AD12</f>
        <v>320543.391</v>
      </c>
      <c r="AE11" s="531">
        <f t="shared" si="14"/>
        <v>334190.65700000001</v>
      </c>
      <c r="AF11" s="531">
        <f t="shared" si="14"/>
        <v>61326.993000000002</v>
      </c>
      <c r="AG11" s="531">
        <f t="shared" si="14"/>
        <v>39622</v>
      </c>
      <c r="AH11" s="531">
        <f t="shared" si="14"/>
        <v>485237.27899999998</v>
      </c>
      <c r="AI11" s="531">
        <f t="shared" si="14"/>
        <v>263433.08199999999</v>
      </c>
      <c r="AJ11" s="531">
        <f t="shared" ref="AJ11" si="15">+AJ12</f>
        <v>737959.65399999998</v>
      </c>
      <c r="AK11" s="1027"/>
      <c r="AL11" s="1027"/>
      <c r="AN11" s="1028"/>
      <c r="AO11" s="1027"/>
      <c r="AP11" s="1027"/>
      <c r="AQ11" s="1027"/>
      <c r="AR11" s="1027"/>
      <c r="AS11" s="1027"/>
      <c r="AT11" s="1027"/>
      <c r="AU11" s="873"/>
      <c r="AV11" s="535"/>
      <c r="AX11" s="535"/>
      <c r="AY11" s="535"/>
      <c r="AZ11" s="875"/>
      <c r="BA11" s="875"/>
      <c r="BB11" s="875"/>
      <c r="BE11" s="433"/>
      <c r="BF11" s="433"/>
      <c r="BG11" s="433"/>
      <c r="BH11" s="433"/>
      <c r="BI11" s="433"/>
      <c r="BJ11" s="433"/>
    </row>
    <row r="12" spans="1:64" s="423" customFormat="1" ht="15.75" customHeight="1" x14ac:dyDescent="0.25">
      <c r="A12" s="524"/>
      <c r="B12" s="429"/>
      <c r="C12" s="430"/>
      <c r="D12" s="431">
        <v>30</v>
      </c>
      <c r="E12" s="431"/>
      <c r="F12" s="431" t="s">
        <v>818</v>
      </c>
      <c r="G12" s="424" t="s">
        <v>258</v>
      </c>
      <c r="H12" s="407">
        <f>SUM(H13:H17)</f>
        <v>2502834</v>
      </c>
      <c r="I12" s="407">
        <f>SUM(I13:I17)</f>
        <v>2502834</v>
      </c>
      <c r="J12" s="407">
        <f t="shared" si="11"/>
        <v>5117.4660000000003</v>
      </c>
      <c r="K12" s="411">
        <f t="shared" si="1"/>
        <v>2.0446685637161713E-3</v>
      </c>
      <c r="L12" s="407">
        <f>SUM(L13:L17)</f>
        <v>256462.94700000001</v>
      </c>
      <c r="M12" s="411">
        <f t="shared" si="2"/>
        <v>0.1024690199190198</v>
      </c>
      <c r="N12" s="407">
        <f>SUM(N13:N17)</f>
        <v>2246371.0529999998</v>
      </c>
      <c r="O12" s="411">
        <f t="shared" si="4"/>
        <v>0.89753098008098009</v>
      </c>
      <c r="P12" s="408">
        <f>+'P02 2026'!BG5</f>
        <v>4800.2659999999996</v>
      </c>
      <c r="Q12" s="506">
        <f t="shared" si="5"/>
        <v>0.93801619786042534</v>
      </c>
      <c r="R12" s="408">
        <f>+'P02 2026'!BH5</f>
        <v>317.2</v>
      </c>
      <c r="S12" s="506">
        <f t="shared" si="6"/>
        <v>6.1983802139574544E-2</v>
      </c>
      <c r="T12" s="409">
        <f>+T13+T14+T15+T16+T17</f>
        <v>2764320.2930000001</v>
      </c>
      <c r="U12" s="409">
        <f t="shared" si="7"/>
        <v>16268.090232999999</v>
      </c>
      <c r="V12" s="411">
        <f t="shared" si="8"/>
        <v>5.8850236255889605E-3</v>
      </c>
      <c r="W12" s="410">
        <f>SUM(W13:W17)</f>
        <v>2775.6660000000002</v>
      </c>
      <c r="X12" s="410">
        <f>SUM(X13:X17)</f>
        <v>13630.480871</v>
      </c>
      <c r="Y12" s="410">
        <f t="shared" ref="Y12:AJ12" si="16">SUM(Y13:Y17)</f>
        <v>2341.8000000000002</v>
      </c>
      <c r="Z12" s="410">
        <f t="shared" si="16"/>
        <v>2637.6093620000001</v>
      </c>
      <c r="AA12" s="410">
        <f t="shared" si="16"/>
        <v>2223.7800000000002</v>
      </c>
      <c r="AB12" s="410">
        <f t="shared" si="16"/>
        <v>92491.224000000002</v>
      </c>
      <c r="AC12" s="410">
        <f t="shared" si="16"/>
        <v>35346.339</v>
      </c>
      <c r="AD12" s="410">
        <f t="shared" si="16"/>
        <v>320543.391</v>
      </c>
      <c r="AE12" s="410">
        <f t="shared" si="16"/>
        <v>334190.65700000001</v>
      </c>
      <c r="AF12" s="410">
        <f t="shared" si="16"/>
        <v>61326.993000000002</v>
      </c>
      <c r="AG12" s="410">
        <f t="shared" si="16"/>
        <v>39622</v>
      </c>
      <c r="AH12" s="410">
        <f t="shared" si="16"/>
        <v>485237.27899999998</v>
      </c>
      <c r="AI12" s="410">
        <f t="shared" si="16"/>
        <v>263433.08199999999</v>
      </c>
      <c r="AJ12" s="410">
        <f t="shared" si="16"/>
        <v>737959.65399999998</v>
      </c>
      <c r="AK12" s="1027"/>
      <c r="AL12" s="1027"/>
      <c r="AN12" s="1028"/>
      <c r="AO12" s="1027"/>
      <c r="AP12" s="1027"/>
      <c r="AQ12" s="1027"/>
      <c r="AR12" s="1027"/>
      <c r="AS12" s="1027"/>
      <c r="AT12" s="1027"/>
      <c r="AU12" s="873"/>
      <c r="AV12" s="535"/>
      <c r="AX12" s="535"/>
      <c r="AY12" s="535"/>
      <c r="AZ12" s="875"/>
      <c r="BA12" s="875"/>
      <c r="BB12" s="875"/>
      <c r="BE12" s="433"/>
      <c r="BF12" s="433"/>
      <c r="BG12" s="433"/>
      <c r="BH12" s="433"/>
      <c r="BI12" s="433"/>
      <c r="BJ12" s="433"/>
    </row>
    <row r="13" spans="1:64" s="423" customFormat="1" ht="15.75" hidden="1" customHeight="1" x14ac:dyDescent="0.25">
      <c r="A13" s="527" t="s">
        <v>274</v>
      </c>
      <c r="B13" s="429"/>
      <c r="C13" s="430"/>
      <c r="D13" s="431"/>
      <c r="E13" s="431">
        <v>1</v>
      </c>
      <c r="F13" s="1026"/>
      <c r="G13" s="424" t="s">
        <v>274</v>
      </c>
      <c r="H13" s="407">
        <f>+'P02 2026'!H3++'P02 2026'!H4</f>
        <v>2300000</v>
      </c>
      <c r="I13" s="407">
        <f>+'P02 2026'!AR6++'P02 2026'!AR7++'P02 2026'!AR8++'P02 2026'!AR9++'P02 2026'!AR10++'P02 2026'!AR11++'P02 2026'!AR12++'P02 2026'!AR13++'P02 2026'!AR14++'P02 2026'!AR15++'P02 2026'!AR16++'P02 2026'!AR17</f>
        <v>2300000</v>
      </c>
      <c r="J13" s="407">
        <f t="shared" si="11"/>
        <v>0</v>
      </c>
      <c r="K13" s="411">
        <f t="shared" si="1"/>
        <v>0</v>
      </c>
      <c r="L13" s="407">
        <f>+'P02 2026'!AT6++'P02 2026'!AT7++'P02 2026'!AT8++'P02 2026'!AT9++'P02 2026'!AT10++'P02 2026'!AT11++'P02 2026'!AT12++'P02 2026'!AT13++'P02 2026'!AT14++'P02 2026'!AT15++'P02 2026'!AT16++'P02 2026'!AT17</f>
        <v>230611.98600000003</v>
      </c>
      <c r="M13" s="411">
        <f t="shared" si="2"/>
        <v>0.10026608086956523</v>
      </c>
      <c r="N13" s="407">
        <f>+I13-L13</f>
        <v>2069388.014</v>
      </c>
      <c r="O13" s="411">
        <f t="shared" si="4"/>
        <v>0.89973391913043477</v>
      </c>
      <c r="P13" s="410">
        <v>0</v>
      </c>
      <c r="Q13" s="506">
        <f t="shared" si="5"/>
        <v>0</v>
      </c>
      <c r="R13" s="410">
        <v>0</v>
      </c>
      <c r="S13" s="506">
        <f t="shared" si="6"/>
        <v>0</v>
      </c>
      <c r="T13" s="409">
        <f>+'P02 2025'!AA3</f>
        <v>2448625</v>
      </c>
      <c r="U13" s="409">
        <f t="shared" si="7"/>
        <v>0</v>
      </c>
      <c r="V13" s="411">
        <f t="shared" si="8"/>
        <v>0</v>
      </c>
      <c r="W13" s="514">
        <v>0</v>
      </c>
      <c r="X13" s="410">
        <v>0</v>
      </c>
      <c r="Y13" s="410">
        <v>0</v>
      </c>
      <c r="Z13" s="410">
        <v>0</v>
      </c>
      <c r="AA13" s="1019">
        <v>0</v>
      </c>
      <c r="AB13" s="1019">
        <f>+'P02 2025'!BB3</f>
        <v>90267.444000000003</v>
      </c>
      <c r="AC13" s="1019">
        <f>'P02 2025'!BT3</f>
        <v>27584.400000000001</v>
      </c>
      <c r="AD13" s="1019">
        <f>+'P02 2025'!CL4</f>
        <v>314684.25099999999</v>
      </c>
      <c r="AE13" s="1019">
        <f>+'P02 2025'!DD4</f>
        <v>330466.87699999998</v>
      </c>
      <c r="AF13" s="1019">
        <f>+'P02 2025'!DV3</f>
        <v>57603.213000000003</v>
      </c>
      <c r="AG13" s="1019">
        <f>+'P02 2025'!EN3</f>
        <v>10357.504999999999</v>
      </c>
      <c r="AH13" s="1019">
        <f>+'P02 2025'!FF4</f>
        <v>472325.74099999998</v>
      </c>
      <c r="AI13" s="1019">
        <f>+'P02 2025'!GL4</f>
        <v>248011.86600000001</v>
      </c>
      <c r="AJ13" s="1019">
        <f>+'P02 2025'!HV4</f>
        <v>678815.73100000003</v>
      </c>
      <c r="AK13" s="1027"/>
      <c r="AL13" s="1027"/>
      <c r="AU13" s="873"/>
      <c r="AV13" s="535"/>
      <c r="AX13" s="535"/>
      <c r="AY13" s="535"/>
      <c r="AZ13" s="875"/>
      <c r="BA13" s="875"/>
      <c r="BB13" s="875"/>
      <c r="BE13" s="433"/>
      <c r="BF13" s="433"/>
      <c r="BG13" s="433"/>
      <c r="BH13" s="433"/>
      <c r="BI13" s="433"/>
      <c r="BJ13" s="433"/>
    </row>
    <row r="14" spans="1:64" s="423" customFormat="1" ht="15.75" hidden="1" customHeight="1" x14ac:dyDescent="0.25">
      <c r="A14" s="527" t="s">
        <v>283</v>
      </c>
      <c r="B14" s="429"/>
      <c r="C14" s="430"/>
      <c r="D14" s="431"/>
      <c r="E14" s="431">
        <v>2</v>
      </c>
      <c r="F14" s="1026"/>
      <c r="G14" s="424" t="s">
        <v>283</v>
      </c>
      <c r="H14" s="407">
        <f>+'P02 2026'!H6+'P02 2026'!H7</f>
        <v>93862</v>
      </c>
      <c r="I14" s="407">
        <f>+'P02 2026'!AR18+'P02 2026'!AR19</f>
        <v>93862</v>
      </c>
      <c r="J14" s="407">
        <f t="shared" si="11"/>
        <v>0</v>
      </c>
      <c r="K14" s="411">
        <f t="shared" si="1"/>
        <v>0</v>
      </c>
      <c r="L14" s="407">
        <f>+'P02 2026'!AT18++'P02 2026'!AT19</f>
        <v>0</v>
      </c>
      <c r="M14" s="411">
        <f t="shared" si="2"/>
        <v>0</v>
      </c>
      <c r="N14" s="407">
        <f>+I14-L14</f>
        <v>93862</v>
      </c>
      <c r="O14" s="411">
        <f t="shared" si="4"/>
        <v>1</v>
      </c>
      <c r="P14" s="410">
        <v>0</v>
      </c>
      <c r="Q14" s="506">
        <f t="shared" si="5"/>
        <v>0</v>
      </c>
      <c r="R14" s="410">
        <v>0</v>
      </c>
      <c r="S14" s="506">
        <f t="shared" si="6"/>
        <v>0</v>
      </c>
      <c r="T14" s="409">
        <f>+'P02 2025'!AA4</f>
        <v>211112.715</v>
      </c>
      <c r="U14" s="409">
        <f t="shared" si="7"/>
        <v>11682.655873</v>
      </c>
      <c r="V14" s="411">
        <f t="shared" si="8"/>
        <v>5.53384758137377E-2</v>
      </c>
      <c r="W14" s="514">
        <v>0</v>
      </c>
      <c r="X14" s="410">
        <f>+'P02 2025'!I8</f>
        <v>11337.763691</v>
      </c>
      <c r="Y14" s="410">
        <v>0</v>
      </c>
      <c r="Z14" s="410">
        <f>+'P02 2025'!R4</f>
        <v>344.89218199999999</v>
      </c>
      <c r="AA14" s="1019">
        <v>0</v>
      </c>
      <c r="AB14" s="1019">
        <v>0</v>
      </c>
      <c r="AC14" s="1019">
        <v>0</v>
      </c>
      <c r="AD14" s="1019"/>
      <c r="AE14" s="1019">
        <v>0</v>
      </c>
      <c r="AF14" s="1019"/>
      <c r="AG14" s="1019">
        <f>+'P02 2025'!EN4</f>
        <v>26823.215</v>
      </c>
      <c r="AH14" s="1019">
        <f>+'P02 2025'!FF3</f>
        <v>3348.5909999999999</v>
      </c>
      <c r="AI14" s="1019">
        <f>+'P02 2025'!GL5</f>
        <v>3560.915</v>
      </c>
      <c r="AJ14" s="1019">
        <f>+'P02 2025'!HV3</f>
        <v>41523.563000000002</v>
      </c>
      <c r="AK14" s="1027"/>
      <c r="AL14" s="1027"/>
      <c r="AU14" s="873"/>
      <c r="AV14" s="535"/>
      <c r="AX14" s="535"/>
      <c r="AY14" s="535"/>
      <c r="AZ14" s="875"/>
      <c r="BA14" s="875"/>
      <c r="BB14" s="875"/>
      <c r="BE14" s="433"/>
      <c r="BF14" s="433"/>
      <c r="BG14" s="433"/>
      <c r="BH14" s="433"/>
      <c r="BI14" s="433"/>
      <c r="BJ14" s="433"/>
    </row>
    <row r="15" spans="1:64" s="423" customFormat="1" ht="15.75" hidden="1" customHeight="1" x14ac:dyDescent="0.25">
      <c r="A15" s="527" t="s">
        <v>277</v>
      </c>
      <c r="B15" s="429"/>
      <c r="C15" s="430"/>
      <c r="D15" s="431"/>
      <c r="E15" s="431">
        <v>5</v>
      </c>
      <c r="F15" s="1026"/>
      <c r="G15" s="424" t="s">
        <v>277</v>
      </c>
      <c r="H15" s="407">
        <f>+'P02 2026'!H5</f>
        <v>76840</v>
      </c>
      <c r="I15" s="407">
        <f>+'P02 2026'!AR20</f>
        <v>76840</v>
      </c>
      <c r="J15" s="407">
        <f t="shared" si="11"/>
        <v>1037.4660000000001</v>
      </c>
      <c r="K15" s="411">
        <f t="shared" si="1"/>
        <v>1.3501639770952631E-2</v>
      </c>
      <c r="L15" s="407">
        <f>+'P02 2026'!AT21</f>
        <v>1171.3409999999999</v>
      </c>
      <c r="M15" s="411">
        <f t="shared" si="2"/>
        <v>1.524389640812077E-2</v>
      </c>
      <c r="N15" s="407">
        <f>+I15-L15</f>
        <v>75668.659</v>
      </c>
      <c r="O15" s="411">
        <f t="shared" si="4"/>
        <v>0.98475610359187926</v>
      </c>
      <c r="P15" s="410">
        <v>0</v>
      </c>
      <c r="Q15" s="506">
        <f t="shared" si="5"/>
        <v>0</v>
      </c>
      <c r="R15" s="410">
        <v>0</v>
      </c>
      <c r="S15" s="506">
        <f t="shared" si="6"/>
        <v>0</v>
      </c>
      <c r="T15" s="409">
        <f>+'P02 2025'!AA5</f>
        <v>71664.81</v>
      </c>
      <c r="U15" s="409">
        <f t="shared" si="7"/>
        <v>0</v>
      </c>
      <c r="V15" s="411">
        <f t="shared" si="8"/>
        <v>0</v>
      </c>
      <c r="W15" s="514">
        <f>+'P02 2026'!I12</f>
        <v>775.66600000000005</v>
      </c>
      <c r="X15" s="410">
        <v>0</v>
      </c>
      <c r="Y15" s="410">
        <f>+'P02 2026'!AH10</f>
        <v>261.8</v>
      </c>
      <c r="Z15" s="410">
        <v>0</v>
      </c>
      <c r="AA15" s="1019">
        <v>0</v>
      </c>
      <c r="AB15" s="1019"/>
      <c r="AC15" s="1019">
        <f>'P02 2025'!BT4</f>
        <v>4538.1589999999997</v>
      </c>
      <c r="AD15" s="1019">
        <f>+'P02 2025'!CL5</f>
        <v>885.36</v>
      </c>
      <c r="AE15" s="1019">
        <v>0</v>
      </c>
      <c r="AF15" s="1019"/>
      <c r="AG15" s="1019">
        <v>0</v>
      </c>
      <c r="AH15" s="1019">
        <f>+'P02 2025'!FF5</f>
        <v>3570</v>
      </c>
      <c r="AI15" s="1019">
        <f>+'P02 2025'!GL3</f>
        <v>5803.1880000000001</v>
      </c>
      <c r="AJ15" s="1019">
        <f>+'P02 2025'!HV6</f>
        <v>10896.58</v>
      </c>
      <c r="AK15" s="1027"/>
      <c r="AL15" s="1027"/>
      <c r="AU15" s="873"/>
      <c r="AV15" s="535"/>
      <c r="AX15" s="535"/>
      <c r="AY15" s="535"/>
      <c r="AZ15" s="875"/>
      <c r="BA15" s="875"/>
      <c r="BB15" s="875"/>
      <c r="BE15" s="433"/>
      <c r="BF15" s="433"/>
      <c r="BG15" s="433"/>
      <c r="BH15" s="433"/>
      <c r="BI15" s="433"/>
      <c r="BJ15" s="433"/>
    </row>
    <row r="16" spans="1:64" s="423" customFormat="1" ht="15.75" hidden="1" customHeight="1" x14ac:dyDescent="0.25">
      <c r="A16" s="527" t="s">
        <v>275</v>
      </c>
      <c r="B16" s="429"/>
      <c r="C16" s="430"/>
      <c r="D16" s="431"/>
      <c r="E16" s="431">
        <v>3</v>
      </c>
      <c r="F16" s="1026"/>
      <c r="G16" s="424" t="s">
        <v>275</v>
      </c>
      <c r="H16" s="407">
        <f>+'P02 2026'!H8</f>
        <v>32000</v>
      </c>
      <c r="I16" s="407">
        <f>+'P02 2026'!AR3</f>
        <v>32000</v>
      </c>
      <c r="J16" s="407">
        <f t="shared" si="11"/>
        <v>4080</v>
      </c>
      <c r="K16" s="411">
        <f t="shared" si="1"/>
        <v>0.1275</v>
      </c>
      <c r="L16" s="407">
        <f>+'P02 2026'!AT4</f>
        <v>24679.62</v>
      </c>
      <c r="M16" s="411">
        <f t="shared" si="2"/>
        <v>0.771238125</v>
      </c>
      <c r="N16" s="407">
        <f>+I16-L16</f>
        <v>7320.380000000001</v>
      </c>
      <c r="O16" s="411">
        <f t="shared" si="4"/>
        <v>0.22876187500000003</v>
      </c>
      <c r="P16" s="410">
        <v>0</v>
      </c>
      <c r="Q16" s="506">
        <f t="shared" si="5"/>
        <v>0</v>
      </c>
      <c r="R16" s="410">
        <v>0</v>
      </c>
      <c r="S16" s="506">
        <f t="shared" si="6"/>
        <v>0</v>
      </c>
      <c r="T16" s="409">
        <f>+'P02 2025'!AA6</f>
        <v>31466.12</v>
      </c>
      <c r="U16" s="409">
        <f t="shared" si="7"/>
        <v>4585.4343600000002</v>
      </c>
      <c r="V16" s="411">
        <f t="shared" si="8"/>
        <v>0.14572608125819136</v>
      </c>
      <c r="W16" s="514">
        <f>+'P02 2026'!I11</f>
        <v>2000</v>
      </c>
      <c r="X16" s="410">
        <f>+'P02 2025'!I9</f>
        <v>2292.7171800000001</v>
      </c>
      <c r="Y16" s="410">
        <f>+'P02 2026'!AH11</f>
        <v>2080</v>
      </c>
      <c r="Z16" s="410">
        <f>+'P02 2025'!R3</f>
        <v>2292.7171800000001</v>
      </c>
      <c r="AA16" s="1019">
        <f>+'P02 2025'!AJ3</f>
        <v>2223.7800000000002</v>
      </c>
      <c r="AB16" s="1019">
        <f>+'P02 2025'!BB4</f>
        <v>2223.7800000000002</v>
      </c>
      <c r="AC16" s="1019">
        <f>'P02 2025'!BT5</f>
        <v>3223.78</v>
      </c>
      <c r="AD16" s="1019">
        <f>+'P02 2025'!CL3</f>
        <v>4973.78</v>
      </c>
      <c r="AE16" s="1019">
        <f>+'P02 2025'!DD3</f>
        <v>3723.78</v>
      </c>
      <c r="AF16" s="1019">
        <f>+'P02 2025'!DV4</f>
        <v>3723.78</v>
      </c>
      <c r="AG16" s="1019">
        <f>+'P02 2025'!EN5</f>
        <v>2441.2800000000002</v>
      </c>
      <c r="AH16" s="1019">
        <f>+'P02 2025'!FF6</f>
        <v>5992.9470000000001</v>
      </c>
      <c r="AI16" s="1019">
        <f>+'P02 2025'!GL6</f>
        <v>6057.1130000000003</v>
      </c>
      <c r="AJ16" s="1019">
        <f>+'P02 2025'!HV5</f>
        <v>6723.78</v>
      </c>
      <c r="AK16" s="1027"/>
      <c r="AL16" s="1027"/>
      <c r="AU16" s="873"/>
      <c r="AV16" s="535"/>
      <c r="AX16" s="535"/>
      <c r="AY16" s="535"/>
      <c r="AZ16" s="875"/>
      <c r="BA16" s="875"/>
      <c r="BB16" s="875"/>
      <c r="BE16" s="433"/>
      <c r="BF16" s="433"/>
      <c r="BG16" s="433"/>
      <c r="BH16" s="433"/>
      <c r="BI16" s="433"/>
      <c r="BJ16" s="433"/>
    </row>
    <row r="17" spans="1:62" s="423" customFormat="1" ht="15.75" hidden="1" customHeight="1" x14ac:dyDescent="0.25">
      <c r="A17" s="527" t="s">
        <v>276</v>
      </c>
      <c r="B17" s="429"/>
      <c r="C17" s="430"/>
      <c r="D17" s="431"/>
      <c r="E17" s="431">
        <v>4</v>
      </c>
      <c r="F17" s="1026"/>
      <c r="G17" s="424" t="s">
        <v>276</v>
      </c>
      <c r="H17" s="407">
        <f>+'P02 2026'!H9</f>
        <v>132</v>
      </c>
      <c r="I17" s="407">
        <f>+'P02 2026'!AR5</f>
        <v>132</v>
      </c>
      <c r="J17" s="407">
        <f t="shared" si="11"/>
        <v>0</v>
      </c>
      <c r="K17" s="411">
        <f t="shared" si="1"/>
        <v>0</v>
      </c>
      <c r="L17" s="407">
        <v>0</v>
      </c>
      <c r="M17" s="411">
        <f t="shared" si="2"/>
        <v>0</v>
      </c>
      <c r="N17" s="407">
        <f>+I17-L17</f>
        <v>132</v>
      </c>
      <c r="O17" s="411">
        <f t="shared" si="4"/>
        <v>1</v>
      </c>
      <c r="P17" s="410">
        <v>0</v>
      </c>
      <c r="Q17" s="506">
        <f t="shared" si="5"/>
        <v>0</v>
      </c>
      <c r="R17" s="410">
        <v>0</v>
      </c>
      <c r="S17" s="506">
        <f t="shared" si="6"/>
        <v>0</v>
      </c>
      <c r="T17" s="409">
        <f>+'P02 2025'!AA7</f>
        <v>1451.6479999999999</v>
      </c>
      <c r="U17" s="409">
        <f t="shared" si="7"/>
        <v>0</v>
      </c>
      <c r="V17" s="411">
        <f t="shared" si="8"/>
        <v>0</v>
      </c>
      <c r="W17" s="514">
        <v>0</v>
      </c>
      <c r="X17" s="410">
        <v>0</v>
      </c>
      <c r="Y17" s="410">
        <v>0</v>
      </c>
      <c r="Z17" s="410">
        <v>0</v>
      </c>
      <c r="AA17" s="1019">
        <v>0</v>
      </c>
      <c r="AB17" s="1019">
        <v>0</v>
      </c>
      <c r="AC17" s="1019">
        <v>0</v>
      </c>
      <c r="AD17" s="1019"/>
      <c r="AE17" s="1019">
        <v>0</v>
      </c>
      <c r="AF17" s="1019"/>
      <c r="AG17" s="1019">
        <v>0</v>
      </c>
      <c r="AH17" s="1019">
        <v>0</v>
      </c>
      <c r="AI17" s="1019">
        <v>0</v>
      </c>
      <c r="AJ17" s="1019">
        <v>0</v>
      </c>
      <c r="AK17" s="1027"/>
      <c r="AL17" s="1027"/>
      <c r="AU17" s="873"/>
      <c r="AV17" s="535"/>
      <c r="AX17" s="535"/>
      <c r="AY17" s="535"/>
      <c r="AZ17" s="875"/>
      <c r="BA17" s="875"/>
      <c r="BB17" s="875"/>
      <c r="BE17" s="433"/>
      <c r="BF17" s="433"/>
      <c r="BG17" s="433"/>
      <c r="BH17" s="433"/>
      <c r="BI17" s="433"/>
      <c r="BJ17" s="433"/>
    </row>
    <row r="18" spans="1:62" s="423" customFormat="1" ht="15.75" customHeight="1" x14ac:dyDescent="0.25">
      <c r="A18" s="527"/>
      <c r="B18" s="412" t="s">
        <v>1</v>
      </c>
      <c r="C18" s="413">
        <v>3</v>
      </c>
      <c r="D18" s="414"/>
      <c r="E18" s="431"/>
      <c r="F18" s="431"/>
      <c r="G18" s="415" t="s">
        <v>263</v>
      </c>
      <c r="H18" s="416">
        <f>+H19+H25</f>
        <v>1589015</v>
      </c>
      <c r="I18" s="416">
        <f t="shared" ref="I18:R18" si="17">+I19+I25</f>
        <v>1589015</v>
      </c>
      <c r="J18" s="416">
        <f t="shared" ca="1" si="17"/>
        <v>0</v>
      </c>
      <c r="K18" s="529">
        <f t="shared" ca="1" si="1"/>
        <v>0</v>
      </c>
      <c r="L18" s="416">
        <f t="shared" si="17"/>
        <v>22045</v>
      </c>
      <c r="M18" s="529">
        <f t="shared" si="2"/>
        <v>1.3873374386019011E-2</v>
      </c>
      <c r="N18" s="416">
        <f t="shared" si="17"/>
        <v>1566970</v>
      </c>
      <c r="O18" s="529">
        <f t="shared" si="4"/>
        <v>0.98612662561398101</v>
      </c>
      <c r="P18" s="416">
        <f t="shared" si="17"/>
        <v>0</v>
      </c>
      <c r="Q18" s="530">
        <f t="shared" ca="1" si="5"/>
        <v>0</v>
      </c>
      <c r="R18" s="416">
        <f t="shared" si="17"/>
        <v>0</v>
      </c>
      <c r="S18" s="530">
        <f t="shared" ca="1" si="6"/>
        <v>0</v>
      </c>
      <c r="T18" s="417">
        <f>+T19+T25</f>
        <v>2385311.29</v>
      </c>
      <c r="U18" s="417">
        <f t="shared" si="7"/>
        <v>111737.55613299998</v>
      </c>
      <c r="V18" s="529">
        <f t="shared" si="8"/>
        <v>4.6844014280836267E-2</v>
      </c>
      <c r="W18" s="532">
        <f>+W19+W25</f>
        <v>0</v>
      </c>
      <c r="X18" s="532">
        <f>+X19+X25</f>
        <v>0</v>
      </c>
      <c r="Y18" s="532">
        <f t="shared" ref="Y18:AJ18" si="18">+Y19+Y25</f>
        <v>0</v>
      </c>
      <c r="Z18" s="532">
        <f t="shared" si="18"/>
        <v>111737.55613299998</v>
      </c>
      <c r="AA18" s="532">
        <f t="shared" si="18"/>
        <v>780</v>
      </c>
      <c r="AB18" s="532">
        <f t="shared" si="18"/>
        <v>3808</v>
      </c>
      <c r="AC18" s="532">
        <f t="shared" si="18"/>
        <v>30780</v>
      </c>
      <c r="AD18" s="532">
        <f t="shared" si="18"/>
        <v>346400</v>
      </c>
      <c r="AE18" s="532">
        <f t="shared" si="18"/>
        <v>12557.85</v>
      </c>
      <c r="AF18" s="532">
        <f t="shared" si="18"/>
        <v>31292.5</v>
      </c>
      <c r="AG18" s="532">
        <f t="shared" si="18"/>
        <v>395585.49900000001</v>
      </c>
      <c r="AH18" s="532">
        <f t="shared" si="18"/>
        <v>316667.8</v>
      </c>
      <c r="AI18" s="532">
        <f t="shared" si="18"/>
        <v>124434.27900000001</v>
      </c>
      <c r="AJ18" s="532">
        <f t="shared" si="18"/>
        <v>900239.09600000002</v>
      </c>
      <c r="AK18" s="1027"/>
      <c r="AL18" s="1027"/>
      <c r="AN18" s="1028"/>
      <c r="AO18" s="1027"/>
      <c r="AP18" s="1027"/>
      <c r="AQ18" s="1027"/>
      <c r="AR18" s="1027"/>
      <c r="AS18" s="1027"/>
      <c r="AT18" s="1027"/>
      <c r="AU18" s="873"/>
      <c r="AV18" s="535"/>
      <c r="AX18" s="535"/>
      <c r="AY18" s="535"/>
      <c r="AZ18" s="875"/>
      <c r="BA18" s="875"/>
      <c r="BB18" s="875"/>
      <c r="BE18" s="433"/>
      <c r="BF18" s="433"/>
      <c r="BG18" s="433"/>
      <c r="BH18" s="433"/>
      <c r="BI18" s="433"/>
      <c r="BJ18" s="433"/>
    </row>
    <row r="19" spans="1:62" s="873" customFormat="1" ht="15.75" customHeight="1" x14ac:dyDescent="0.25">
      <c r="A19" s="527"/>
      <c r="B19" s="429" t="s">
        <v>1</v>
      </c>
      <c r="C19" s="430"/>
      <c r="D19" s="431">
        <v>26</v>
      </c>
      <c r="E19" s="431"/>
      <c r="F19" s="431" t="s">
        <v>199</v>
      </c>
      <c r="G19" s="425" t="s">
        <v>1053</v>
      </c>
      <c r="H19" s="407">
        <f>SUM(H20:H24)</f>
        <v>1589015</v>
      </c>
      <c r="I19" s="407">
        <f>SUM(I20:I24)</f>
        <v>1589015</v>
      </c>
      <c r="J19" s="407">
        <f ca="1">SUMIF($W$3:$AJ$12,"ok",W19:AJ19)</f>
        <v>0</v>
      </c>
      <c r="K19" s="411">
        <f t="shared" ca="1" si="1"/>
        <v>0</v>
      </c>
      <c r="L19" s="407">
        <f>SUM(L20:L24)</f>
        <v>22045</v>
      </c>
      <c r="M19" s="411">
        <f t="shared" si="2"/>
        <v>1.3873374386019011E-2</v>
      </c>
      <c r="N19" s="409">
        <f t="shared" ref="N19:N24" si="19">+I19-L19</f>
        <v>1566970</v>
      </c>
      <c r="O19" s="411">
        <f t="shared" si="4"/>
        <v>0.98612662561398101</v>
      </c>
      <c r="P19" s="408">
        <f>+'P02 2026'!BG7</f>
        <v>0</v>
      </c>
      <c r="Q19" s="506">
        <f t="shared" ca="1" si="5"/>
        <v>0</v>
      </c>
      <c r="R19" s="408">
        <f>+'P02 2026'!BH7</f>
        <v>0</v>
      </c>
      <c r="S19" s="506">
        <f t="shared" ca="1" si="6"/>
        <v>0</v>
      </c>
      <c r="T19" s="409">
        <f>+T20+T21+T22+T23+T24</f>
        <v>1621444.4209999999</v>
      </c>
      <c r="U19" s="409">
        <f t="shared" si="7"/>
        <v>19134.327968999998</v>
      </c>
      <c r="V19" s="411">
        <f t="shared" si="8"/>
        <v>1.1800791763925653E-2</v>
      </c>
      <c r="W19" s="410">
        <f>SUM(W20:W24)</f>
        <v>0</v>
      </c>
      <c r="X19" s="410">
        <f>SUM(X20:X24)</f>
        <v>0</v>
      </c>
      <c r="Y19" s="410">
        <f t="shared" ref="Y19:AJ19" si="20">SUM(Y20:Y24)</f>
        <v>0</v>
      </c>
      <c r="Z19" s="410">
        <f t="shared" si="20"/>
        <v>19134.327968999998</v>
      </c>
      <c r="AA19" s="410">
        <f t="shared" si="20"/>
        <v>0</v>
      </c>
      <c r="AB19" s="410">
        <f t="shared" si="20"/>
        <v>0</v>
      </c>
      <c r="AC19" s="410">
        <f t="shared" si="20"/>
        <v>0</v>
      </c>
      <c r="AD19" s="410">
        <f t="shared" si="20"/>
        <v>10400</v>
      </c>
      <c r="AE19" s="410">
        <f t="shared" si="20"/>
        <v>5400</v>
      </c>
      <c r="AF19" s="410">
        <f t="shared" si="20"/>
        <v>30512.5</v>
      </c>
      <c r="AG19" s="410">
        <f t="shared" si="20"/>
        <v>395585.49900000001</v>
      </c>
      <c r="AH19" s="410">
        <f t="shared" si="20"/>
        <v>282134</v>
      </c>
      <c r="AI19" s="410">
        <f t="shared" si="20"/>
        <v>114420.429</v>
      </c>
      <c r="AJ19" s="410">
        <f t="shared" si="20"/>
        <v>673112.3</v>
      </c>
      <c r="AK19" s="1027"/>
      <c r="AL19" s="1027"/>
      <c r="AM19" s="423"/>
      <c r="AN19" s="1028"/>
      <c r="AO19" s="1027"/>
      <c r="AP19" s="1027"/>
      <c r="AQ19" s="1027"/>
      <c r="AR19" s="1027"/>
      <c r="AS19" s="1027"/>
      <c r="AT19" s="1027"/>
      <c r="AV19" s="535"/>
      <c r="AW19" s="423"/>
      <c r="AX19" s="535"/>
      <c r="AY19" s="535"/>
      <c r="AZ19" s="875"/>
      <c r="BA19" s="875"/>
      <c r="BB19" s="875"/>
      <c r="BC19" s="423"/>
      <c r="BE19" s="433"/>
      <c r="BF19" s="433"/>
      <c r="BG19" s="433"/>
      <c r="BH19" s="433"/>
      <c r="BI19" s="433"/>
      <c r="BJ19" s="433"/>
    </row>
    <row r="20" spans="1:62" s="423" customFormat="1" ht="15.75" hidden="1" customHeight="1" x14ac:dyDescent="0.2">
      <c r="A20" s="527" t="s">
        <v>235</v>
      </c>
      <c r="B20" s="429"/>
      <c r="C20" s="430"/>
      <c r="D20" s="431"/>
      <c r="E20" s="431">
        <v>1</v>
      </c>
      <c r="F20" s="1029"/>
      <c r="G20" s="425" t="s">
        <v>235</v>
      </c>
      <c r="H20" s="1020">
        <f>+'P02 2026'!H13</f>
        <v>1109590</v>
      </c>
      <c r="I20" s="410">
        <f>+'P02 2026'!AR24</f>
        <v>1267156</v>
      </c>
      <c r="J20" s="407">
        <f>SUMIF(W$3:$AJ3,"ok",W20:AJ20)</f>
        <v>0</v>
      </c>
      <c r="K20" s="411">
        <f t="shared" si="1"/>
        <v>0</v>
      </c>
      <c r="L20" s="410">
        <f>+'P02 2026'!AT25</f>
        <v>21450</v>
      </c>
      <c r="M20" s="411">
        <f t="shared" si="2"/>
        <v>1.6927671099690962E-2</v>
      </c>
      <c r="N20" s="407">
        <f t="shared" si="19"/>
        <v>1245706</v>
      </c>
      <c r="O20" s="411">
        <f t="shared" si="4"/>
        <v>0.98307232890030904</v>
      </c>
      <c r="P20" s="410">
        <v>0</v>
      </c>
      <c r="Q20" s="506">
        <f t="shared" si="5"/>
        <v>0</v>
      </c>
      <c r="R20" s="410">
        <v>0</v>
      </c>
      <c r="S20" s="506">
        <f t="shared" si="6"/>
        <v>0</v>
      </c>
      <c r="T20" s="409">
        <f>+'P02 2025'!AA13</f>
        <v>1155626.2489999998</v>
      </c>
      <c r="U20" s="409">
        <f t="shared" si="7"/>
        <v>15001.05</v>
      </c>
      <c r="V20" s="411">
        <f t="shared" si="8"/>
        <v>1.2980883752840407E-2</v>
      </c>
      <c r="W20" s="514">
        <v>0</v>
      </c>
      <c r="X20" s="410">
        <v>0</v>
      </c>
      <c r="Y20" s="410">
        <v>0</v>
      </c>
      <c r="Z20" s="410">
        <f>+'P02 2025'!R6</f>
        <v>15001.05</v>
      </c>
      <c r="AA20" s="410">
        <v>0</v>
      </c>
      <c r="AB20" s="559">
        <v>0</v>
      </c>
      <c r="AC20" s="422">
        <v>0</v>
      </c>
      <c r="AD20" s="422">
        <v>0</v>
      </c>
      <c r="AE20" s="422">
        <v>0</v>
      </c>
      <c r="AF20" s="422">
        <f>+'P02 2025'!DV5</f>
        <v>25112.5</v>
      </c>
      <c r="AG20" s="422">
        <f>+'P02 2025'!EN7</f>
        <v>392885.5</v>
      </c>
      <c r="AH20" s="422">
        <f>+'P02 2025'!FF9</f>
        <v>84598.5</v>
      </c>
      <c r="AI20" s="422">
        <f>+'P02 2025'!GL8</f>
        <v>48700</v>
      </c>
      <c r="AJ20" s="407">
        <f>+'P02 2025'!HV8</f>
        <v>583112.30000000005</v>
      </c>
      <c r="AK20" s="1027"/>
      <c r="AL20" s="1027"/>
      <c r="AU20" s="873"/>
      <c r="AV20" s="535"/>
      <c r="AX20" s="535"/>
      <c r="AY20" s="535"/>
      <c r="AZ20" s="875"/>
      <c r="BA20" s="875"/>
      <c r="BB20" s="875"/>
      <c r="BE20" s="433"/>
      <c r="BF20" s="433"/>
      <c r="BG20" s="433"/>
      <c r="BH20" s="433"/>
      <c r="BI20" s="433"/>
      <c r="BJ20" s="433"/>
    </row>
    <row r="21" spans="1:62" s="423" customFormat="1" ht="15.75" hidden="1" customHeight="1" x14ac:dyDescent="0.2">
      <c r="A21" s="527" t="s">
        <v>385</v>
      </c>
      <c r="B21" s="429"/>
      <c r="C21" s="430"/>
      <c r="D21" s="431"/>
      <c r="E21" s="431">
        <v>2</v>
      </c>
      <c r="F21" s="1029"/>
      <c r="G21" s="425" t="s">
        <v>256</v>
      </c>
      <c r="H21" s="1020">
        <f>+'P02 2026'!H15</f>
        <v>179613</v>
      </c>
      <c r="I21" s="410">
        <f>+'P02 2026'!AR28</f>
        <v>0</v>
      </c>
      <c r="J21" s="407">
        <f ca="1">SUMIF(W$3:$AJ4,"ok",W21:AJ21)</f>
        <v>0</v>
      </c>
      <c r="K21" s="411">
        <f t="shared" ca="1" si="1"/>
        <v>0</v>
      </c>
      <c r="L21" s="410">
        <f>+'P02 2026'!AT23</f>
        <v>0</v>
      </c>
      <c r="M21" s="411">
        <f t="shared" si="2"/>
        <v>0</v>
      </c>
      <c r="N21" s="407">
        <f>+I21-L21</f>
        <v>0</v>
      </c>
      <c r="O21" s="411">
        <f t="shared" si="4"/>
        <v>0</v>
      </c>
      <c r="P21" s="410">
        <v>0</v>
      </c>
      <c r="Q21" s="506">
        <f t="shared" ca="1" si="5"/>
        <v>0</v>
      </c>
      <c r="R21" s="410">
        <v>0</v>
      </c>
      <c r="S21" s="506">
        <f t="shared" ca="1" si="6"/>
        <v>0</v>
      </c>
      <c r="T21" s="409">
        <f>+'P02 2025'!AA15</f>
        <v>144340</v>
      </c>
      <c r="U21" s="409">
        <f t="shared" si="7"/>
        <v>0</v>
      </c>
      <c r="V21" s="411">
        <f t="shared" si="8"/>
        <v>0</v>
      </c>
      <c r="W21" s="514">
        <v>0</v>
      </c>
      <c r="X21" s="410">
        <v>0</v>
      </c>
      <c r="Y21" s="410">
        <v>0</v>
      </c>
      <c r="Z21" s="410">
        <v>0</v>
      </c>
      <c r="AA21" s="410">
        <v>0</v>
      </c>
      <c r="AB21" s="422">
        <v>0</v>
      </c>
      <c r="AC21" s="422">
        <v>0</v>
      </c>
      <c r="AD21" s="422">
        <f>+'P02 2025'!CL6</f>
        <v>5000</v>
      </c>
      <c r="AE21" s="422">
        <v>0</v>
      </c>
      <c r="AF21" s="422">
        <v>0</v>
      </c>
      <c r="AG21" s="422">
        <v>0</v>
      </c>
      <c r="AH21" s="422">
        <v>0</v>
      </c>
      <c r="AI21" s="422">
        <v>0</v>
      </c>
      <c r="AJ21" s="407">
        <v>0</v>
      </c>
      <c r="AK21" s="1027"/>
      <c r="AL21" s="1027"/>
      <c r="AU21" s="873"/>
      <c r="AV21" s="535"/>
      <c r="AX21" s="535"/>
      <c r="AY21" s="535"/>
      <c r="AZ21" s="875"/>
      <c r="BA21" s="875"/>
      <c r="BB21" s="875"/>
      <c r="BE21" s="433"/>
      <c r="BF21" s="433"/>
      <c r="BG21" s="433"/>
      <c r="BH21" s="433"/>
      <c r="BI21" s="433"/>
      <c r="BJ21" s="433"/>
    </row>
    <row r="22" spans="1:62" s="423" customFormat="1" ht="15.75" hidden="1" customHeight="1" x14ac:dyDescent="0.2">
      <c r="A22" s="527" t="s">
        <v>366</v>
      </c>
      <c r="B22" s="429"/>
      <c r="C22" s="430"/>
      <c r="D22" s="431"/>
      <c r="E22" s="431">
        <v>3</v>
      </c>
      <c r="F22" s="1029"/>
      <c r="G22" s="425" t="s">
        <v>366</v>
      </c>
      <c r="H22" s="1020">
        <f>+'P02 2026'!H14</f>
        <v>228000</v>
      </c>
      <c r="I22" s="410">
        <f>+'P02 2026'!AR23</f>
        <v>240000</v>
      </c>
      <c r="J22" s="407">
        <f ca="1">SUMIF(W$3:$AJ5,"ok",W22:AJ22)</f>
        <v>0</v>
      </c>
      <c r="K22" s="411">
        <f t="shared" ca="1" si="1"/>
        <v>0</v>
      </c>
      <c r="L22" s="410">
        <f>+'P02 2026'!AT6</f>
        <v>0</v>
      </c>
      <c r="M22" s="411">
        <f t="shared" si="2"/>
        <v>0</v>
      </c>
      <c r="N22" s="407">
        <f t="shared" si="19"/>
        <v>240000</v>
      </c>
      <c r="O22" s="411">
        <f t="shared" si="4"/>
        <v>1</v>
      </c>
      <c r="P22" s="410">
        <v>0</v>
      </c>
      <c r="Q22" s="506">
        <f t="shared" ca="1" si="5"/>
        <v>0</v>
      </c>
      <c r="R22" s="410">
        <v>0</v>
      </c>
      <c r="S22" s="506">
        <f t="shared" ca="1" si="6"/>
        <v>0</v>
      </c>
      <c r="T22" s="409">
        <f>+'P02 2025'!AA14</f>
        <v>247439.99999999997</v>
      </c>
      <c r="U22" s="409">
        <f t="shared" si="7"/>
        <v>0</v>
      </c>
      <c r="V22" s="411">
        <f t="shared" si="8"/>
        <v>0</v>
      </c>
      <c r="W22" s="514">
        <v>0</v>
      </c>
      <c r="X22" s="410">
        <v>0</v>
      </c>
      <c r="Y22" s="410">
        <v>0</v>
      </c>
      <c r="Z22" s="410">
        <v>0</v>
      </c>
      <c r="AA22" s="410">
        <v>0</v>
      </c>
      <c r="AB22" s="422">
        <v>0</v>
      </c>
      <c r="AC22" s="422">
        <v>0</v>
      </c>
      <c r="AD22" s="422">
        <v>0</v>
      </c>
      <c r="AE22" s="422">
        <v>0</v>
      </c>
      <c r="AF22" s="422">
        <v>0</v>
      </c>
      <c r="AG22" s="422">
        <v>0</v>
      </c>
      <c r="AH22" s="422">
        <f>+'P02 2025'!FF7</f>
        <v>197000</v>
      </c>
      <c r="AI22" s="422">
        <f>+'P02 2025'!GL9</f>
        <v>60000</v>
      </c>
      <c r="AJ22" s="407">
        <f>+'P02 2025'!HV9</f>
        <v>84000</v>
      </c>
      <c r="AK22" s="1027"/>
      <c r="AL22" s="1027"/>
      <c r="AU22" s="873"/>
      <c r="AV22" s="535"/>
      <c r="AX22" s="535"/>
      <c r="AY22" s="535"/>
      <c r="AZ22" s="875"/>
      <c r="BA22" s="875"/>
      <c r="BB22" s="875"/>
      <c r="BE22" s="433"/>
      <c r="BF22" s="433"/>
      <c r="BG22" s="433"/>
      <c r="BH22" s="433"/>
      <c r="BI22" s="433"/>
      <c r="BJ22" s="433"/>
    </row>
    <row r="23" spans="1:62" s="423" customFormat="1" ht="15.75" hidden="1" customHeight="1" x14ac:dyDescent="0.25">
      <c r="A23" s="527"/>
      <c r="B23" s="429"/>
      <c r="C23" s="430"/>
      <c r="D23" s="431"/>
      <c r="E23" s="431">
        <v>4</v>
      </c>
      <c r="F23" s="1029"/>
      <c r="G23" s="425" t="s">
        <v>519</v>
      </c>
      <c r="H23" s="407">
        <v>0</v>
      </c>
      <c r="I23" s="410">
        <f>+'P02 2026'!AR26</f>
        <v>7821</v>
      </c>
      <c r="J23" s="407">
        <f ca="1">SUMIF(W$3:$AJ6,"ok",W23:AJ23)</f>
        <v>0</v>
      </c>
      <c r="K23" s="411">
        <f t="shared" ca="1" si="1"/>
        <v>0</v>
      </c>
      <c r="L23" s="410">
        <f>+'P02 2026'!AT27</f>
        <v>595</v>
      </c>
      <c r="M23" s="411">
        <f t="shared" si="2"/>
        <v>7.6077227975962156E-2</v>
      </c>
      <c r="N23" s="407">
        <f t="shared" si="19"/>
        <v>7226</v>
      </c>
      <c r="O23" s="411">
        <f t="shared" si="4"/>
        <v>0.92392277202403783</v>
      </c>
      <c r="P23" s="410">
        <v>0</v>
      </c>
      <c r="Q23" s="506">
        <f t="shared" ca="1" si="5"/>
        <v>0</v>
      </c>
      <c r="R23" s="410">
        <v>0</v>
      </c>
      <c r="S23" s="506">
        <f t="shared" ca="1" si="6"/>
        <v>0</v>
      </c>
      <c r="T23" s="409">
        <v>0</v>
      </c>
      <c r="U23" s="409">
        <f t="shared" si="7"/>
        <v>0</v>
      </c>
      <c r="V23" s="411">
        <f t="shared" si="8"/>
        <v>0</v>
      </c>
      <c r="W23" s="514">
        <v>0</v>
      </c>
      <c r="X23" s="410">
        <v>0</v>
      </c>
      <c r="Y23" s="410">
        <v>0</v>
      </c>
      <c r="Z23" s="410">
        <v>0</v>
      </c>
      <c r="AA23" s="410">
        <v>0</v>
      </c>
      <c r="AB23" s="422">
        <v>0</v>
      </c>
      <c r="AC23" s="422">
        <v>0</v>
      </c>
      <c r="AD23" s="422">
        <v>0</v>
      </c>
      <c r="AE23" s="422">
        <v>0</v>
      </c>
      <c r="AF23" s="422">
        <v>0</v>
      </c>
      <c r="AG23" s="422">
        <v>0</v>
      </c>
      <c r="AH23" s="422">
        <f>+'P02 2025'!FF8</f>
        <v>535.5</v>
      </c>
      <c r="AI23" s="422">
        <v>0</v>
      </c>
      <c r="AJ23" s="407">
        <v>0</v>
      </c>
      <c r="AK23" s="1027"/>
      <c r="AL23" s="1027"/>
      <c r="AU23" s="873"/>
      <c r="AV23" s="535"/>
      <c r="AX23" s="535"/>
      <c r="AY23" s="535"/>
      <c r="AZ23" s="875"/>
      <c r="BA23" s="875"/>
      <c r="BB23" s="875"/>
      <c r="BE23" s="433"/>
      <c r="BF23" s="433"/>
      <c r="BG23" s="433"/>
      <c r="BH23" s="433"/>
      <c r="BI23" s="433"/>
      <c r="BJ23" s="433"/>
    </row>
    <row r="24" spans="1:62" s="423" customFormat="1" ht="15.75" hidden="1" customHeight="1" x14ac:dyDescent="0.2">
      <c r="A24" s="527" t="s">
        <v>558</v>
      </c>
      <c r="B24" s="429"/>
      <c r="C24" s="430"/>
      <c r="D24" s="431"/>
      <c r="E24" s="431">
        <v>5</v>
      </c>
      <c r="F24" s="1029"/>
      <c r="G24" s="425" t="s">
        <v>558</v>
      </c>
      <c r="H24" s="1020">
        <f>+'P02 2026'!H16</f>
        <v>71812</v>
      </c>
      <c r="I24" s="410">
        <f>+'P02 2026'!AR29</f>
        <v>74038</v>
      </c>
      <c r="J24" s="407">
        <f ca="1">SUMIF(W$3:$AJ7,"ok",W24:AJ24)</f>
        <v>0</v>
      </c>
      <c r="K24" s="411">
        <f t="shared" ca="1" si="1"/>
        <v>0</v>
      </c>
      <c r="L24" s="410">
        <f>+'P02 2026'!AT29</f>
        <v>0</v>
      </c>
      <c r="M24" s="411">
        <f t="shared" si="2"/>
        <v>0</v>
      </c>
      <c r="N24" s="407">
        <f t="shared" si="19"/>
        <v>74038</v>
      </c>
      <c r="O24" s="411">
        <f t="shared" si="4"/>
        <v>1</v>
      </c>
      <c r="P24" s="410">
        <v>0</v>
      </c>
      <c r="Q24" s="506">
        <f t="shared" ca="1" si="5"/>
        <v>0</v>
      </c>
      <c r="R24" s="410">
        <v>0</v>
      </c>
      <c r="S24" s="506">
        <f t="shared" ca="1" si="6"/>
        <v>0</v>
      </c>
      <c r="T24" s="409">
        <f>+'P02 2025'!AA16</f>
        <v>74038.171999999991</v>
      </c>
      <c r="U24" s="409">
        <f t="shared" si="7"/>
        <v>4133.2779689999998</v>
      </c>
      <c r="V24" s="411">
        <f t="shared" si="8"/>
        <v>5.5826310365955555E-2</v>
      </c>
      <c r="W24" s="514">
        <v>0</v>
      </c>
      <c r="X24" s="410">
        <v>0</v>
      </c>
      <c r="Y24" s="410">
        <v>0</v>
      </c>
      <c r="Z24" s="410">
        <f>+'P02 2025'!R5</f>
        <v>4133.2779689999998</v>
      </c>
      <c r="AA24" s="1021">
        <v>0</v>
      </c>
      <c r="AB24" s="422">
        <v>0</v>
      </c>
      <c r="AC24" s="422">
        <v>0</v>
      </c>
      <c r="AD24" s="422">
        <f>+'P02 2025'!CL7</f>
        <v>5400</v>
      </c>
      <c r="AE24" s="422">
        <f>+'P02 2025'!DD5</f>
        <v>5400</v>
      </c>
      <c r="AF24" s="422">
        <f>+'P02 2025'!DV6</f>
        <v>5400</v>
      </c>
      <c r="AG24" s="422">
        <f>+'P02 2025'!EN6</f>
        <v>2699.9989999999998</v>
      </c>
      <c r="AH24" s="422">
        <v>0</v>
      </c>
      <c r="AI24" s="422">
        <f>+'P02 2025'!GL7</f>
        <v>5720.4290000000001</v>
      </c>
      <c r="AJ24" s="407">
        <f>+'P02 2025'!HV7</f>
        <v>6000</v>
      </c>
      <c r="AK24" s="1027"/>
      <c r="AL24" s="1027"/>
      <c r="AU24" s="873"/>
      <c r="AV24" s="535"/>
      <c r="AX24" s="535"/>
      <c r="AY24" s="535"/>
      <c r="AZ24" s="875"/>
      <c r="BA24" s="875"/>
      <c r="BB24" s="875"/>
      <c r="BE24" s="433"/>
      <c r="BF24" s="433"/>
      <c r="BG24" s="433"/>
      <c r="BH24" s="433"/>
      <c r="BI24" s="433"/>
      <c r="BJ24" s="433"/>
    </row>
    <row r="25" spans="1:62" s="423" customFormat="1" ht="15.75" customHeight="1" x14ac:dyDescent="0.25">
      <c r="A25" s="527"/>
      <c r="B25" s="429"/>
      <c r="C25" s="430"/>
      <c r="D25" s="431">
        <v>602</v>
      </c>
      <c r="E25" s="431"/>
      <c r="F25" s="431" t="s">
        <v>761</v>
      </c>
      <c r="G25" s="425" t="s">
        <v>270</v>
      </c>
      <c r="H25" s="407">
        <f>SUM(H26:H31)</f>
        <v>0</v>
      </c>
      <c r="I25" s="407">
        <f>SUM(I26:I31)</f>
        <v>0</v>
      </c>
      <c r="J25" s="407">
        <f ca="1">SUMIF(W$3:$AJ23,"ok",W25:AJ25)</f>
        <v>0</v>
      </c>
      <c r="K25" s="411">
        <f t="shared" ca="1" si="1"/>
        <v>0</v>
      </c>
      <c r="L25" s="410">
        <f>SUM(L26:L31)</f>
        <v>0</v>
      </c>
      <c r="M25" s="411">
        <f t="shared" si="2"/>
        <v>0</v>
      </c>
      <c r="N25" s="410">
        <f>+I25-L25</f>
        <v>0</v>
      </c>
      <c r="O25" s="411">
        <f t="shared" si="4"/>
        <v>0</v>
      </c>
      <c r="P25" s="408">
        <f>+'P02 2026'!BG8</f>
        <v>0</v>
      </c>
      <c r="Q25" s="506">
        <f t="shared" ca="1" si="5"/>
        <v>0</v>
      </c>
      <c r="R25" s="408">
        <f>+'P02 2026'!BH8</f>
        <v>0</v>
      </c>
      <c r="S25" s="506">
        <f t="shared" ca="1" si="6"/>
        <v>0</v>
      </c>
      <c r="T25" s="409">
        <f>+T26+T27+T28+T29+T30+T31</f>
        <v>763866.86899999995</v>
      </c>
      <c r="U25" s="409">
        <f t="shared" si="7"/>
        <v>92603.228163999986</v>
      </c>
      <c r="V25" s="411">
        <f t="shared" si="8"/>
        <v>0.1212295387090548</v>
      </c>
      <c r="W25" s="410">
        <f>SUM(W26:W31)</f>
        <v>0</v>
      </c>
      <c r="X25" s="410">
        <f>SUM(X26:X31)</f>
        <v>0</v>
      </c>
      <c r="Y25" s="422">
        <f>+SUM(Y26:Y31)</f>
        <v>0</v>
      </c>
      <c r="Z25" s="422">
        <f>+SUM(Z26:Z31)</f>
        <v>92603.228163999986</v>
      </c>
      <c r="AA25" s="422">
        <f t="shared" ref="AA25:AB25" si="21">SUM(AA26:AA31)</f>
        <v>780</v>
      </c>
      <c r="AB25" s="422">
        <f t="shared" si="21"/>
        <v>3808</v>
      </c>
      <c r="AC25" s="422">
        <f>SUM(AC26:AC31)</f>
        <v>30780</v>
      </c>
      <c r="AD25" s="422">
        <f>SUM(AD26:AD31)</f>
        <v>336000</v>
      </c>
      <c r="AE25" s="422">
        <f>+SUM(AE26:AE31)</f>
        <v>7157.85</v>
      </c>
      <c r="AF25" s="422">
        <f>+SUM(AF26:AF31)</f>
        <v>780</v>
      </c>
      <c r="AG25" s="422">
        <f>+SUM(AG26:AG30)</f>
        <v>0</v>
      </c>
      <c r="AH25" s="422">
        <f>SUM(AH26:AH31)</f>
        <v>34533.800000000003</v>
      </c>
      <c r="AI25" s="422">
        <f>SUM(AI26:AI30)</f>
        <v>10013.85</v>
      </c>
      <c r="AJ25" s="409">
        <f>SUM(AJ26:AJ31)</f>
        <v>227126.796</v>
      </c>
      <c r="AK25" s="1027"/>
      <c r="AL25" s="1027"/>
      <c r="AU25" s="873"/>
      <c r="AV25" s="535"/>
      <c r="AX25" s="535"/>
      <c r="AY25" s="535"/>
      <c r="AZ25" s="875"/>
      <c r="BA25" s="875"/>
      <c r="BB25" s="875"/>
      <c r="BE25" s="433"/>
      <c r="BF25" s="433"/>
      <c r="BG25" s="433"/>
      <c r="BH25" s="433"/>
      <c r="BI25" s="433"/>
      <c r="BJ25" s="433"/>
    </row>
    <row r="26" spans="1:62" s="423" customFormat="1" ht="15.75" hidden="1" customHeight="1" x14ac:dyDescent="0.2">
      <c r="A26" s="527" t="s">
        <v>521</v>
      </c>
      <c r="B26" s="429"/>
      <c r="C26" s="430"/>
      <c r="D26" s="431"/>
      <c r="E26" s="431">
        <v>1</v>
      </c>
      <c r="F26" s="1029"/>
      <c r="G26" s="425" t="s">
        <v>521</v>
      </c>
      <c r="H26" s="410">
        <v>0</v>
      </c>
      <c r="I26" s="1030">
        <v>0</v>
      </c>
      <c r="J26" s="407">
        <f ca="1">SUMIF(W$3:$AJ24,"ok",W26:AJ26)</f>
        <v>0</v>
      </c>
      <c r="K26" s="411">
        <f t="shared" ca="1" si="1"/>
        <v>0</v>
      </c>
      <c r="L26" s="410">
        <v>0</v>
      </c>
      <c r="M26" s="411">
        <f t="shared" si="2"/>
        <v>0</v>
      </c>
      <c r="N26" s="410">
        <v>0</v>
      </c>
      <c r="O26" s="411">
        <f t="shared" si="4"/>
        <v>0</v>
      </c>
      <c r="P26" s="410">
        <v>0</v>
      </c>
      <c r="Q26" s="506">
        <f t="shared" ca="1" si="5"/>
        <v>0</v>
      </c>
      <c r="R26" s="410">
        <v>0</v>
      </c>
      <c r="S26" s="506">
        <f t="shared" ca="1" si="6"/>
        <v>0</v>
      </c>
      <c r="T26" s="409">
        <f>+'P02 2025'!AA24</f>
        <v>14847.082521999999</v>
      </c>
      <c r="U26" s="409">
        <f t="shared" si="7"/>
        <v>0</v>
      </c>
      <c r="V26" s="411">
        <f t="shared" si="8"/>
        <v>0</v>
      </c>
      <c r="W26" s="514">
        <v>0</v>
      </c>
      <c r="X26" s="410">
        <v>0</v>
      </c>
      <c r="Y26" s="410">
        <v>0</v>
      </c>
      <c r="Z26" s="410">
        <v>0</v>
      </c>
      <c r="AA26" s="410">
        <f>+'P02 2025'!AJ4</f>
        <v>780</v>
      </c>
      <c r="AB26" s="422">
        <v>0</v>
      </c>
      <c r="AC26" s="422">
        <f>'P02 2025'!BT7</f>
        <v>780</v>
      </c>
      <c r="AD26" s="422">
        <v>0</v>
      </c>
      <c r="AE26" s="407">
        <v>0</v>
      </c>
      <c r="AF26" s="422">
        <f>+'P02 2025'!DV7</f>
        <v>780</v>
      </c>
      <c r="AG26" s="422">
        <v>0</v>
      </c>
      <c r="AH26" s="422">
        <v>0</v>
      </c>
      <c r="AI26" s="422">
        <v>0</v>
      </c>
      <c r="AJ26" s="407">
        <f>+'P02 2025'!HV10</f>
        <v>10000</v>
      </c>
      <c r="AK26" s="1027"/>
      <c r="AL26" s="1027"/>
      <c r="AU26" s="873"/>
      <c r="AV26" s="535"/>
      <c r="AX26" s="535"/>
      <c r="AY26" s="535"/>
      <c r="AZ26" s="875"/>
      <c r="BA26" s="875"/>
      <c r="BB26" s="875"/>
      <c r="BE26" s="433"/>
      <c r="BF26" s="433"/>
      <c r="BG26" s="433"/>
      <c r="BH26" s="433"/>
      <c r="BI26" s="433"/>
      <c r="BJ26" s="433"/>
    </row>
    <row r="27" spans="1:62" s="423" customFormat="1" ht="15.75" hidden="1" customHeight="1" x14ac:dyDescent="0.25">
      <c r="A27" s="527" t="s">
        <v>522</v>
      </c>
      <c r="B27" s="429"/>
      <c r="C27" s="430"/>
      <c r="D27" s="431"/>
      <c r="E27" s="431">
        <v>2</v>
      </c>
      <c r="F27" s="1029"/>
      <c r="G27" s="425" t="s">
        <v>522</v>
      </c>
      <c r="H27" s="410">
        <v>0</v>
      </c>
      <c r="I27" s="410">
        <v>0</v>
      </c>
      <c r="J27" s="407">
        <f ca="1">SUMIF(W$3:$AJ24,"ok",W27:AJ27)</f>
        <v>0</v>
      </c>
      <c r="K27" s="411">
        <f t="shared" ca="1" si="1"/>
        <v>0</v>
      </c>
      <c r="L27" s="409">
        <v>0</v>
      </c>
      <c r="M27" s="411">
        <f t="shared" si="2"/>
        <v>0</v>
      </c>
      <c r="N27" s="410">
        <v>0</v>
      </c>
      <c r="O27" s="411">
        <f t="shared" si="4"/>
        <v>0</v>
      </c>
      <c r="P27" s="410">
        <v>0</v>
      </c>
      <c r="Q27" s="506">
        <f t="shared" ca="1" si="5"/>
        <v>0</v>
      </c>
      <c r="R27" s="410">
        <v>0</v>
      </c>
      <c r="S27" s="506">
        <f t="shared" ca="1" si="6"/>
        <v>0</v>
      </c>
      <c r="T27" s="409">
        <f>+'P02 2025'!AA20</f>
        <v>366541.12</v>
      </c>
      <c r="U27" s="409">
        <f t="shared" si="7"/>
        <v>0</v>
      </c>
      <c r="V27" s="411">
        <f t="shared" si="8"/>
        <v>0</v>
      </c>
      <c r="W27" s="514">
        <v>0</v>
      </c>
      <c r="X27" s="410">
        <v>0</v>
      </c>
      <c r="Y27" s="410">
        <v>0</v>
      </c>
      <c r="Z27" s="410">
        <v>0</v>
      </c>
      <c r="AA27" s="410">
        <v>0</v>
      </c>
      <c r="AB27" s="1031">
        <f>+'P02 2025'!BB5</f>
        <v>3808</v>
      </c>
      <c r="AC27" s="422">
        <v>0</v>
      </c>
      <c r="AD27" s="422">
        <f>+'P02 2025'!CL8</f>
        <v>336000</v>
      </c>
      <c r="AE27" s="407">
        <v>0</v>
      </c>
      <c r="AF27" s="422">
        <v>0</v>
      </c>
      <c r="AG27" s="422">
        <v>0</v>
      </c>
      <c r="AH27" s="422">
        <v>0</v>
      </c>
      <c r="AI27" s="422">
        <f>+'P02 2025'!GL11</f>
        <v>2856</v>
      </c>
      <c r="AJ27" s="407">
        <f>+'P02 2025'!HV13</f>
        <v>82856</v>
      </c>
      <c r="AK27" s="1027"/>
      <c r="AL27" s="1027"/>
      <c r="AU27" s="873"/>
      <c r="AV27" s="535"/>
      <c r="AX27" s="535"/>
      <c r="AY27" s="535"/>
      <c r="AZ27" s="875"/>
      <c r="BA27" s="875"/>
      <c r="BB27" s="875"/>
      <c r="BE27" s="433"/>
      <c r="BF27" s="433"/>
      <c r="BG27" s="433"/>
      <c r="BH27" s="433"/>
      <c r="BI27" s="433"/>
      <c r="BJ27" s="433"/>
    </row>
    <row r="28" spans="1:62" s="423" customFormat="1" ht="15.75" hidden="1" customHeight="1" x14ac:dyDescent="0.25">
      <c r="A28" s="527" t="s">
        <v>523</v>
      </c>
      <c r="B28" s="429"/>
      <c r="C28" s="430"/>
      <c r="D28" s="431"/>
      <c r="E28" s="431">
        <v>3</v>
      </c>
      <c r="F28" s="1029"/>
      <c r="G28" s="425" t="s">
        <v>523</v>
      </c>
      <c r="H28" s="410">
        <v>0</v>
      </c>
      <c r="I28" s="410">
        <v>0</v>
      </c>
      <c r="J28" s="407">
        <f ca="1">SUMIF(W$3:$AJ24,"ok",W28:AJ28)</f>
        <v>0</v>
      </c>
      <c r="K28" s="411">
        <f t="shared" ca="1" si="1"/>
        <v>0</v>
      </c>
      <c r="L28" s="409">
        <v>0</v>
      </c>
      <c r="M28" s="411">
        <f t="shared" si="2"/>
        <v>0</v>
      </c>
      <c r="N28" s="410">
        <v>0</v>
      </c>
      <c r="O28" s="411">
        <f t="shared" si="4"/>
        <v>0</v>
      </c>
      <c r="P28" s="410">
        <v>0</v>
      </c>
      <c r="Q28" s="506">
        <f t="shared" ca="1" si="5"/>
        <v>0</v>
      </c>
      <c r="R28" s="410">
        <v>0</v>
      </c>
      <c r="S28" s="506">
        <f t="shared" ca="1" si="6"/>
        <v>0</v>
      </c>
      <c r="T28" s="409">
        <f>+'P02 2025'!AA21</f>
        <v>177480.54235599999</v>
      </c>
      <c r="U28" s="409">
        <f t="shared" si="7"/>
        <v>92603.228163999986</v>
      </c>
      <c r="V28" s="411">
        <f t="shared" si="8"/>
        <v>0.52176552389755193</v>
      </c>
      <c r="W28" s="514">
        <v>0</v>
      </c>
      <c r="X28" s="410">
        <v>0</v>
      </c>
      <c r="Y28" s="410">
        <v>0</v>
      </c>
      <c r="Z28" s="410">
        <f>+'P02 2025'!R7</f>
        <v>92603.228163999986</v>
      </c>
      <c r="AA28" s="410">
        <v>0</v>
      </c>
      <c r="AB28" s="422">
        <v>0</v>
      </c>
      <c r="AC28" s="422">
        <f>'P02 2025'!BT6</f>
        <v>30000</v>
      </c>
      <c r="AD28" s="422">
        <v>0</v>
      </c>
      <c r="AE28" s="407">
        <v>0</v>
      </c>
      <c r="AF28" s="422">
        <v>0</v>
      </c>
      <c r="AG28" s="422">
        <v>0</v>
      </c>
      <c r="AH28" s="422">
        <v>0</v>
      </c>
      <c r="AI28" s="422">
        <v>0</v>
      </c>
      <c r="AJ28" s="407">
        <v>0</v>
      </c>
      <c r="AK28" s="1027"/>
      <c r="AL28" s="1027"/>
      <c r="AU28" s="873"/>
      <c r="AV28" s="535"/>
      <c r="AX28" s="535"/>
      <c r="AY28" s="535"/>
      <c r="AZ28" s="875"/>
      <c r="BA28" s="875"/>
      <c r="BB28" s="875"/>
      <c r="BE28" s="433"/>
      <c r="BF28" s="433"/>
      <c r="BG28" s="433"/>
      <c r="BH28" s="433"/>
      <c r="BI28" s="433"/>
      <c r="BJ28" s="433"/>
    </row>
    <row r="29" spans="1:62" s="423" customFormat="1" ht="15.75" hidden="1" customHeight="1" x14ac:dyDescent="0.25">
      <c r="A29" s="527" t="s">
        <v>415</v>
      </c>
      <c r="B29" s="429"/>
      <c r="C29" s="430"/>
      <c r="D29" s="431"/>
      <c r="E29" s="431">
        <v>4</v>
      </c>
      <c r="F29" s="1029"/>
      <c r="G29" s="425" t="s">
        <v>416</v>
      </c>
      <c r="H29" s="410">
        <v>0</v>
      </c>
      <c r="I29" s="410">
        <v>0</v>
      </c>
      <c r="J29" s="407">
        <f ca="1">SUMIF(W$3:$AJ24,"ok",W29:AJ29)</f>
        <v>0</v>
      </c>
      <c r="K29" s="411">
        <f t="shared" ca="1" si="1"/>
        <v>0</v>
      </c>
      <c r="L29" s="409">
        <v>0</v>
      </c>
      <c r="M29" s="411">
        <f t="shared" si="2"/>
        <v>0</v>
      </c>
      <c r="N29" s="410">
        <v>0</v>
      </c>
      <c r="O29" s="411">
        <f t="shared" si="4"/>
        <v>0</v>
      </c>
      <c r="P29" s="410">
        <v>0</v>
      </c>
      <c r="Q29" s="506">
        <f t="shared" ca="1" si="5"/>
        <v>0</v>
      </c>
      <c r="R29" s="410">
        <v>0</v>
      </c>
      <c r="S29" s="506">
        <f t="shared" ca="1" si="6"/>
        <v>0</v>
      </c>
      <c r="T29" s="409">
        <v>0</v>
      </c>
      <c r="U29" s="409">
        <f t="shared" si="7"/>
        <v>0</v>
      </c>
      <c r="V29" s="411">
        <f t="shared" si="8"/>
        <v>0</v>
      </c>
      <c r="W29" s="514">
        <v>0</v>
      </c>
      <c r="X29" s="410">
        <v>0</v>
      </c>
      <c r="Y29" s="410">
        <v>0</v>
      </c>
      <c r="Z29" s="410">
        <v>0</v>
      </c>
      <c r="AA29" s="410">
        <v>0</v>
      </c>
      <c r="AB29" s="422">
        <v>0</v>
      </c>
      <c r="AC29" s="422">
        <v>0</v>
      </c>
      <c r="AD29" s="1032">
        <v>0</v>
      </c>
      <c r="AE29" s="407">
        <v>0</v>
      </c>
      <c r="AF29" s="422">
        <v>0</v>
      </c>
      <c r="AG29" s="422">
        <v>0</v>
      </c>
      <c r="AH29" s="422">
        <v>0</v>
      </c>
      <c r="AI29" s="422">
        <v>0</v>
      </c>
      <c r="AJ29" s="407">
        <v>0</v>
      </c>
      <c r="AK29" s="1027"/>
      <c r="AL29" s="1027"/>
      <c r="AU29" s="873"/>
      <c r="AV29" s="535"/>
      <c r="AY29" s="535"/>
      <c r="AZ29" s="875"/>
      <c r="BA29" s="875"/>
      <c r="BB29" s="875"/>
      <c r="BE29" s="433"/>
      <c r="BF29" s="433"/>
      <c r="BG29" s="433"/>
      <c r="BH29" s="433"/>
      <c r="BI29" s="433"/>
      <c r="BJ29" s="433"/>
    </row>
    <row r="30" spans="1:62" s="423" customFormat="1" ht="15.75" hidden="1" customHeight="1" x14ac:dyDescent="0.2">
      <c r="A30" s="527" t="s">
        <v>524</v>
      </c>
      <c r="B30" s="429"/>
      <c r="C30" s="430"/>
      <c r="D30" s="431"/>
      <c r="E30" s="431">
        <v>5</v>
      </c>
      <c r="F30" s="1029"/>
      <c r="G30" s="425" t="s">
        <v>524</v>
      </c>
      <c r="H30" s="410">
        <v>0</v>
      </c>
      <c r="I30" s="410">
        <v>0</v>
      </c>
      <c r="J30" s="407">
        <f ca="1">SUMIF(W$3:$AJ24,"ok",W30:AJ30)</f>
        <v>0</v>
      </c>
      <c r="K30" s="411">
        <f t="shared" ca="1" si="1"/>
        <v>0</v>
      </c>
      <c r="L30" s="409">
        <v>0</v>
      </c>
      <c r="M30" s="411">
        <f t="shared" si="2"/>
        <v>0</v>
      </c>
      <c r="N30" s="410">
        <v>0</v>
      </c>
      <c r="O30" s="411">
        <f t="shared" si="4"/>
        <v>0</v>
      </c>
      <c r="P30" s="410">
        <v>0</v>
      </c>
      <c r="Q30" s="506">
        <f t="shared" ca="1" si="5"/>
        <v>0</v>
      </c>
      <c r="R30" s="410">
        <v>0</v>
      </c>
      <c r="S30" s="506">
        <f t="shared" ca="1" si="6"/>
        <v>0</v>
      </c>
      <c r="T30" s="409">
        <f>+'P02 2025'!AA22</f>
        <v>118094.311384</v>
      </c>
      <c r="U30" s="409">
        <f t="shared" si="7"/>
        <v>0</v>
      </c>
      <c r="V30" s="411">
        <f t="shared" si="8"/>
        <v>0</v>
      </c>
      <c r="W30" s="514">
        <v>0</v>
      </c>
      <c r="X30" s="410">
        <v>0</v>
      </c>
      <c r="Y30" s="410">
        <v>0</v>
      </c>
      <c r="Z30" s="410">
        <v>0</v>
      </c>
      <c r="AA30" s="1021">
        <v>0</v>
      </c>
      <c r="AB30" s="422">
        <v>0</v>
      </c>
      <c r="AC30" s="422">
        <v>0</v>
      </c>
      <c r="AD30" s="422">
        <v>0</v>
      </c>
      <c r="AE30" s="422">
        <f>+'P02 2025'!DD6</f>
        <v>7157.85</v>
      </c>
      <c r="AF30" s="422">
        <v>0</v>
      </c>
      <c r="AG30" s="422">
        <v>0</v>
      </c>
      <c r="AH30" s="422">
        <f>+'P02 2025'!FF10</f>
        <v>34533.800000000003</v>
      </c>
      <c r="AI30" s="1033">
        <f>+'P02 2025'!GL10</f>
        <v>7157.85</v>
      </c>
      <c r="AJ30" s="407">
        <f>+'P02 2025'!HV12</f>
        <v>49980</v>
      </c>
      <c r="AK30" s="1027"/>
      <c r="AL30" s="1027"/>
      <c r="AU30" s="873"/>
      <c r="AV30" s="535"/>
      <c r="AX30" s="535"/>
      <c r="AY30" s="535"/>
      <c r="AZ30" s="875"/>
      <c r="BA30" s="875"/>
      <c r="BB30" s="875"/>
      <c r="BE30" s="433"/>
      <c r="BF30" s="433"/>
      <c r="BG30" s="433"/>
      <c r="BH30" s="433"/>
      <c r="BI30" s="433"/>
      <c r="BJ30" s="433"/>
    </row>
    <row r="31" spans="1:62" s="423" customFormat="1" ht="15.75" hidden="1" customHeight="1" x14ac:dyDescent="0.25">
      <c r="A31" s="527" t="s">
        <v>417</v>
      </c>
      <c r="B31" s="429"/>
      <c r="C31" s="430"/>
      <c r="D31" s="431"/>
      <c r="E31" s="431">
        <v>6</v>
      </c>
      <c r="F31" s="1029"/>
      <c r="G31" s="425" t="s">
        <v>417</v>
      </c>
      <c r="H31" s="410">
        <v>0</v>
      </c>
      <c r="I31" s="410">
        <v>0</v>
      </c>
      <c r="J31" s="407">
        <f ca="1">SUMIF(W$3:$AJ24,"ok",W31:AJ31)</f>
        <v>0</v>
      </c>
      <c r="K31" s="411">
        <f t="shared" ca="1" si="1"/>
        <v>0</v>
      </c>
      <c r="L31" s="409">
        <v>0</v>
      </c>
      <c r="M31" s="411">
        <f t="shared" si="2"/>
        <v>0</v>
      </c>
      <c r="N31" s="410">
        <v>0</v>
      </c>
      <c r="O31" s="411">
        <f t="shared" si="4"/>
        <v>0</v>
      </c>
      <c r="P31" s="410">
        <v>0</v>
      </c>
      <c r="Q31" s="506">
        <f t="shared" ca="1" si="5"/>
        <v>0</v>
      </c>
      <c r="R31" s="410">
        <v>0</v>
      </c>
      <c r="S31" s="506">
        <f t="shared" ca="1" si="6"/>
        <v>0</v>
      </c>
      <c r="T31" s="409">
        <f>+'P02 2025'!AA23</f>
        <v>86903.812737999993</v>
      </c>
      <c r="U31" s="409">
        <f t="shared" si="7"/>
        <v>0</v>
      </c>
      <c r="V31" s="411">
        <f t="shared" si="8"/>
        <v>0</v>
      </c>
      <c r="W31" s="514">
        <v>0</v>
      </c>
      <c r="X31" s="410">
        <v>0</v>
      </c>
      <c r="Y31" s="410">
        <v>0</v>
      </c>
      <c r="Z31" s="410">
        <v>0</v>
      </c>
      <c r="AA31" s="410">
        <v>0</v>
      </c>
      <c r="AB31" s="422">
        <v>0</v>
      </c>
      <c r="AC31" s="422">
        <v>0</v>
      </c>
      <c r="AD31" s="422">
        <v>0</v>
      </c>
      <c r="AE31" s="422">
        <v>0</v>
      </c>
      <c r="AF31" s="422">
        <v>0</v>
      </c>
      <c r="AG31" s="422">
        <v>0</v>
      </c>
      <c r="AH31" s="422">
        <v>0</v>
      </c>
      <c r="AI31" s="422">
        <v>0</v>
      </c>
      <c r="AJ31" s="407">
        <f>+'P02 2025'!HV11</f>
        <v>84290.796000000002</v>
      </c>
      <c r="AK31" s="1027"/>
      <c r="AL31" s="1027"/>
      <c r="AU31" s="873"/>
      <c r="AV31" s="535"/>
      <c r="AX31" s="535"/>
      <c r="AY31" s="535"/>
      <c r="AZ31" s="875"/>
      <c r="BA31" s="875"/>
      <c r="BB31" s="875"/>
      <c r="BE31" s="433"/>
      <c r="BF31" s="433"/>
      <c r="BG31" s="433"/>
      <c r="BH31" s="433"/>
      <c r="BI31" s="433"/>
      <c r="BJ31" s="433"/>
    </row>
    <row r="32" spans="1:62" s="423" customFormat="1" ht="15.75" customHeight="1" x14ac:dyDescent="0.25">
      <c r="A32" s="527"/>
      <c r="B32" s="412"/>
      <c r="C32" s="413">
        <v>9</v>
      </c>
      <c r="D32" s="414"/>
      <c r="E32" s="431"/>
      <c r="F32" s="1029"/>
      <c r="G32" s="415" t="s">
        <v>805</v>
      </c>
      <c r="H32" s="420">
        <f>+H33</f>
        <v>0</v>
      </c>
      <c r="I32" s="420">
        <f>+I33</f>
        <v>0</v>
      </c>
      <c r="J32" s="416">
        <f ca="1">SUMIF(W$3:$AJ24,"ok",W32:AJ32)</f>
        <v>0</v>
      </c>
      <c r="K32" s="529">
        <f t="shared" ca="1" si="1"/>
        <v>0</v>
      </c>
      <c r="L32" s="417">
        <f>+L33</f>
        <v>0</v>
      </c>
      <c r="M32" s="529">
        <f t="shared" si="2"/>
        <v>0</v>
      </c>
      <c r="N32" s="420">
        <f t="shared" ref="N32:N34" si="22">+I32-L32</f>
        <v>0</v>
      </c>
      <c r="O32" s="529">
        <f t="shared" si="4"/>
        <v>0</v>
      </c>
      <c r="P32" s="419">
        <f>+'P02 2026'!BG9</f>
        <v>0</v>
      </c>
      <c r="Q32" s="530">
        <f t="shared" ca="1" si="5"/>
        <v>0</v>
      </c>
      <c r="R32" s="419">
        <f>+'P02 2026'!BH9</f>
        <v>0</v>
      </c>
      <c r="S32" s="530">
        <f t="shared" ca="1" si="6"/>
        <v>0</v>
      </c>
      <c r="T32" s="417">
        <f>+T33</f>
        <v>32229.059999999998</v>
      </c>
      <c r="U32" s="417">
        <f t="shared" si="7"/>
        <v>2783.7</v>
      </c>
      <c r="V32" s="529">
        <f t="shared" si="8"/>
        <v>8.6372360844529747E-2</v>
      </c>
      <c r="W32" s="533">
        <f>+W33</f>
        <v>0</v>
      </c>
      <c r="X32" s="420">
        <v>0</v>
      </c>
      <c r="Y32" s="420">
        <f>+Y33</f>
        <v>0</v>
      </c>
      <c r="Z32" s="420">
        <f>+Z33</f>
        <v>2783.7</v>
      </c>
      <c r="AA32" s="420">
        <f>+AA33</f>
        <v>13571.207</v>
      </c>
      <c r="AB32" s="418">
        <f>+AB33</f>
        <v>0</v>
      </c>
      <c r="AC32" s="418">
        <f>AC33</f>
        <v>0</v>
      </c>
      <c r="AD32" s="418">
        <f>+AD33</f>
        <v>0</v>
      </c>
      <c r="AE32" s="418">
        <v>0</v>
      </c>
      <c r="AF32" s="418">
        <f>+AF33</f>
        <v>0</v>
      </c>
      <c r="AG32" s="418">
        <v>0</v>
      </c>
      <c r="AH32" s="418">
        <f>+AH33</f>
        <v>3600</v>
      </c>
      <c r="AI32" s="416">
        <f>+AI33</f>
        <v>2700</v>
      </c>
      <c r="AJ32" s="416">
        <f t="shared" ref="AJ32" si="23">+AJ33</f>
        <v>3200</v>
      </c>
      <c r="AK32" s="1027"/>
      <c r="AL32" s="1027"/>
      <c r="AN32" s="1028"/>
      <c r="AO32" s="1027"/>
      <c r="AP32" s="1027"/>
      <c r="AQ32" s="1027"/>
      <c r="AR32" s="1027"/>
      <c r="AS32" s="1027"/>
      <c r="AT32" s="1027"/>
      <c r="AU32" s="873"/>
      <c r="AV32" s="535"/>
      <c r="AX32" s="535"/>
      <c r="AY32" s="535"/>
      <c r="AZ32" s="875"/>
      <c r="BA32" s="875"/>
      <c r="BB32" s="875"/>
      <c r="BE32" s="433"/>
      <c r="BF32" s="433"/>
      <c r="BG32" s="433"/>
      <c r="BH32" s="433"/>
      <c r="BI32" s="433"/>
      <c r="BJ32" s="433"/>
    </row>
    <row r="33" spans="1:62" s="423" customFormat="1" ht="15.75" customHeight="1" x14ac:dyDescent="0.25">
      <c r="A33" s="527" t="s">
        <v>442</v>
      </c>
      <c r="B33" s="429"/>
      <c r="C33" s="430"/>
      <c r="D33" s="431">
        <v>34</v>
      </c>
      <c r="E33" s="431"/>
      <c r="F33" s="1029"/>
      <c r="G33" s="425" t="s">
        <v>819</v>
      </c>
      <c r="H33" s="410">
        <v>0</v>
      </c>
      <c r="I33" s="410">
        <v>0</v>
      </c>
      <c r="J33" s="407">
        <v>0</v>
      </c>
      <c r="K33" s="411">
        <f t="shared" si="1"/>
        <v>0</v>
      </c>
      <c r="L33" s="409">
        <v>0</v>
      </c>
      <c r="M33" s="411">
        <f t="shared" si="2"/>
        <v>0</v>
      </c>
      <c r="N33" s="410">
        <v>0</v>
      </c>
      <c r="O33" s="411">
        <f t="shared" si="4"/>
        <v>0</v>
      </c>
      <c r="P33" s="408">
        <v>0</v>
      </c>
      <c r="Q33" s="506">
        <f t="shared" si="5"/>
        <v>0</v>
      </c>
      <c r="R33" s="408">
        <v>0</v>
      </c>
      <c r="S33" s="506">
        <f t="shared" si="6"/>
        <v>0</v>
      </c>
      <c r="T33" s="1191">
        <f>+'P02 2025'!AA29</f>
        <v>32229.059999999998</v>
      </c>
      <c r="U33" s="409">
        <f t="shared" si="7"/>
        <v>2783.7</v>
      </c>
      <c r="V33" s="411">
        <f t="shared" si="8"/>
        <v>8.6372360844529747E-2</v>
      </c>
      <c r="W33" s="514">
        <v>0</v>
      </c>
      <c r="X33" s="410">
        <v>0</v>
      </c>
      <c r="Y33" s="410">
        <v>0</v>
      </c>
      <c r="Z33" s="410">
        <f>+'P02 2025'!R8</f>
        <v>2783.7</v>
      </c>
      <c r="AA33" s="410">
        <f>+'P02 2025'!AJ5</f>
        <v>13571.207</v>
      </c>
      <c r="AB33" s="422">
        <v>0</v>
      </c>
      <c r="AC33" s="422">
        <v>0</v>
      </c>
      <c r="AD33" s="422">
        <v>0</v>
      </c>
      <c r="AE33" s="422">
        <v>0</v>
      </c>
      <c r="AF33" s="422">
        <v>0</v>
      </c>
      <c r="AG33" s="422">
        <v>0</v>
      </c>
      <c r="AH33" s="422">
        <f>+'P02 2025'!FF11</f>
        <v>3600</v>
      </c>
      <c r="AI33" s="422">
        <f>+'P02 2025'!GL12</f>
        <v>2700</v>
      </c>
      <c r="AJ33" s="407">
        <f>+'P02 2025'!HV14</f>
        <v>3200</v>
      </c>
      <c r="AK33" s="1027"/>
      <c r="AL33" s="1027"/>
      <c r="AM33" s="1034"/>
      <c r="AN33" s="1028"/>
      <c r="AO33" s="1027"/>
      <c r="AP33" s="1027"/>
      <c r="AQ33" s="1027"/>
      <c r="AR33" s="1027"/>
      <c r="AS33" s="1027"/>
      <c r="AT33" s="1027"/>
      <c r="AU33" s="873"/>
      <c r="AV33" s="535"/>
      <c r="AX33" s="535"/>
      <c r="AY33" s="535"/>
      <c r="AZ33" s="875"/>
      <c r="BA33" s="875"/>
      <c r="BB33" s="875"/>
      <c r="BE33" s="433"/>
      <c r="BF33" s="433"/>
      <c r="BG33" s="433"/>
      <c r="BH33" s="433"/>
      <c r="BI33" s="433"/>
      <c r="BJ33" s="433"/>
    </row>
    <row r="34" spans="1:62" s="423" customFormat="1" ht="15.75" customHeight="1" x14ac:dyDescent="0.25">
      <c r="A34" s="527"/>
      <c r="B34" s="412">
        <v>25</v>
      </c>
      <c r="C34" s="413"/>
      <c r="D34" s="413"/>
      <c r="E34" s="431"/>
      <c r="F34" s="1029"/>
      <c r="G34" s="415" t="s">
        <v>455</v>
      </c>
      <c r="H34" s="416">
        <f>+H35</f>
        <v>20</v>
      </c>
      <c r="I34" s="416">
        <f t="shared" ref="I34:J34" si="24">+I35</f>
        <v>20</v>
      </c>
      <c r="J34" s="416">
        <f t="shared" ca="1" si="24"/>
        <v>0</v>
      </c>
      <c r="K34" s="529">
        <f t="shared" ca="1" si="1"/>
        <v>0</v>
      </c>
      <c r="L34" s="417">
        <f>+L35</f>
        <v>0</v>
      </c>
      <c r="M34" s="529">
        <f t="shared" si="2"/>
        <v>0</v>
      </c>
      <c r="N34" s="416">
        <f t="shared" si="22"/>
        <v>20</v>
      </c>
      <c r="O34" s="529">
        <f t="shared" si="4"/>
        <v>1</v>
      </c>
      <c r="P34" s="419">
        <f>+'P02 2026'!BG11</f>
        <v>0</v>
      </c>
      <c r="Q34" s="530">
        <f t="shared" ca="1" si="5"/>
        <v>0</v>
      </c>
      <c r="R34" s="419">
        <f>+'P02 2026'!BH11</f>
        <v>0</v>
      </c>
      <c r="S34" s="530">
        <f t="shared" ca="1" si="6"/>
        <v>0</v>
      </c>
      <c r="T34" s="416">
        <f>+T35</f>
        <v>20.619999999999997</v>
      </c>
      <c r="U34" s="417">
        <f t="shared" si="7"/>
        <v>0</v>
      </c>
      <c r="V34" s="529">
        <f t="shared" si="8"/>
        <v>0</v>
      </c>
      <c r="W34" s="532">
        <f>+W35</f>
        <v>0</v>
      </c>
      <c r="X34" s="532">
        <f>+X35</f>
        <v>0</v>
      </c>
      <c r="Y34" s="420">
        <f>+Y35</f>
        <v>0</v>
      </c>
      <c r="Z34" s="420">
        <f>+Z35</f>
        <v>0</v>
      </c>
      <c r="AA34" s="420">
        <v>0</v>
      </c>
      <c r="AB34" s="418">
        <f>+AB35</f>
        <v>0</v>
      </c>
      <c r="AC34" s="418">
        <f>AC35</f>
        <v>0</v>
      </c>
      <c r="AD34" s="418">
        <f>+AD35</f>
        <v>0</v>
      </c>
      <c r="AE34" s="418">
        <v>0</v>
      </c>
      <c r="AF34" s="418">
        <v>0</v>
      </c>
      <c r="AG34" s="418">
        <v>0</v>
      </c>
      <c r="AH34" s="418">
        <f>AH35</f>
        <v>132.07900000000001</v>
      </c>
      <c r="AI34" s="418">
        <f t="shared" ref="AI34" si="25">+AI35+AI37</f>
        <v>0</v>
      </c>
      <c r="AJ34" s="418">
        <f>+AJ35</f>
        <v>2032.056</v>
      </c>
      <c r="AK34" s="1027"/>
      <c r="AL34" s="1027"/>
      <c r="AM34" s="1034"/>
      <c r="AN34" s="1028"/>
      <c r="AO34" s="1027"/>
      <c r="AP34" s="1027"/>
      <c r="AQ34" s="1027"/>
      <c r="AR34" s="1027"/>
      <c r="AS34" s="1027"/>
      <c r="AT34" s="1027"/>
      <c r="AV34" s="535"/>
      <c r="AX34" s="535"/>
      <c r="AY34" s="535"/>
      <c r="AZ34" s="875"/>
      <c r="BA34" s="875"/>
      <c r="BB34" s="875"/>
      <c r="BE34" s="433"/>
      <c r="BF34" s="433"/>
      <c r="BG34" s="433"/>
      <c r="BH34" s="433"/>
      <c r="BI34" s="433"/>
      <c r="BJ34" s="433"/>
    </row>
    <row r="35" spans="1:62" s="423" customFormat="1" ht="15.75" customHeight="1" x14ac:dyDescent="0.25">
      <c r="A35" s="527"/>
      <c r="B35" s="412"/>
      <c r="C35" s="413">
        <v>99</v>
      </c>
      <c r="D35" s="413"/>
      <c r="E35" s="431"/>
      <c r="F35" s="1029"/>
      <c r="G35" s="415" t="s">
        <v>454</v>
      </c>
      <c r="H35" s="416">
        <f>+H36+H37+H38+H39+H40</f>
        <v>20</v>
      </c>
      <c r="I35" s="416">
        <f t="shared" ref="I35:AI35" si="26">+I36+I37+I38+I39+I40</f>
        <v>20</v>
      </c>
      <c r="J35" s="416">
        <f t="shared" ca="1" si="26"/>
        <v>0</v>
      </c>
      <c r="K35" s="529">
        <f t="shared" ca="1" si="1"/>
        <v>0</v>
      </c>
      <c r="L35" s="416">
        <f t="shared" si="26"/>
        <v>0</v>
      </c>
      <c r="M35" s="529">
        <f t="shared" si="2"/>
        <v>0</v>
      </c>
      <c r="N35" s="416">
        <f>+N36+N37+N38+N39+N40</f>
        <v>20</v>
      </c>
      <c r="O35" s="529">
        <f t="shared" si="4"/>
        <v>1</v>
      </c>
      <c r="P35" s="419">
        <f>+'P02 2026'!BG12</f>
        <v>0</v>
      </c>
      <c r="Q35" s="530">
        <f t="shared" ca="1" si="5"/>
        <v>0</v>
      </c>
      <c r="R35" s="419">
        <f>+'P02 2026'!BH12</f>
        <v>0</v>
      </c>
      <c r="S35" s="530">
        <f t="shared" ca="1" si="6"/>
        <v>0</v>
      </c>
      <c r="T35" s="416">
        <f>+T36+T37+T38+T39+T40</f>
        <v>20.619999999999997</v>
      </c>
      <c r="U35" s="417">
        <f t="shared" si="7"/>
        <v>0</v>
      </c>
      <c r="V35" s="529">
        <f t="shared" si="8"/>
        <v>0</v>
      </c>
      <c r="W35" s="416">
        <f>+W36+W37+W38+W39+W40</f>
        <v>0</v>
      </c>
      <c r="X35" s="416">
        <f>+X36+X37+X38+X39+X40</f>
        <v>0</v>
      </c>
      <c r="Y35" s="416">
        <f t="shared" si="26"/>
        <v>0</v>
      </c>
      <c r="Z35" s="416">
        <f t="shared" si="26"/>
        <v>0</v>
      </c>
      <c r="AA35" s="416">
        <v>0</v>
      </c>
      <c r="AB35" s="416">
        <f>SUM(AB36:AB40)</f>
        <v>0</v>
      </c>
      <c r="AC35" s="416">
        <f>SUM(AC36:AC40)</f>
        <v>0</v>
      </c>
      <c r="AD35" s="416">
        <f>+AD36+AD37+AD38+AD39+AD40</f>
        <v>0</v>
      </c>
      <c r="AE35" s="416">
        <v>0</v>
      </c>
      <c r="AF35" s="416">
        <v>0</v>
      </c>
      <c r="AG35" s="416">
        <f t="shared" ref="AG35" si="27">+AG36+AG37+AG38+AG39+AG40</f>
        <v>0</v>
      </c>
      <c r="AH35" s="416">
        <f t="shared" si="26"/>
        <v>132.07900000000001</v>
      </c>
      <c r="AI35" s="416">
        <f t="shared" si="26"/>
        <v>0</v>
      </c>
      <c r="AJ35" s="416">
        <f>+AJ36+AJ37+AJ38+AJ39+AJ40</f>
        <v>2032.056</v>
      </c>
      <c r="AK35" s="1027"/>
      <c r="AL35" s="1027"/>
      <c r="AM35" s="1034"/>
      <c r="AN35" s="1028"/>
      <c r="AO35" s="1027"/>
      <c r="AP35" s="1027"/>
      <c r="AQ35" s="1027"/>
      <c r="AR35" s="1027"/>
      <c r="AS35" s="1027"/>
      <c r="AT35" s="1027"/>
      <c r="AV35" s="535"/>
      <c r="AX35" s="535"/>
      <c r="AY35" s="535"/>
      <c r="AZ35" s="875"/>
      <c r="BA35" s="875"/>
      <c r="BB35" s="875"/>
      <c r="BE35" s="433"/>
      <c r="BF35" s="433"/>
      <c r="BG35" s="433"/>
      <c r="BH35" s="433"/>
      <c r="BI35" s="433"/>
      <c r="BJ35" s="433"/>
    </row>
    <row r="36" spans="1:62" s="423" customFormat="1" ht="15.75" hidden="1" customHeight="1" x14ac:dyDescent="0.25">
      <c r="A36" s="527" t="s">
        <v>725</v>
      </c>
      <c r="B36" s="429"/>
      <c r="C36" s="430"/>
      <c r="D36" s="431">
        <v>1</v>
      </c>
      <c r="E36" s="431"/>
      <c r="F36" s="1029"/>
      <c r="G36" s="424" t="s">
        <v>725</v>
      </c>
      <c r="H36" s="407">
        <f>+'P02 2026'!H17</f>
        <v>1</v>
      </c>
      <c r="I36" s="407">
        <f>+'P02 2026'!BC10</f>
        <v>1</v>
      </c>
      <c r="J36" s="407">
        <f ca="1">SUMIF(W$3:$AJ24,"ok",W36:AJ36)</f>
        <v>0</v>
      </c>
      <c r="K36" s="411">
        <f t="shared" ca="1" si="1"/>
        <v>0</v>
      </c>
      <c r="L36" s="407">
        <f>+'P02 2026'!BE10</f>
        <v>0</v>
      </c>
      <c r="M36" s="411">
        <f t="shared" si="2"/>
        <v>0</v>
      </c>
      <c r="N36" s="407">
        <f>+I36-L36</f>
        <v>1</v>
      </c>
      <c r="O36" s="411">
        <f t="shared" si="4"/>
        <v>1</v>
      </c>
      <c r="P36" s="408">
        <f>+'P02 2026'!BG10</f>
        <v>0</v>
      </c>
      <c r="Q36" s="506">
        <f t="shared" ca="1" si="5"/>
        <v>0</v>
      </c>
      <c r="R36" s="408">
        <f>+'P02 2026'!BH10</f>
        <v>0</v>
      </c>
      <c r="S36" s="506">
        <f t="shared" ca="1" si="6"/>
        <v>0</v>
      </c>
      <c r="T36" s="407">
        <f>+'P02 2025'!AA31</f>
        <v>1.0309999999999999</v>
      </c>
      <c r="U36" s="409">
        <f t="shared" si="7"/>
        <v>0</v>
      </c>
      <c r="V36" s="411">
        <f t="shared" si="8"/>
        <v>0</v>
      </c>
      <c r="W36" s="514">
        <v>0</v>
      </c>
      <c r="X36" s="410">
        <v>0</v>
      </c>
      <c r="Y36" s="410">
        <v>0</v>
      </c>
      <c r="Z36" s="410">
        <v>0</v>
      </c>
      <c r="AA36" s="410">
        <v>0</v>
      </c>
      <c r="AB36" s="422">
        <v>0</v>
      </c>
      <c r="AC36" s="422">
        <v>0</v>
      </c>
      <c r="AD36" s="422">
        <v>0</v>
      </c>
      <c r="AE36" s="422">
        <v>0</v>
      </c>
      <c r="AF36" s="422">
        <v>0</v>
      </c>
      <c r="AG36" s="422">
        <v>0</v>
      </c>
      <c r="AH36" s="422">
        <v>0</v>
      </c>
      <c r="AI36" s="422">
        <v>0</v>
      </c>
      <c r="AJ36" s="422">
        <v>0</v>
      </c>
      <c r="AK36" s="1027"/>
      <c r="AL36" s="1027"/>
      <c r="AM36" s="1034"/>
      <c r="AN36" s="1028"/>
      <c r="AO36" s="1027"/>
      <c r="AP36" s="1027"/>
      <c r="AQ36" s="1027"/>
      <c r="AR36" s="1027"/>
      <c r="AS36" s="1027"/>
      <c r="AT36" s="1027"/>
      <c r="AV36" s="535"/>
      <c r="AX36" s="535"/>
      <c r="AY36" s="535"/>
      <c r="AZ36" s="432"/>
      <c r="BA36" s="875"/>
      <c r="BB36" s="875"/>
      <c r="BE36" s="433"/>
      <c r="BF36" s="433"/>
      <c r="BG36" s="433"/>
      <c r="BH36" s="433"/>
      <c r="BI36" s="433"/>
      <c r="BJ36" s="433"/>
    </row>
    <row r="37" spans="1:62" s="423" customFormat="1" ht="15.75" hidden="1" customHeight="1" x14ac:dyDescent="0.25">
      <c r="A37" s="527" t="s">
        <v>747</v>
      </c>
      <c r="B37" s="429"/>
      <c r="C37" s="430"/>
      <c r="D37" s="431">
        <v>2</v>
      </c>
      <c r="E37" s="431"/>
      <c r="F37" s="1029"/>
      <c r="G37" s="424" t="s">
        <v>747</v>
      </c>
      <c r="H37" s="407">
        <f>+'P02 2026'!H18</f>
        <v>1</v>
      </c>
      <c r="I37" s="407">
        <f>+'P02 2026'!BC11</f>
        <v>1</v>
      </c>
      <c r="J37" s="407">
        <f ca="1">SUMIF(W$3:$AJ24,"ok",W37:AJ37)</f>
        <v>0</v>
      </c>
      <c r="K37" s="411">
        <f t="shared" ca="1" si="1"/>
        <v>0</v>
      </c>
      <c r="L37" s="407">
        <f>+'P02 2026'!BE11</f>
        <v>0</v>
      </c>
      <c r="M37" s="411">
        <f t="shared" si="2"/>
        <v>0</v>
      </c>
      <c r="N37" s="407">
        <f t="shared" ref="N37:N40" si="28">+I37-L37</f>
        <v>1</v>
      </c>
      <c r="O37" s="411">
        <f t="shared" si="4"/>
        <v>1</v>
      </c>
      <c r="P37" s="408">
        <f>+'P02 2026'!BG11</f>
        <v>0</v>
      </c>
      <c r="Q37" s="506">
        <f t="shared" ca="1" si="5"/>
        <v>0</v>
      </c>
      <c r="R37" s="408">
        <f>+'P02 2026'!BH11</f>
        <v>0</v>
      </c>
      <c r="S37" s="506">
        <f t="shared" ca="1" si="6"/>
        <v>0</v>
      </c>
      <c r="T37" s="407">
        <f>+'P02 2025'!AA32</f>
        <v>1.0309999999999999</v>
      </c>
      <c r="U37" s="409">
        <f t="shared" si="7"/>
        <v>0</v>
      </c>
      <c r="V37" s="411">
        <f t="shared" si="8"/>
        <v>0</v>
      </c>
      <c r="W37" s="514">
        <v>0</v>
      </c>
      <c r="X37" s="410">
        <v>0</v>
      </c>
      <c r="Y37" s="410">
        <v>0</v>
      </c>
      <c r="Z37" s="410">
        <v>0</v>
      </c>
      <c r="AA37" s="410">
        <v>0</v>
      </c>
      <c r="AB37" s="422">
        <v>0</v>
      </c>
      <c r="AC37" s="422">
        <v>0</v>
      </c>
      <c r="AD37" s="422">
        <v>0</v>
      </c>
      <c r="AE37" s="422">
        <v>0</v>
      </c>
      <c r="AF37" s="422">
        <v>0</v>
      </c>
      <c r="AG37" s="422">
        <v>0</v>
      </c>
      <c r="AH37" s="422">
        <f>+'P02 2025'!FF12</f>
        <v>132.07900000000001</v>
      </c>
      <c r="AI37" s="422">
        <v>0</v>
      </c>
      <c r="AJ37" s="422">
        <f>+'P02 2025'!HV15</f>
        <v>2032.056</v>
      </c>
      <c r="AK37" s="1027"/>
      <c r="AL37" s="1027"/>
      <c r="AM37" s="1034"/>
      <c r="AN37" s="1028"/>
      <c r="AO37" s="1027"/>
      <c r="AP37" s="1027"/>
      <c r="AQ37" s="1027"/>
      <c r="AR37" s="1027"/>
      <c r="AS37" s="1027"/>
      <c r="AT37" s="1027"/>
      <c r="AZ37" s="432"/>
      <c r="BA37" s="432"/>
      <c r="BB37" s="432"/>
      <c r="BE37" s="433"/>
      <c r="BF37" s="433"/>
      <c r="BG37" s="433"/>
      <c r="BH37" s="433"/>
      <c r="BI37" s="433"/>
      <c r="BJ37" s="433"/>
    </row>
    <row r="38" spans="1:62" s="423" customFormat="1" ht="15.75" hidden="1" customHeight="1" x14ac:dyDescent="0.25">
      <c r="A38" s="527" t="s">
        <v>734</v>
      </c>
      <c r="B38" s="429"/>
      <c r="C38" s="430"/>
      <c r="D38" s="431">
        <v>201</v>
      </c>
      <c r="E38" s="431"/>
      <c r="F38" s="1029"/>
      <c r="G38" s="424" t="s">
        <v>734</v>
      </c>
      <c r="H38" s="407">
        <f>+'P02 2026'!H19</f>
        <v>1</v>
      </c>
      <c r="I38" s="407">
        <f>+'P02 2026'!BC12</f>
        <v>1</v>
      </c>
      <c r="J38" s="407">
        <f ca="1">SUMIF(W$3:$AJ24,"ok",W38:AJ38)</f>
        <v>0</v>
      </c>
      <c r="K38" s="411">
        <f t="shared" ca="1" si="1"/>
        <v>0</v>
      </c>
      <c r="L38" s="407">
        <f>+'P02 2026'!BE12</f>
        <v>0</v>
      </c>
      <c r="M38" s="411">
        <f t="shared" si="2"/>
        <v>0</v>
      </c>
      <c r="N38" s="407">
        <f t="shared" si="28"/>
        <v>1</v>
      </c>
      <c r="O38" s="411">
        <f t="shared" si="4"/>
        <v>1</v>
      </c>
      <c r="P38" s="408">
        <f>+'P02 2026'!BG12</f>
        <v>0</v>
      </c>
      <c r="Q38" s="506">
        <f t="shared" ca="1" si="5"/>
        <v>0</v>
      </c>
      <c r="R38" s="408">
        <f>+'P02 2026'!BH12</f>
        <v>0</v>
      </c>
      <c r="S38" s="506">
        <f t="shared" ca="1" si="6"/>
        <v>0</v>
      </c>
      <c r="T38" s="407">
        <f>+'P02 2025'!AA33</f>
        <v>1.0309999999999999</v>
      </c>
      <c r="U38" s="409">
        <f t="shared" si="7"/>
        <v>0</v>
      </c>
      <c r="V38" s="411">
        <f t="shared" si="8"/>
        <v>0</v>
      </c>
      <c r="W38" s="514">
        <v>0</v>
      </c>
      <c r="X38" s="410">
        <v>0</v>
      </c>
      <c r="Y38" s="410">
        <v>0</v>
      </c>
      <c r="Z38" s="410">
        <v>0</v>
      </c>
      <c r="AA38" s="410">
        <v>0</v>
      </c>
      <c r="AB38" s="422">
        <v>0</v>
      </c>
      <c r="AC38" s="422">
        <v>0</v>
      </c>
      <c r="AD38" s="422">
        <v>0</v>
      </c>
      <c r="AE38" s="422">
        <v>0</v>
      </c>
      <c r="AF38" s="422">
        <v>0</v>
      </c>
      <c r="AG38" s="422">
        <v>0</v>
      </c>
      <c r="AH38" s="422">
        <v>0</v>
      </c>
      <c r="AI38" s="422">
        <v>0</v>
      </c>
      <c r="AJ38" s="422">
        <v>0</v>
      </c>
      <c r="AK38" s="1027"/>
      <c r="AL38" s="1027"/>
      <c r="AM38" s="1034"/>
      <c r="AN38" s="1028"/>
      <c r="AO38" s="1027"/>
      <c r="AP38" s="1027"/>
      <c r="AQ38" s="1027"/>
      <c r="AR38" s="1027"/>
      <c r="AS38" s="1027"/>
      <c r="AT38" s="1027"/>
      <c r="AZ38" s="432"/>
      <c r="BA38" s="432"/>
      <c r="BB38" s="432"/>
      <c r="BE38" s="433"/>
      <c r="BF38" s="433"/>
      <c r="BG38" s="433"/>
      <c r="BH38" s="433"/>
      <c r="BI38" s="433"/>
      <c r="BJ38" s="433"/>
    </row>
    <row r="39" spans="1:62" s="423" customFormat="1" ht="15.75" hidden="1" customHeight="1" x14ac:dyDescent="0.25">
      <c r="A39" s="527" t="s">
        <v>735</v>
      </c>
      <c r="B39" s="429"/>
      <c r="C39" s="430"/>
      <c r="D39" s="431">
        <v>202</v>
      </c>
      <c r="E39" s="431"/>
      <c r="F39" s="1029"/>
      <c r="G39" s="424" t="s">
        <v>735</v>
      </c>
      <c r="H39" s="407">
        <f>+'P02 2026'!H20</f>
        <v>1</v>
      </c>
      <c r="I39" s="407">
        <f>+'P02 2026'!BC13</f>
        <v>1</v>
      </c>
      <c r="J39" s="407">
        <f ca="1">SUMIF(W$3:$AJ24,"ok",W39:AJ39)</f>
        <v>0</v>
      </c>
      <c r="K39" s="411">
        <f t="shared" ca="1" si="1"/>
        <v>0</v>
      </c>
      <c r="L39" s="407">
        <f>+'P02 2026'!BE13</f>
        <v>0</v>
      </c>
      <c r="M39" s="411">
        <f t="shared" si="2"/>
        <v>0</v>
      </c>
      <c r="N39" s="407">
        <f t="shared" si="28"/>
        <v>1</v>
      </c>
      <c r="O39" s="411">
        <f t="shared" si="4"/>
        <v>1</v>
      </c>
      <c r="P39" s="408">
        <f>+'P02 2026'!BG13</f>
        <v>0</v>
      </c>
      <c r="Q39" s="506">
        <f t="shared" ca="1" si="5"/>
        <v>0</v>
      </c>
      <c r="R39" s="408">
        <f>+'P02 2026'!BH13</f>
        <v>0</v>
      </c>
      <c r="S39" s="506">
        <f t="shared" ca="1" si="6"/>
        <v>0</v>
      </c>
      <c r="T39" s="407">
        <f>+'P02 2025'!AA34</f>
        <v>1.0309999999999999</v>
      </c>
      <c r="U39" s="409">
        <f t="shared" si="7"/>
        <v>0</v>
      </c>
      <c r="V39" s="411">
        <f t="shared" si="8"/>
        <v>0</v>
      </c>
      <c r="W39" s="514">
        <v>0</v>
      </c>
      <c r="X39" s="410">
        <v>0</v>
      </c>
      <c r="Y39" s="410">
        <v>0</v>
      </c>
      <c r="Z39" s="410">
        <v>0</v>
      </c>
      <c r="AA39" s="410">
        <v>0</v>
      </c>
      <c r="AB39" s="422">
        <v>0</v>
      </c>
      <c r="AC39" s="422">
        <v>0</v>
      </c>
      <c r="AD39" s="422">
        <v>0</v>
      </c>
      <c r="AE39" s="422">
        <v>0</v>
      </c>
      <c r="AF39" s="422">
        <v>0</v>
      </c>
      <c r="AG39" s="422">
        <v>0</v>
      </c>
      <c r="AH39" s="422">
        <v>0</v>
      </c>
      <c r="AI39" s="422">
        <v>0</v>
      </c>
      <c r="AJ39" s="422">
        <v>0</v>
      </c>
      <c r="AK39" s="1027"/>
      <c r="AL39" s="1027"/>
      <c r="AM39" s="1034"/>
      <c r="AN39" s="1028"/>
      <c r="AO39" s="1027"/>
      <c r="AP39" s="1027"/>
      <c r="AQ39" s="1027"/>
      <c r="AR39" s="1027"/>
      <c r="AS39" s="1027"/>
      <c r="AT39" s="1027"/>
      <c r="AZ39" s="432"/>
      <c r="BA39" s="432"/>
      <c r="BB39" s="432"/>
      <c r="BE39" s="433"/>
      <c r="BF39" s="433"/>
      <c r="BG39" s="433"/>
      <c r="BH39" s="433"/>
      <c r="BI39" s="433"/>
      <c r="BJ39" s="433"/>
    </row>
    <row r="40" spans="1:62" s="423" customFormat="1" ht="15.75" hidden="1" customHeight="1" x14ac:dyDescent="0.25">
      <c r="A40" s="527" t="s">
        <v>49</v>
      </c>
      <c r="B40" s="429"/>
      <c r="C40" s="430"/>
      <c r="D40" s="430">
        <v>999</v>
      </c>
      <c r="E40" s="430"/>
      <c r="F40" s="1029"/>
      <c r="G40" s="424" t="s">
        <v>49</v>
      </c>
      <c r="H40" s="407">
        <f>+'P02 2026'!H21</f>
        <v>16</v>
      </c>
      <c r="I40" s="407">
        <f>+'P02 2026'!BC14</f>
        <v>16</v>
      </c>
      <c r="J40" s="407">
        <f ca="1">SUMIF(W$3:$AJ25,"ok",W40:AJ40)</f>
        <v>0</v>
      </c>
      <c r="K40" s="411">
        <f t="shared" ca="1" si="1"/>
        <v>0</v>
      </c>
      <c r="L40" s="407">
        <f>+'P02 2026'!BE14</f>
        <v>0</v>
      </c>
      <c r="M40" s="411">
        <f t="shared" si="2"/>
        <v>0</v>
      </c>
      <c r="N40" s="407">
        <f t="shared" si="28"/>
        <v>16</v>
      </c>
      <c r="O40" s="411">
        <f t="shared" si="4"/>
        <v>1</v>
      </c>
      <c r="P40" s="408">
        <f>+'P02 2026'!BG14</f>
        <v>0</v>
      </c>
      <c r="Q40" s="506">
        <f t="shared" ca="1" si="5"/>
        <v>0</v>
      </c>
      <c r="R40" s="408">
        <f>+'P02 2026'!BH14</f>
        <v>0</v>
      </c>
      <c r="S40" s="506">
        <f t="shared" ca="1" si="6"/>
        <v>0</v>
      </c>
      <c r="T40" s="407">
        <f>+'P02 2025'!AA35</f>
        <v>16.495999999999999</v>
      </c>
      <c r="U40" s="409">
        <f t="shared" si="7"/>
        <v>0</v>
      </c>
      <c r="V40" s="411">
        <f t="shared" si="8"/>
        <v>0</v>
      </c>
      <c r="W40" s="514">
        <v>0</v>
      </c>
      <c r="X40" s="410">
        <v>0</v>
      </c>
      <c r="Y40" s="410"/>
      <c r="Z40" s="410">
        <v>0</v>
      </c>
      <c r="AA40" s="410">
        <v>0</v>
      </c>
      <c r="AB40" s="422">
        <v>0</v>
      </c>
      <c r="AC40" s="422">
        <v>0</v>
      </c>
      <c r="AD40" s="422">
        <v>0</v>
      </c>
      <c r="AE40" s="422">
        <v>0</v>
      </c>
      <c r="AF40" s="422">
        <v>0</v>
      </c>
      <c r="AG40" s="422">
        <v>0</v>
      </c>
      <c r="AH40" s="422">
        <v>0</v>
      </c>
      <c r="AI40" s="422">
        <v>0</v>
      </c>
      <c r="AJ40" s="422">
        <v>0</v>
      </c>
      <c r="AK40" s="1027"/>
      <c r="AL40" s="1027"/>
      <c r="AM40" s="1034"/>
      <c r="AN40" s="1028"/>
      <c r="AO40" s="1027"/>
      <c r="AP40" s="1027"/>
      <c r="AQ40" s="1027"/>
      <c r="AR40" s="1027"/>
      <c r="AS40" s="1027"/>
      <c r="AT40" s="1027"/>
      <c r="AZ40" s="432"/>
      <c r="BA40" s="432"/>
      <c r="BB40" s="432"/>
      <c r="BE40" s="433"/>
      <c r="BF40" s="433"/>
      <c r="BG40" s="433"/>
      <c r="BH40" s="433"/>
      <c r="BI40" s="433"/>
      <c r="BJ40" s="433"/>
    </row>
    <row r="41" spans="1:62" s="423" customFormat="1" ht="15.75" customHeight="1" x14ac:dyDescent="0.25">
      <c r="A41" s="527"/>
      <c r="B41" s="412" t="s">
        <v>718</v>
      </c>
      <c r="C41" s="413" t="s">
        <v>1</v>
      </c>
      <c r="D41" s="414"/>
      <c r="E41" s="431"/>
      <c r="F41" s="1026"/>
      <c r="G41" s="415" t="s">
        <v>140</v>
      </c>
      <c r="H41" s="416">
        <f>+H42</f>
        <v>1923388</v>
      </c>
      <c r="I41" s="416">
        <f>+I42</f>
        <v>1923388</v>
      </c>
      <c r="J41" s="416">
        <f ca="1">SUMIF(W$3:$AJ24,"ok",W41:AJ41)</f>
        <v>2481.3829999999998</v>
      </c>
      <c r="K41" s="529">
        <f t="shared" ca="1" si="1"/>
        <v>1.2901104717300928E-3</v>
      </c>
      <c r="L41" s="420">
        <f>+L42</f>
        <v>1182890.8280000002</v>
      </c>
      <c r="M41" s="529">
        <f t="shared" si="2"/>
        <v>0.61500374755379583</v>
      </c>
      <c r="N41" s="420">
        <f>+I41-L41</f>
        <v>740497.17199999979</v>
      </c>
      <c r="O41" s="529">
        <f t="shared" si="4"/>
        <v>0.38499625244620417</v>
      </c>
      <c r="P41" s="419">
        <f>+'P02 2026'!BG18</f>
        <v>0</v>
      </c>
      <c r="Q41" s="530">
        <f t="shared" ca="1" si="5"/>
        <v>0</v>
      </c>
      <c r="R41" s="419">
        <f>+'P02 2026'!BH18</f>
        <v>2481.3829999999998</v>
      </c>
      <c r="S41" s="530">
        <f t="shared" ca="1" si="6"/>
        <v>1</v>
      </c>
      <c r="T41" s="417">
        <f>+T42</f>
        <v>1390026.1609999998</v>
      </c>
      <c r="U41" s="417">
        <f t="shared" si="7"/>
        <v>4645.8241539999999</v>
      </c>
      <c r="V41" s="529">
        <f t="shared" si="8"/>
        <v>3.3422566310966004E-3</v>
      </c>
      <c r="W41" s="532">
        <v>0</v>
      </c>
      <c r="X41" s="532">
        <v>0</v>
      </c>
      <c r="Y41" s="416">
        <f t="shared" ref="Y41:Z41" si="29">+Y42</f>
        <v>2481.3829999999998</v>
      </c>
      <c r="Z41" s="416">
        <f t="shared" si="29"/>
        <v>4645.8241539999999</v>
      </c>
      <c r="AA41" s="416">
        <f t="shared" ref="AA41:AA42" si="30">+AA42</f>
        <v>23659.173999999999</v>
      </c>
      <c r="AB41" s="416">
        <f>+AB42</f>
        <v>22749.071000000004</v>
      </c>
      <c r="AC41" s="416">
        <f>AC42</f>
        <v>11146.334000000001</v>
      </c>
      <c r="AD41" s="416">
        <f>+AD42</f>
        <v>20070.47</v>
      </c>
      <c r="AE41" s="416">
        <f>+AE42</f>
        <v>151427.60800000001</v>
      </c>
      <c r="AF41" s="416">
        <f t="shared" ref="AF41:AG42" si="31">+AF42</f>
        <v>59310.733000000007</v>
      </c>
      <c r="AG41" s="416">
        <f t="shared" si="31"/>
        <v>104504.34800000001</v>
      </c>
      <c r="AH41" s="416">
        <f>AH42</f>
        <v>28770.828999999998</v>
      </c>
      <c r="AI41" s="416">
        <f t="shared" ref="AI41" si="32">+AI42</f>
        <v>215187.821</v>
      </c>
      <c r="AJ41" s="416">
        <f>+AJ42</f>
        <v>466040.27100000001</v>
      </c>
      <c r="AK41" s="1027"/>
      <c r="AL41" s="1027"/>
      <c r="AM41" s="1034"/>
      <c r="AN41" s="1028"/>
      <c r="AO41" s="1027"/>
      <c r="AP41" s="1027"/>
      <c r="AQ41" s="1027"/>
      <c r="AR41" s="1027"/>
      <c r="AS41" s="1027"/>
      <c r="AT41" s="1027"/>
      <c r="AZ41" s="432"/>
      <c r="BA41" s="432"/>
      <c r="BB41" s="432"/>
      <c r="BE41" s="433"/>
      <c r="BF41" s="433"/>
      <c r="BG41" s="433"/>
      <c r="BH41" s="433"/>
      <c r="BI41" s="433"/>
      <c r="BJ41" s="433"/>
    </row>
    <row r="42" spans="1:62" s="423" customFormat="1" ht="15.75" customHeight="1" x14ac:dyDescent="0.25">
      <c r="A42" s="527"/>
      <c r="B42" s="412"/>
      <c r="C42" s="413">
        <v>3</v>
      </c>
      <c r="D42" s="414"/>
      <c r="E42" s="431"/>
      <c r="F42" s="1026"/>
      <c r="G42" s="415" t="s">
        <v>85</v>
      </c>
      <c r="H42" s="416">
        <f>+H43</f>
        <v>1923388</v>
      </c>
      <c r="I42" s="416">
        <f>+I43</f>
        <v>1923388</v>
      </c>
      <c r="J42" s="416">
        <f ca="1">+J43</f>
        <v>2481.3829999999998</v>
      </c>
      <c r="K42" s="529">
        <f t="shared" ca="1" si="1"/>
        <v>1.2901104717300928E-3</v>
      </c>
      <c r="L42" s="420">
        <f>+L43</f>
        <v>1182890.8280000002</v>
      </c>
      <c r="M42" s="529">
        <f t="shared" si="2"/>
        <v>0.61500374755379583</v>
      </c>
      <c r="N42" s="420">
        <f t="shared" ref="N42:N50" si="33">+I42-L42</f>
        <v>740497.17199999979</v>
      </c>
      <c r="O42" s="529">
        <f t="shared" si="4"/>
        <v>0.38499625244620417</v>
      </c>
      <c r="P42" s="419">
        <f>+'P02 2026'!BG19</f>
        <v>0</v>
      </c>
      <c r="Q42" s="530">
        <f t="shared" ca="1" si="5"/>
        <v>0</v>
      </c>
      <c r="R42" s="419">
        <f>+R43</f>
        <v>2481.3829999999998</v>
      </c>
      <c r="S42" s="530">
        <f t="shared" ca="1" si="6"/>
        <v>1</v>
      </c>
      <c r="T42" s="416">
        <f>+T43</f>
        <v>1390026.1609999998</v>
      </c>
      <c r="U42" s="417">
        <f t="shared" si="7"/>
        <v>4645.8241539999999</v>
      </c>
      <c r="V42" s="529">
        <f t="shared" si="8"/>
        <v>3.3422566310966004E-3</v>
      </c>
      <c r="W42" s="420">
        <f>+W43</f>
        <v>0</v>
      </c>
      <c r="X42" s="420">
        <f>+X43</f>
        <v>0</v>
      </c>
      <c r="Y42" s="418">
        <f>+Y43</f>
        <v>2481.3829999999998</v>
      </c>
      <c r="Z42" s="418">
        <f>+Z43</f>
        <v>4645.8241539999999</v>
      </c>
      <c r="AA42" s="418">
        <f t="shared" si="30"/>
        <v>23659.173999999999</v>
      </c>
      <c r="AB42" s="418">
        <f>+AB43</f>
        <v>22749.071000000004</v>
      </c>
      <c r="AC42" s="418">
        <f>AC43</f>
        <v>11146.334000000001</v>
      </c>
      <c r="AD42" s="418">
        <f>+AD43</f>
        <v>20070.47</v>
      </c>
      <c r="AE42" s="418">
        <f>+AE43</f>
        <v>151427.60800000001</v>
      </c>
      <c r="AF42" s="418">
        <f t="shared" si="31"/>
        <v>59310.733000000007</v>
      </c>
      <c r="AG42" s="418">
        <f t="shared" si="31"/>
        <v>104504.34800000001</v>
      </c>
      <c r="AH42" s="418">
        <f>AH43</f>
        <v>28770.828999999998</v>
      </c>
      <c r="AI42" s="418">
        <f>+AI43</f>
        <v>215187.821</v>
      </c>
      <c r="AJ42" s="417">
        <f>+AJ43</f>
        <v>466040.27100000001</v>
      </c>
      <c r="AK42" s="1027"/>
      <c r="AL42" s="1027"/>
      <c r="AM42" s="1034"/>
      <c r="AN42" s="1028"/>
      <c r="AO42" s="1027"/>
      <c r="AP42" s="1027"/>
      <c r="AQ42" s="1027"/>
      <c r="AR42" s="1027"/>
      <c r="AS42" s="1027"/>
      <c r="AT42" s="1027"/>
      <c r="AZ42" s="432"/>
      <c r="BA42" s="432"/>
      <c r="BB42" s="432"/>
      <c r="BE42" s="433"/>
      <c r="BF42" s="433"/>
      <c r="BG42" s="433"/>
      <c r="BH42" s="433"/>
      <c r="BI42" s="433"/>
      <c r="BJ42" s="433"/>
    </row>
    <row r="43" spans="1:62" s="423" customFormat="1" ht="15.75" customHeight="1" x14ac:dyDescent="0.25">
      <c r="A43" s="527"/>
      <c r="B43" s="429"/>
      <c r="C43" s="430"/>
      <c r="D43" s="431">
        <v>602</v>
      </c>
      <c r="E43" s="431"/>
      <c r="F43" s="1026"/>
      <c r="G43" s="425" t="s">
        <v>270</v>
      </c>
      <c r="H43" s="407">
        <f>SUM(H44:H48)</f>
        <v>1923388</v>
      </c>
      <c r="I43" s="407">
        <f>SUM(I44:I48)</f>
        <v>1923388</v>
      </c>
      <c r="J43" s="407">
        <f ca="1">SUMIF(W$3:$AJ27,"ok",W43:AJ43)</f>
        <v>2481.3829999999998</v>
      </c>
      <c r="K43" s="411">
        <f t="shared" ca="1" si="1"/>
        <v>1.2901104717300928E-3</v>
      </c>
      <c r="L43" s="410">
        <f>SUM(L44:L48)</f>
        <v>1182890.8280000002</v>
      </c>
      <c r="M43" s="411">
        <f t="shared" si="2"/>
        <v>0.61500374755379583</v>
      </c>
      <c r="N43" s="410">
        <f t="shared" si="33"/>
        <v>740497.17199999979</v>
      </c>
      <c r="O43" s="411">
        <f t="shared" si="4"/>
        <v>0.38499625244620417</v>
      </c>
      <c r="P43" s="408">
        <f>+'P02 2026'!BG20</f>
        <v>0</v>
      </c>
      <c r="Q43" s="506">
        <f t="shared" ca="1" si="5"/>
        <v>0</v>
      </c>
      <c r="R43" s="408">
        <f>+R44+R45+R46+R47+R48</f>
        <v>2481.3829999999998</v>
      </c>
      <c r="S43" s="506">
        <f t="shared" ca="1" si="6"/>
        <v>1</v>
      </c>
      <c r="T43" s="407">
        <f>+T44+T45+T46+T47+T48</f>
        <v>1390026.1609999998</v>
      </c>
      <c r="U43" s="409">
        <f t="shared" si="7"/>
        <v>4645.8241539999999</v>
      </c>
      <c r="V43" s="411">
        <f t="shared" si="8"/>
        <v>3.3422566310966004E-3</v>
      </c>
      <c r="W43" s="410">
        <f>SUM(W44:W48)</f>
        <v>0</v>
      </c>
      <c r="X43" s="410">
        <f>SUM(X44:X48)</f>
        <v>0</v>
      </c>
      <c r="Y43" s="422">
        <f>+SUM(Y44:Y46)</f>
        <v>2481.3829999999998</v>
      </c>
      <c r="Z43" s="422">
        <f>+SUM(Z44:Z46)</f>
        <v>4645.8241539999999</v>
      </c>
      <c r="AA43" s="422">
        <f t="shared" ref="AA43:AB43" si="34">SUM(AA44:AA48)</f>
        <v>23659.173999999999</v>
      </c>
      <c r="AB43" s="422">
        <f t="shared" si="34"/>
        <v>22749.071000000004</v>
      </c>
      <c r="AC43" s="422">
        <f>SUM(AC44:AC48)</f>
        <v>11146.334000000001</v>
      </c>
      <c r="AD43" s="422">
        <f>+SUM(AD44:AD48)</f>
        <v>20070.47</v>
      </c>
      <c r="AE43" s="422">
        <f>+SUM(AE44:AE48)</f>
        <v>151427.60800000001</v>
      </c>
      <c r="AF43" s="422">
        <f t="shared" ref="AF43:AH43" si="35">SUM(AF44:AF48)</f>
        <v>59310.733000000007</v>
      </c>
      <c r="AG43" s="407">
        <f t="shared" si="35"/>
        <v>104504.34800000001</v>
      </c>
      <c r="AH43" s="407">
        <f t="shared" si="35"/>
        <v>28770.828999999998</v>
      </c>
      <c r="AI43" s="422">
        <f>+SUM(AI44:AI48)</f>
        <v>215187.821</v>
      </c>
      <c r="AJ43" s="409">
        <f>SUM(AJ44:AJ48)</f>
        <v>466040.27100000001</v>
      </c>
      <c r="AK43" s="1027"/>
      <c r="AL43" s="1027"/>
      <c r="AM43" s="1034"/>
      <c r="AN43" s="1028"/>
      <c r="AO43" s="1027"/>
      <c r="AP43" s="1027"/>
      <c r="AQ43" s="1027"/>
      <c r="AR43" s="1027"/>
      <c r="AS43" s="1027"/>
      <c r="AT43" s="1027"/>
      <c r="AZ43" s="432"/>
      <c r="BA43" s="432"/>
      <c r="BB43" s="432"/>
      <c r="BE43" s="433"/>
      <c r="BF43" s="433"/>
      <c r="BG43" s="433"/>
      <c r="BH43" s="433"/>
      <c r="BI43" s="433"/>
      <c r="BJ43" s="433"/>
    </row>
    <row r="44" spans="1:62" s="423" customFormat="1" ht="15.75" hidden="1" customHeight="1" x14ac:dyDescent="0.2">
      <c r="A44" s="527" t="s">
        <v>391</v>
      </c>
      <c r="B44" s="429"/>
      <c r="C44" s="430"/>
      <c r="D44" s="431"/>
      <c r="E44" s="431">
        <v>1</v>
      </c>
      <c r="F44" s="1029"/>
      <c r="G44" s="425" t="s">
        <v>287</v>
      </c>
      <c r="H44" s="1020">
        <f>+'P02 2026'!H22</f>
        <v>1258405</v>
      </c>
      <c r="I44" s="410">
        <f>+'P02 2026'!BC18</f>
        <v>1258405</v>
      </c>
      <c r="J44" s="407">
        <f ca="1">SUMIF(W$3:$AJ28,"ok",W44:AJ44)</f>
        <v>2481.3829999999998</v>
      </c>
      <c r="K44" s="411">
        <f t="shared" ca="1" si="1"/>
        <v>1.9718476960914806E-3</v>
      </c>
      <c r="L44" s="407">
        <f>'P02 2026'!BE18</f>
        <v>1140166.9680000001</v>
      </c>
      <c r="M44" s="411">
        <f t="shared" si="2"/>
        <v>0.90604135234682004</v>
      </c>
      <c r="N44" s="410">
        <f>+I44-L44</f>
        <v>118238.03199999989</v>
      </c>
      <c r="O44" s="411">
        <f t="shared" si="4"/>
        <v>9.3958647653179933E-2</v>
      </c>
      <c r="P44" s="408">
        <f>+'P02 2026'!BG18</f>
        <v>0</v>
      </c>
      <c r="Q44" s="506">
        <f t="shared" ca="1" si="5"/>
        <v>0</v>
      </c>
      <c r="R44" s="408">
        <f>+'P02 2026'!BH18</f>
        <v>2481.3829999999998</v>
      </c>
      <c r="S44" s="506">
        <f t="shared" ca="1" si="6"/>
        <v>1</v>
      </c>
      <c r="T44" s="407">
        <f>+'P02 2025'!AA36</f>
        <v>615447.3906729999</v>
      </c>
      <c r="U44" s="409">
        <f t="shared" si="7"/>
        <v>0</v>
      </c>
      <c r="V44" s="411">
        <f t="shared" si="8"/>
        <v>0</v>
      </c>
      <c r="W44" s="514">
        <v>0</v>
      </c>
      <c r="X44" s="410">
        <v>0</v>
      </c>
      <c r="Y44" s="410">
        <f>+'P02 2026'!AH24</f>
        <v>2481.3829999999998</v>
      </c>
      <c r="Z44" s="410">
        <v>0</v>
      </c>
      <c r="AA44" s="410">
        <v>0</v>
      </c>
      <c r="AB44" s="422">
        <v>0</v>
      </c>
      <c r="AC44" s="422">
        <v>0</v>
      </c>
      <c r="AD44" s="422">
        <v>0</v>
      </c>
      <c r="AE44" s="422">
        <v>0</v>
      </c>
      <c r="AF44" s="422">
        <v>0</v>
      </c>
      <c r="AG44" s="422">
        <f>+'P02 2025'!EN8</f>
        <v>52399.87</v>
      </c>
      <c r="AH44" s="422">
        <v>0</v>
      </c>
      <c r="AI44" s="1033">
        <f>+'P02 2025'!GL13</f>
        <v>135675.03099999999</v>
      </c>
      <c r="AJ44" s="422">
        <f>+'P02 2025'!HV16</f>
        <v>367686.82500000001</v>
      </c>
      <c r="AK44" s="1027"/>
      <c r="AL44" s="1027"/>
      <c r="AM44" s="1034"/>
      <c r="AN44" s="1028"/>
      <c r="AO44" s="1027"/>
      <c r="AP44" s="1027"/>
      <c r="AQ44" s="1027"/>
      <c r="AR44" s="1027"/>
      <c r="AS44" s="1027"/>
      <c r="AT44" s="1027"/>
      <c r="AZ44" s="432"/>
      <c r="BA44" s="432"/>
      <c r="BB44" s="432"/>
      <c r="BE44" s="433"/>
      <c r="BF44" s="433"/>
      <c r="BG44" s="433"/>
      <c r="BH44" s="433"/>
      <c r="BI44" s="433"/>
      <c r="BJ44" s="433"/>
    </row>
    <row r="45" spans="1:62" s="423" customFormat="1" ht="15.75" hidden="1" customHeight="1" x14ac:dyDescent="0.2">
      <c r="A45" s="527" t="s">
        <v>393</v>
      </c>
      <c r="B45" s="429"/>
      <c r="C45" s="430"/>
      <c r="D45" s="431"/>
      <c r="E45" s="431">
        <v>2</v>
      </c>
      <c r="F45" s="1029"/>
      <c r="G45" s="425" t="s">
        <v>288</v>
      </c>
      <c r="H45" s="1020">
        <f>+'P02 2026'!H24</f>
        <v>160453</v>
      </c>
      <c r="I45" s="410">
        <f>+'P02 2026'!BC19</f>
        <v>160453</v>
      </c>
      <c r="J45" s="407">
        <f ca="1">SUMIF(W$3:$AJ29,"ok",W45:AJ45)</f>
        <v>0</v>
      </c>
      <c r="K45" s="411">
        <f t="shared" ca="1" si="1"/>
        <v>0</v>
      </c>
      <c r="L45" s="407">
        <f>'P02 2026'!BE19</f>
        <v>42723.86</v>
      </c>
      <c r="M45" s="411">
        <f t="shared" si="2"/>
        <v>0.26627024736215588</v>
      </c>
      <c r="N45" s="410">
        <f t="shared" si="33"/>
        <v>117729.14</v>
      </c>
      <c r="O45" s="411">
        <f t="shared" si="4"/>
        <v>0.73372975263784412</v>
      </c>
      <c r="P45" s="408">
        <f>+'P02 2026'!BG19</f>
        <v>0</v>
      </c>
      <c r="Q45" s="506">
        <f t="shared" ca="1" si="5"/>
        <v>0</v>
      </c>
      <c r="R45" s="408">
        <f>+'P02 2026'!BH19</f>
        <v>0</v>
      </c>
      <c r="S45" s="506">
        <f t="shared" ca="1" si="6"/>
        <v>0</v>
      </c>
      <c r="T45" s="407">
        <f>+'P02 2025'!AA37</f>
        <v>325144.408</v>
      </c>
      <c r="U45" s="409">
        <f t="shared" si="7"/>
        <v>4645.8241539999999</v>
      </c>
      <c r="V45" s="411">
        <f t="shared" si="8"/>
        <v>1.4288494710940869E-2</v>
      </c>
      <c r="W45" s="514">
        <v>0</v>
      </c>
      <c r="X45" s="410">
        <v>0</v>
      </c>
      <c r="Y45" s="410">
        <v>0</v>
      </c>
      <c r="Z45" s="410">
        <f>+'P02 2025'!R9</f>
        <v>4645.8241539999999</v>
      </c>
      <c r="AA45" s="410">
        <f>+'P02 2025'!AJ6</f>
        <v>23659.173999999999</v>
      </c>
      <c r="AB45" s="422">
        <f>+'P02 2025'!BB6</f>
        <v>20150.312000000002</v>
      </c>
      <c r="AC45" s="422">
        <f>'P02 2025'!BT8</f>
        <v>11146.334000000001</v>
      </c>
      <c r="AD45" s="422">
        <f>+'P02 2025'!CL9</f>
        <v>20070.47</v>
      </c>
      <c r="AE45" s="422">
        <f>+'P02 2025'!DD7</f>
        <v>14554.155000000001</v>
      </c>
      <c r="AF45" s="1033">
        <f>+'P02 2025'!DV8</f>
        <v>8012.9030000000002</v>
      </c>
      <c r="AG45" s="422">
        <f>+'P02 2025'!EN9</f>
        <v>32401.81</v>
      </c>
      <c r="AH45" s="1033">
        <f>+'P02 2025'!FF13</f>
        <v>9012.2649999999994</v>
      </c>
      <c r="AI45" s="1033">
        <f>+'P02 2025'!GL14</f>
        <v>59731.313000000002</v>
      </c>
      <c r="AJ45" s="407">
        <f>+'P02 2025'!HV17</f>
        <v>14858.555</v>
      </c>
      <c r="AK45" s="1027"/>
      <c r="AL45" s="1027"/>
      <c r="AM45" s="1034"/>
      <c r="AN45" s="1028"/>
      <c r="AO45" s="1027"/>
      <c r="AP45" s="1027"/>
      <c r="AQ45" s="1027"/>
      <c r="AR45" s="1027"/>
      <c r="AS45" s="1027"/>
      <c r="AT45" s="1027"/>
      <c r="AZ45" s="432"/>
      <c r="BA45" s="432"/>
      <c r="BB45" s="432"/>
      <c r="BE45" s="433"/>
      <c r="BF45" s="433"/>
      <c r="BG45" s="433"/>
      <c r="BH45" s="433"/>
      <c r="BI45" s="433"/>
      <c r="BJ45" s="433"/>
    </row>
    <row r="46" spans="1:62" s="423" customFormat="1" ht="15.75" hidden="1" customHeight="1" x14ac:dyDescent="0.2">
      <c r="A46" s="527" t="s">
        <v>447</v>
      </c>
      <c r="B46" s="429"/>
      <c r="C46" s="430"/>
      <c r="D46" s="431"/>
      <c r="E46" s="431">
        <v>3</v>
      </c>
      <c r="F46" s="1029"/>
      <c r="G46" s="425" t="s">
        <v>443</v>
      </c>
      <c r="H46" s="1020">
        <f>+'P02 2026'!H26</f>
        <v>380000</v>
      </c>
      <c r="I46" s="410">
        <f>+'P02 2026'!BC20</f>
        <v>380000</v>
      </c>
      <c r="J46" s="407">
        <f ca="1">SUMIF(W$3:$AJ30,"ok",W46:AJ46)</f>
        <v>0</v>
      </c>
      <c r="K46" s="411">
        <f t="shared" ca="1" si="1"/>
        <v>0</v>
      </c>
      <c r="L46" s="407">
        <f>'P02 2026'!BE20</f>
        <v>0</v>
      </c>
      <c r="M46" s="411">
        <f t="shared" si="2"/>
        <v>0</v>
      </c>
      <c r="N46" s="410">
        <f t="shared" si="33"/>
        <v>380000</v>
      </c>
      <c r="O46" s="411">
        <f t="shared" si="4"/>
        <v>1</v>
      </c>
      <c r="P46" s="408">
        <f>+'P02 2026'!BG20</f>
        <v>0</v>
      </c>
      <c r="Q46" s="506">
        <f t="shared" ca="1" si="5"/>
        <v>0</v>
      </c>
      <c r="R46" s="408">
        <f>+'P02 2026'!BH20</f>
        <v>0</v>
      </c>
      <c r="S46" s="506">
        <f t="shared" ca="1" si="6"/>
        <v>0</v>
      </c>
      <c r="T46" s="407">
        <f>+'P02 2025'!AA39</f>
        <v>281276.98801099998</v>
      </c>
      <c r="U46" s="409">
        <f t="shared" si="7"/>
        <v>0</v>
      </c>
      <c r="V46" s="411">
        <f t="shared" si="8"/>
        <v>0</v>
      </c>
      <c r="W46" s="514">
        <v>0</v>
      </c>
      <c r="X46" s="410">
        <v>0</v>
      </c>
      <c r="Y46" s="410">
        <v>0</v>
      </c>
      <c r="Z46" s="410">
        <v>0</v>
      </c>
      <c r="AA46" s="410">
        <v>0</v>
      </c>
      <c r="AB46" s="422">
        <v>0</v>
      </c>
      <c r="AC46" s="422">
        <v>0</v>
      </c>
      <c r="AD46" s="422">
        <v>0</v>
      </c>
      <c r="AE46" s="422">
        <f>+'P02 2025'!DD8</f>
        <v>136873.45300000001</v>
      </c>
      <c r="AF46" s="422">
        <f>+'P02 2025'!DV9</f>
        <v>19640.13</v>
      </c>
      <c r="AG46" s="422">
        <f>+'P02 2025'!EN10</f>
        <v>19702.668000000001</v>
      </c>
      <c r="AH46" s="422">
        <f>+'P02 2025'!FF14</f>
        <v>19758.563999999998</v>
      </c>
      <c r="AI46" s="1033">
        <f>+'P02 2025'!GL15</f>
        <v>19781.476999999999</v>
      </c>
      <c r="AJ46" s="407">
        <f>+'P02 2025'!HV18</f>
        <v>51464.457000000002</v>
      </c>
      <c r="AK46" s="1027"/>
      <c r="AL46" s="1027"/>
      <c r="AM46" s="1034"/>
      <c r="AN46" s="1028"/>
      <c r="AO46" s="1027"/>
      <c r="AP46" s="1027"/>
      <c r="AQ46" s="1027"/>
      <c r="AR46" s="1027"/>
      <c r="AS46" s="1027"/>
      <c r="AT46" s="1027"/>
      <c r="AZ46" s="432"/>
      <c r="BA46" s="432"/>
      <c r="BB46" s="432"/>
      <c r="BE46" s="433"/>
      <c r="BF46" s="433"/>
      <c r="BG46" s="433"/>
      <c r="BH46" s="433"/>
      <c r="BI46" s="433"/>
      <c r="BJ46" s="433"/>
    </row>
    <row r="47" spans="1:62" s="423" customFormat="1" ht="15.75" hidden="1" customHeight="1" x14ac:dyDescent="0.2">
      <c r="A47" s="527" t="s">
        <v>537</v>
      </c>
      <c r="B47" s="429"/>
      <c r="C47" s="430"/>
      <c r="D47" s="431"/>
      <c r="E47" s="431">
        <v>4</v>
      </c>
      <c r="F47" s="1029"/>
      <c r="G47" s="425" t="s">
        <v>537</v>
      </c>
      <c r="H47" s="1020">
        <f>+'P02 2026'!H27</f>
        <v>54530</v>
      </c>
      <c r="I47" s="410">
        <f>+'P02 2026'!BC21</f>
        <v>54530</v>
      </c>
      <c r="J47" s="407">
        <f ca="1">SUMIF(W$3:$AJ31,"ok",W47:AJ47)</f>
        <v>0</v>
      </c>
      <c r="K47" s="411">
        <f t="shared" ca="1" si="1"/>
        <v>0</v>
      </c>
      <c r="L47" s="407">
        <f>'P02 2026'!BE21</f>
        <v>0</v>
      </c>
      <c r="M47" s="411">
        <f t="shared" si="2"/>
        <v>0</v>
      </c>
      <c r="N47" s="410">
        <f t="shared" si="33"/>
        <v>54530</v>
      </c>
      <c r="O47" s="411">
        <f t="shared" si="4"/>
        <v>1</v>
      </c>
      <c r="P47" s="408">
        <f>+'P02 2026'!BG21</f>
        <v>0</v>
      </c>
      <c r="Q47" s="506">
        <f t="shared" ca="1" si="5"/>
        <v>0</v>
      </c>
      <c r="R47" s="408">
        <f>+'P02 2026'!BH21</f>
        <v>0</v>
      </c>
      <c r="S47" s="506">
        <f t="shared" ca="1" si="6"/>
        <v>0</v>
      </c>
      <c r="T47" s="407">
        <f>+'P02 2025'!AA40</f>
        <v>93925.374316000001</v>
      </c>
      <c r="U47" s="409">
        <f t="shared" si="7"/>
        <v>0</v>
      </c>
      <c r="V47" s="411">
        <f t="shared" si="8"/>
        <v>0</v>
      </c>
      <c r="W47" s="514">
        <v>0</v>
      </c>
      <c r="X47" s="410">
        <v>0</v>
      </c>
      <c r="Y47" s="410">
        <v>0</v>
      </c>
      <c r="Z47" s="410">
        <v>0</v>
      </c>
      <c r="AA47" s="410">
        <v>0</v>
      </c>
      <c r="AB47" s="422">
        <f>+'P02 2025'!BB7</f>
        <v>2598.759</v>
      </c>
      <c r="AC47" s="422">
        <v>0</v>
      </c>
      <c r="AD47" s="422">
        <v>0</v>
      </c>
      <c r="AE47" s="422">
        <v>0</v>
      </c>
      <c r="AF47" s="422">
        <v>0</v>
      </c>
      <c r="AG47" s="422">
        <v>0</v>
      </c>
      <c r="AH47" s="422">
        <v>0</v>
      </c>
      <c r="AI47" s="422">
        <v>0</v>
      </c>
      <c r="AJ47" s="422">
        <v>0</v>
      </c>
      <c r="AK47" s="1027"/>
      <c r="AL47" s="1027"/>
      <c r="AM47" s="1034"/>
      <c r="AN47" s="1028"/>
      <c r="AO47" s="1027"/>
      <c r="AP47" s="1027"/>
      <c r="AQ47" s="1027"/>
      <c r="AR47" s="1027"/>
      <c r="AS47" s="1027"/>
      <c r="AT47" s="1027"/>
      <c r="AZ47" s="432"/>
      <c r="BA47" s="432"/>
      <c r="BB47" s="432"/>
      <c r="BE47" s="433"/>
      <c r="BF47" s="433"/>
      <c r="BG47" s="433"/>
      <c r="BH47" s="433"/>
      <c r="BI47" s="433"/>
      <c r="BJ47" s="433"/>
    </row>
    <row r="48" spans="1:62" s="423" customFormat="1" ht="15.75" hidden="1" customHeight="1" x14ac:dyDescent="0.2">
      <c r="A48" s="527" t="s">
        <v>539</v>
      </c>
      <c r="B48" s="429"/>
      <c r="C48" s="430"/>
      <c r="D48" s="431"/>
      <c r="E48" s="431">
        <v>5</v>
      </c>
      <c r="F48" s="1029"/>
      <c r="G48" s="425" t="s">
        <v>539</v>
      </c>
      <c r="H48" s="1020">
        <f>+'P02 2026'!H28</f>
        <v>70000</v>
      </c>
      <c r="I48" s="410">
        <f>+'P02 2026'!BC22</f>
        <v>70000</v>
      </c>
      <c r="J48" s="407">
        <f ca="1">SUMIF(W$3:$AJ34,"ok",W48:AJ48)</f>
        <v>0</v>
      </c>
      <c r="K48" s="411">
        <f t="shared" ca="1" si="1"/>
        <v>0</v>
      </c>
      <c r="L48" s="407">
        <f>'P02 2026'!BE22</f>
        <v>0</v>
      </c>
      <c r="M48" s="411">
        <f t="shared" si="2"/>
        <v>0</v>
      </c>
      <c r="N48" s="410">
        <f t="shared" si="33"/>
        <v>70000</v>
      </c>
      <c r="O48" s="411">
        <f t="shared" si="4"/>
        <v>1</v>
      </c>
      <c r="P48" s="408">
        <f>+'P02 2026'!BG22</f>
        <v>0</v>
      </c>
      <c r="Q48" s="506">
        <f t="shared" ca="1" si="5"/>
        <v>0</v>
      </c>
      <c r="R48" s="408">
        <f>+'P02 2026'!BH22</f>
        <v>0</v>
      </c>
      <c r="S48" s="506">
        <f t="shared" ca="1" si="6"/>
        <v>0</v>
      </c>
      <c r="T48" s="407">
        <f>+'P02 2025'!AA41</f>
        <v>74232</v>
      </c>
      <c r="U48" s="409">
        <f t="shared" si="7"/>
        <v>0</v>
      </c>
      <c r="V48" s="411">
        <f t="shared" si="8"/>
        <v>0</v>
      </c>
      <c r="W48" s="514">
        <v>0</v>
      </c>
      <c r="X48" s="410">
        <v>0</v>
      </c>
      <c r="Y48" s="410">
        <v>0</v>
      </c>
      <c r="Z48" s="410">
        <v>0</v>
      </c>
      <c r="AA48" s="410">
        <v>0</v>
      </c>
      <c r="AB48" s="422">
        <v>0</v>
      </c>
      <c r="AC48" s="422">
        <v>0</v>
      </c>
      <c r="AD48" s="422">
        <v>0</v>
      </c>
      <c r="AE48" s="422">
        <v>0</v>
      </c>
      <c r="AF48" s="422">
        <f>+'P02 2025'!DV10</f>
        <v>31657.7</v>
      </c>
      <c r="AG48" s="422">
        <v>0</v>
      </c>
      <c r="AH48" s="422">
        <v>0</v>
      </c>
      <c r="AI48" s="422">
        <v>0</v>
      </c>
      <c r="AJ48" s="422">
        <f>+'P02 2025'!HV19</f>
        <v>32030.434000000001</v>
      </c>
      <c r="AK48" s="1027"/>
      <c r="AL48" s="1027"/>
      <c r="AM48" s="1034"/>
      <c r="AN48" s="1028"/>
      <c r="AO48" s="1027"/>
      <c r="AP48" s="1027"/>
      <c r="AQ48" s="1027"/>
      <c r="AR48" s="1027"/>
      <c r="AS48" s="1027"/>
      <c r="AT48" s="1027"/>
      <c r="AZ48" s="432"/>
      <c r="BA48" s="432"/>
      <c r="BB48" s="432"/>
      <c r="BE48" s="433"/>
      <c r="BF48" s="433"/>
      <c r="BG48" s="433"/>
      <c r="BH48" s="433"/>
      <c r="BI48" s="433"/>
      <c r="BJ48" s="433"/>
    </row>
    <row r="49" spans="1:62" s="423" customFormat="1" ht="15.75" customHeight="1" x14ac:dyDescent="0.25">
      <c r="A49" s="527"/>
      <c r="B49" s="412">
        <v>34</v>
      </c>
      <c r="C49" s="413" t="s">
        <v>1</v>
      </c>
      <c r="D49" s="414"/>
      <c r="E49" s="431"/>
      <c r="F49" s="1026"/>
      <c r="G49" s="415" t="s">
        <v>81</v>
      </c>
      <c r="H49" s="416">
        <f>+H50</f>
        <v>10</v>
      </c>
      <c r="I49" s="416">
        <f>+I50</f>
        <v>10</v>
      </c>
      <c r="J49" s="416">
        <f ca="1">SUMIF(W$3:$AJ35,"ok",W49:AJ49)</f>
        <v>1220373.365</v>
      </c>
      <c r="K49" s="529">
        <v>1</v>
      </c>
      <c r="L49" s="420">
        <f>+L50</f>
        <v>1220373.365</v>
      </c>
      <c r="M49" s="529">
        <v>1</v>
      </c>
      <c r="N49" s="420">
        <f>+I49-L49</f>
        <v>-1220363.365</v>
      </c>
      <c r="O49" s="529">
        <v>1</v>
      </c>
      <c r="P49" s="420">
        <f>+P50</f>
        <v>1194159.0049999999</v>
      </c>
      <c r="Q49" s="530">
        <f t="shared" ca="1" si="5"/>
        <v>0.97851939353002837</v>
      </c>
      <c r="R49" s="420">
        <f>+R50</f>
        <v>26214.36</v>
      </c>
      <c r="S49" s="530">
        <f t="shared" ca="1" si="6"/>
        <v>2.1480606469971589E-2</v>
      </c>
      <c r="T49" s="417">
        <f>+T50</f>
        <v>10.309999999999999</v>
      </c>
      <c r="U49" s="417">
        <f t="shared" si="7"/>
        <v>1454259.0167789997</v>
      </c>
      <c r="V49" s="529">
        <v>1</v>
      </c>
      <c r="W49" s="533">
        <f>+W50</f>
        <v>1220373.365</v>
      </c>
      <c r="X49" s="532">
        <f>+X50</f>
        <v>1454259.0167789997</v>
      </c>
      <c r="Y49" s="532">
        <v>0</v>
      </c>
      <c r="Z49" s="532">
        <v>0</v>
      </c>
      <c r="AA49" s="418">
        <f>+AA50</f>
        <v>-67.253</v>
      </c>
      <c r="AB49" s="418">
        <f>+AB50</f>
        <v>0</v>
      </c>
      <c r="AC49" s="418">
        <f>AC50</f>
        <v>0</v>
      </c>
      <c r="AD49" s="418">
        <f>+AD50</f>
        <v>0</v>
      </c>
      <c r="AE49" s="418">
        <v>0</v>
      </c>
      <c r="AF49" s="418">
        <v>0</v>
      </c>
      <c r="AG49" s="418">
        <v>0</v>
      </c>
      <c r="AH49" s="418">
        <f>+AH50</f>
        <v>0</v>
      </c>
      <c r="AI49" s="418">
        <f>+AI50</f>
        <v>0</v>
      </c>
      <c r="AJ49" s="418">
        <v>0</v>
      </c>
      <c r="AK49" s="1027"/>
      <c r="AL49" s="1027"/>
      <c r="AM49" s="1034"/>
      <c r="AN49" s="1028"/>
      <c r="AO49" s="1027"/>
      <c r="AP49" s="1027"/>
      <c r="AQ49" s="1027"/>
      <c r="AR49" s="1027"/>
      <c r="AS49" s="1027"/>
      <c r="AT49" s="1027"/>
      <c r="AZ49" s="432"/>
      <c r="BA49" s="432"/>
      <c r="BB49" s="432"/>
      <c r="BE49" s="433"/>
      <c r="BF49" s="433"/>
      <c r="BG49" s="433"/>
      <c r="BH49" s="433"/>
      <c r="BI49" s="433"/>
      <c r="BJ49" s="433"/>
    </row>
    <row r="50" spans="1:62" s="423" customFormat="1" ht="15.75" customHeight="1" x14ac:dyDescent="0.2">
      <c r="A50" s="527" t="s">
        <v>121</v>
      </c>
      <c r="B50" s="1162"/>
      <c r="C50" s="1163">
        <v>7</v>
      </c>
      <c r="D50" s="1164"/>
      <c r="E50" s="1165" t="s">
        <v>594</v>
      </c>
      <c r="F50" s="1166"/>
      <c r="G50" s="1167" t="s">
        <v>132</v>
      </c>
      <c r="H50" s="1168">
        <f>+'P02 2026'!H29</f>
        <v>10</v>
      </c>
      <c r="I50" s="1169">
        <f>+'P02 2026'!BC23</f>
        <v>10</v>
      </c>
      <c r="J50" s="1169">
        <f ca="1">SUMIF(W$3:$AJ40,"ok",W50:AJ50)</f>
        <v>1220373.365</v>
      </c>
      <c r="K50" s="1170">
        <v>1</v>
      </c>
      <c r="L50" s="1169">
        <f>+'P02 2026'!BE24</f>
        <v>1220373.365</v>
      </c>
      <c r="M50" s="1170">
        <v>1</v>
      </c>
      <c r="N50" s="1171">
        <f t="shared" si="33"/>
        <v>-1220363.365</v>
      </c>
      <c r="O50" s="1170">
        <v>1</v>
      </c>
      <c r="P50" s="1171">
        <f>+'P02 2026'!BG23</f>
        <v>1194159.0049999999</v>
      </c>
      <c r="Q50" s="1172">
        <f t="shared" ca="1" si="5"/>
        <v>0.97851939353002837</v>
      </c>
      <c r="R50" s="1171">
        <f>+'P02 2026'!BH23</f>
        <v>26214.36</v>
      </c>
      <c r="S50" s="1172">
        <f t="shared" ca="1" si="6"/>
        <v>2.1480606469971589E-2</v>
      </c>
      <c r="T50" s="1173">
        <f>+'P02 2025'!AA42</f>
        <v>10.309999999999999</v>
      </c>
      <c r="U50" s="1173">
        <f t="shared" si="7"/>
        <v>1454259.0167789997</v>
      </c>
      <c r="V50" s="1170">
        <v>1</v>
      </c>
      <c r="W50" s="533">
        <f>+'P02 2026'!I30+'P02 2026'!I32</f>
        <v>1220373.365</v>
      </c>
      <c r="X50" s="420">
        <f>+'P02 2025'!I41++'P02 2025'!I42++'P02 2025'!I43</f>
        <v>1454259.0167789997</v>
      </c>
      <c r="Y50" s="420">
        <v>0</v>
      </c>
      <c r="Z50" s="420">
        <v>0</v>
      </c>
      <c r="AA50" s="534">
        <f>+'P02 2025'!AJ7</f>
        <v>-67.253</v>
      </c>
      <c r="AB50" s="418">
        <v>0</v>
      </c>
      <c r="AC50" s="418">
        <v>0</v>
      </c>
      <c r="AD50" s="418">
        <v>0</v>
      </c>
      <c r="AE50" s="418">
        <f>+AE49</f>
        <v>0</v>
      </c>
      <c r="AF50" s="418">
        <v>0</v>
      </c>
      <c r="AG50" s="418">
        <v>0</v>
      </c>
      <c r="AH50" s="418">
        <v>0</v>
      </c>
      <c r="AI50" s="418">
        <v>0</v>
      </c>
      <c r="AJ50" s="418">
        <v>0</v>
      </c>
      <c r="AK50" s="1027"/>
      <c r="AL50" s="1027"/>
      <c r="AM50" s="1034"/>
      <c r="AN50" s="1028"/>
      <c r="AO50" s="1027"/>
      <c r="AP50" s="1027"/>
      <c r="AQ50" s="1027"/>
      <c r="AR50" s="1027"/>
      <c r="AS50" s="1027"/>
      <c r="AT50" s="1027"/>
      <c r="AZ50" s="432"/>
      <c r="BA50" s="432"/>
      <c r="BB50" s="432"/>
      <c r="BE50" s="433"/>
      <c r="BF50" s="433"/>
      <c r="BG50" s="433"/>
      <c r="BH50" s="433"/>
      <c r="BI50" s="433"/>
      <c r="BJ50" s="433"/>
    </row>
    <row r="51" spans="1:62" s="423" customFormat="1" ht="15.75" customHeight="1" x14ac:dyDescent="0.25">
      <c r="A51" s="527"/>
      <c r="B51" s="412">
        <v>35</v>
      </c>
      <c r="C51" s="413"/>
      <c r="D51" s="414"/>
      <c r="E51" s="431"/>
      <c r="F51" s="1026"/>
      <c r="G51" s="415" t="s">
        <v>118</v>
      </c>
      <c r="H51" s="416">
        <v>0</v>
      </c>
      <c r="I51" s="416">
        <v>0</v>
      </c>
      <c r="J51" s="416">
        <f ca="1">SUMIF(W$3:$AJ41,"ok",W51:AJ51)</f>
        <v>0</v>
      </c>
      <c r="K51" s="529">
        <f t="shared" ca="1" si="1"/>
        <v>0</v>
      </c>
      <c r="L51" s="417">
        <v>0</v>
      </c>
      <c r="M51" s="529">
        <f t="shared" si="2"/>
        <v>0</v>
      </c>
      <c r="N51" s="416">
        <f t="shared" ref="N51" si="36">+I51-L51</f>
        <v>0</v>
      </c>
      <c r="O51" s="529">
        <f t="shared" si="4"/>
        <v>0</v>
      </c>
      <c r="P51" s="419">
        <f>+'P02 2026'!BG30</f>
        <v>0</v>
      </c>
      <c r="Q51" s="530">
        <f t="shared" ca="1" si="5"/>
        <v>0</v>
      </c>
      <c r="R51" s="419">
        <f>+'P02 2026'!BH30</f>
        <v>0</v>
      </c>
      <c r="S51" s="530">
        <f t="shared" ca="1" si="6"/>
        <v>0</v>
      </c>
      <c r="T51" s="417">
        <v>0</v>
      </c>
      <c r="U51" s="417">
        <f t="shared" si="7"/>
        <v>0</v>
      </c>
      <c r="V51" s="529">
        <f t="shared" si="8"/>
        <v>0</v>
      </c>
      <c r="W51" s="419">
        <v>0</v>
      </c>
      <c r="X51" s="532">
        <v>0</v>
      </c>
      <c r="Y51" s="532">
        <v>0</v>
      </c>
      <c r="Z51" s="532">
        <v>0</v>
      </c>
      <c r="AA51" s="420">
        <v>0</v>
      </c>
      <c r="AB51" s="418">
        <v>0</v>
      </c>
      <c r="AC51" s="418"/>
      <c r="AD51" s="418">
        <v>0</v>
      </c>
      <c r="AE51" s="418">
        <v>0</v>
      </c>
      <c r="AF51" s="418">
        <v>0</v>
      </c>
      <c r="AG51" s="418">
        <v>0</v>
      </c>
      <c r="AH51" s="418">
        <v>0</v>
      </c>
      <c r="AI51" s="418">
        <v>0</v>
      </c>
      <c r="AJ51" s="418">
        <v>0</v>
      </c>
      <c r="AK51" s="1027"/>
      <c r="AL51" s="1027"/>
      <c r="AM51" s="1034"/>
      <c r="AN51" s="1028"/>
      <c r="AO51" s="432"/>
      <c r="AP51" s="432"/>
      <c r="AQ51" s="432"/>
      <c r="AR51" s="432"/>
      <c r="AS51" s="432"/>
      <c r="AT51" s="432"/>
      <c r="AZ51" s="432"/>
      <c r="BA51" s="432"/>
      <c r="BB51" s="432"/>
      <c r="BE51" s="433"/>
      <c r="BF51" s="433"/>
      <c r="BG51" s="433"/>
      <c r="BH51" s="433"/>
      <c r="BI51" s="433"/>
      <c r="BJ51" s="433"/>
    </row>
    <row r="52" spans="1:62" s="81" customFormat="1" ht="15.75" customHeight="1" x14ac:dyDescent="0.2">
      <c r="A52" s="525"/>
      <c r="B52" s="761"/>
      <c r="C52" s="762"/>
      <c r="D52" s="352"/>
      <c r="E52" s="763"/>
      <c r="F52" s="764"/>
      <c r="H52" s="354"/>
      <c r="I52" s="354"/>
      <c r="J52" s="354"/>
      <c r="K52" s="1006"/>
      <c r="L52" s="354"/>
      <c r="M52" s="1022"/>
      <c r="N52" s="354"/>
      <c r="O52" s="1022"/>
      <c r="P52" s="765"/>
      <c r="Q52" s="1022"/>
      <c r="R52" s="765"/>
      <c r="S52" s="1023"/>
      <c r="T52" s="354"/>
      <c r="U52" s="354"/>
      <c r="V52" s="1022"/>
      <c r="W52" s="766"/>
      <c r="X52" s="767"/>
      <c r="Y52" s="767"/>
      <c r="Z52" s="767"/>
      <c r="AA52" s="353"/>
      <c r="AB52" s="354"/>
      <c r="AC52" s="354"/>
      <c r="AD52" s="354"/>
      <c r="AE52" s="354"/>
      <c r="AF52" s="354"/>
      <c r="AG52" s="354"/>
      <c r="AH52" s="354"/>
      <c r="AI52" s="354"/>
      <c r="AJ52" s="354"/>
      <c r="AK52" s="768"/>
      <c r="AL52" s="768"/>
      <c r="AM52" s="769"/>
      <c r="AN52" s="994"/>
      <c r="AO52" s="976"/>
      <c r="AP52" s="976"/>
      <c r="AQ52" s="976"/>
      <c r="AR52" s="976"/>
      <c r="AS52" s="976"/>
      <c r="AT52" s="976"/>
      <c r="AV52" s="74"/>
      <c r="AW52" s="74"/>
      <c r="AX52" s="74"/>
      <c r="AY52" s="74"/>
      <c r="AZ52" s="362"/>
      <c r="BA52" s="362"/>
      <c r="BB52" s="362"/>
      <c r="BC52" s="74"/>
      <c r="BE52" s="1000"/>
      <c r="BF52" s="1000"/>
      <c r="BG52" s="1000"/>
      <c r="BH52" s="1000"/>
      <c r="BI52" s="1000"/>
      <c r="BJ52" s="1000"/>
    </row>
    <row r="53" spans="1:62" s="81" customFormat="1" ht="12.75" customHeight="1" x14ac:dyDescent="0.2">
      <c r="A53" s="525"/>
      <c r="B53" s="761"/>
      <c r="C53" s="762"/>
      <c r="D53" s="352"/>
      <c r="E53" s="763"/>
      <c r="F53" s="764"/>
      <c r="H53" s="354"/>
      <c r="I53" s="354"/>
      <c r="J53" s="354"/>
      <c r="K53" s="1006"/>
      <c r="L53" s="354"/>
      <c r="M53" s="1022"/>
      <c r="N53" s="354"/>
      <c r="O53" s="1022"/>
      <c r="P53" s="765"/>
      <c r="Q53" s="1022"/>
      <c r="R53" s="765"/>
      <c r="S53" s="1023"/>
      <c r="T53" s="354"/>
      <c r="U53" s="354"/>
      <c r="V53" s="1022"/>
      <c r="W53" s="766"/>
      <c r="X53" s="767"/>
      <c r="Y53" s="767"/>
      <c r="Z53" s="767"/>
      <c r="AA53" s="353"/>
      <c r="AB53" s="354"/>
      <c r="AC53" s="354"/>
      <c r="AD53" s="354"/>
      <c r="AE53" s="354"/>
      <c r="AF53" s="354"/>
      <c r="AG53" s="354"/>
      <c r="AH53" s="354"/>
      <c r="AI53" s="354"/>
      <c r="AJ53" s="354"/>
      <c r="AK53" s="102"/>
      <c r="AL53" s="768"/>
      <c r="AM53" s="769"/>
      <c r="AN53" s="994"/>
      <c r="AO53" s="976"/>
      <c r="AP53" s="976"/>
      <c r="AQ53" s="976"/>
      <c r="AR53" s="976"/>
      <c r="AS53" s="976"/>
      <c r="AT53" s="976"/>
      <c r="AV53" s="74"/>
      <c r="AW53" s="74"/>
      <c r="AX53" s="74"/>
      <c r="AY53" s="74"/>
      <c r="AZ53" s="362"/>
      <c r="BA53" s="362"/>
      <c r="BB53" s="362"/>
      <c r="BC53" s="74"/>
      <c r="BE53" s="1000"/>
      <c r="BF53" s="1000"/>
      <c r="BG53" s="1000"/>
      <c r="BH53" s="1000"/>
      <c r="BI53" s="1000"/>
      <c r="BJ53" s="1000"/>
    </row>
    <row r="54" spans="1:62" s="81" customFormat="1" ht="12.75" customHeight="1" x14ac:dyDescent="0.2">
      <c r="A54" s="525"/>
      <c r="B54" s="761"/>
      <c r="C54" s="762"/>
      <c r="D54" s="352"/>
      <c r="E54" s="763"/>
      <c r="F54" s="764"/>
      <c r="H54" s="354"/>
      <c r="I54" s="354"/>
      <c r="J54" s="354"/>
      <c r="K54" s="1006"/>
      <c r="L54" s="354"/>
      <c r="M54" s="1022"/>
      <c r="N54" s="354"/>
      <c r="O54" s="1022"/>
      <c r="P54" s="765"/>
      <c r="Q54" s="1022"/>
      <c r="R54" s="765"/>
      <c r="S54" s="1023"/>
      <c r="T54" s="354"/>
      <c r="U54" s="354"/>
      <c r="V54" s="1022"/>
      <c r="W54" s="766"/>
      <c r="X54" s="767"/>
      <c r="Y54" s="767"/>
      <c r="Z54" s="767"/>
      <c r="AA54" s="353"/>
      <c r="AB54" s="354"/>
      <c r="AC54" s="354"/>
      <c r="AD54" s="354"/>
      <c r="AE54" s="354"/>
      <c r="AF54" s="354"/>
      <c r="AG54" s="354"/>
      <c r="AH54" s="354"/>
      <c r="AI54" s="354"/>
      <c r="AJ54" s="354"/>
      <c r="AL54" s="770"/>
      <c r="AM54" s="771"/>
      <c r="AN54" s="994"/>
      <c r="AO54" s="976"/>
      <c r="AP54" s="976"/>
      <c r="AQ54" s="976"/>
      <c r="AR54" s="976"/>
      <c r="AS54" s="976"/>
      <c r="AT54" s="976"/>
      <c r="AV54" s="74"/>
      <c r="AW54" s="74"/>
      <c r="AX54" s="74"/>
      <c r="AY54" s="74"/>
      <c r="AZ54" s="362"/>
      <c r="BA54" s="362"/>
      <c r="BB54" s="362"/>
      <c r="BC54" s="74"/>
      <c r="BE54" s="1000"/>
      <c r="BF54" s="1000"/>
      <c r="BG54" s="1000"/>
      <c r="BJ54" s="1000"/>
    </row>
    <row r="55" spans="1:62" s="81" customFormat="1" ht="18.75" customHeight="1" x14ac:dyDescent="0.2">
      <c r="A55" s="525"/>
      <c r="B55" s="1192" t="s">
        <v>1080</v>
      </c>
      <c r="C55" s="1193"/>
      <c r="D55" s="1193"/>
      <c r="E55" s="1193"/>
      <c r="F55" s="1193"/>
      <c r="G55" s="1194"/>
      <c r="H55" s="1024">
        <f>+H10+H41</f>
        <v>6015237</v>
      </c>
      <c r="I55" s="1024">
        <f t="shared" ref="I55:AJ55" si="37">+I10+I41</f>
        <v>6015237</v>
      </c>
      <c r="J55" s="1024">
        <f ca="1">+J10+J41</f>
        <v>7598.8490000000002</v>
      </c>
      <c r="K55" s="1174">
        <f ca="1">IFERROR(J55/I55,0)</f>
        <v>1.263266767377578E-3</v>
      </c>
      <c r="L55" s="1024">
        <f t="shared" si="37"/>
        <v>1461398.7750000004</v>
      </c>
      <c r="M55" s="1025">
        <f t="shared" ref="M55" si="38">IFERROR(+L55/I55,0)</f>
        <v>0.24294949226439463</v>
      </c>
      <c r="N55" s="1024">
        <f t="shared" si="37"/>
        <v>4553838.2249999996</v>
      </c>
      <c r="O55" s="1025">
        <f t="shared" ref="O55" si="39">+IFERROR(N55/I55,0)</f>
        <v>0.75705050773560534</v>
      </c>
      <c r="P55" s="1024">
        <f t="shared" si="37"/>
        <v>4800.2659999999996</v>
      </c>
      <c r="Q55" s="1025">
        <f t="shared" ref="Q55" ca="1" si="40">IFERROR(+P55/J55,0)</f>
        <v>0.63170961812769266</v>
      </c>
      <c r="R55" s="1024">
        <f t="shared" si="37"/>
        <v>2798.5829999999996</v>
      </c>
      <c r="S55" s="1025">
        <f t="shared" ref="S55" ca="1" si="41">IFERROR(R55/J55,0%)</f>
        <v>0.36829038187230717</v>
      </c>
      <c r="T55" s="1024">
        <f t="shared" si="37"/>
        <v>6571886.8039999995</v>
      </c>
      <c r="U55" s="1024">
        <f t="shared" si="37"/>
        <v>135435.17051999999</v>
      </c>
      <c r="V55" s="1025">
        <f t="shared" ref="V55" si="42">IFERROR(U55/T55,0)</f>
        <v>2.0608262826067994E-2</v>
      </c>
      <c r="W55" s="1024">
        <f t="shared" si="37"/>
        <v>2775.6660000000002</v>
      </c>
      <c r="X55" s="1024">
        <f t="shared" si="37"/>
        <v>13630.480871</v>
      </c>
      <c r="Y55" s="1024">
        <f t="shared" si="37"/>
        <v>4823.183</v>
      </c>
      <c r="Z55" s="1024">
        <f t="shared" si="37"/>
        <v>121804.68964899998</v>
      </c>
      <c r="AA55" s="1024">
        <f t="shared" si="37"/>
        <v>40234.161</v>
      </c>
      <c r="AB55" s="1024">
        <f t="shared" si="37"/>
        <v>119048.29500000001</v>
      </c>
      <c r="AC55" s="1024">
        <f t="shared" si="37"/>
        <v>77272.67300000001</v>
      </c>
      <c r="AD55" s="1024">
        <f t="shared" si="37"/>
        <v>687013.86100000003</v>
      </c>
      <c r="AE55" s="1024">
        <f t="shared" si="37"/>
        <v>498176.11499999999</v>
      </c>
      <c r="AF55" s="1024">
        <f t="shared" si="37"/>
        <v>151930.22600000002</v>
      </c>
      <c r="AG55" s="1024">
        <f t="shared" si="37"/>
        <v>539711.84700000007</v>
      </c>
      <c r="AH55" s="1024">
        <f t="shared" si="37"/>
        <v>834275.90799999994</v>
      </c>
      <c r="AI55" s="1024">
        <f t="shared" si="37"/>
        <v>605755.18200000003</v>
      </c>
      <c r="AJ55" s="1024">
        <f t="shared" si="37"/>
        <v>2107439.0210000002</v>
      </c>
      <c r="AL55" s="518"/>
      <c r="AM55" s="521"/>
      <c r="AN55" s="994"/>
      <c r="AO55" s="976"/>
      <c r="AP55" s="976"/>
      <c r="AQ55" s="976"/>
      <c r="AR55" s="976"/>
      <c r="AS55" s="976"/>
      <c r="AT55" s="976"/>
      <c r="AV55" s="74"/>
      <c r="AW55" s="74"/>
      <c r="AX55" s="74"/>
      <c r="AY55" s="74"/>
      <c r="AZ55" s="362"/>
      <c r="BA55" s="362"/>
      <c r="BB55" s="362"/>
      <c r="BC55" s="74"/>
      <c r="BE55" s="1000"/>
      <c r="BF55" s="1000"/>
      <c r="BG55" s="1000"/>
      <c r="BJ55" s="1000"/>
    </row>
    <row r="56" spans="1:62" s="81" customFormat="1" ht="12.75" customHeight="1" x14ac:dyDescent="0.2">
      <c r="A56" s="525"/>
      <c r="B56" s="761"/>
      <c r="C56" s="762"/>
      <c r="D56" s="352"/>
      <c r="E56" s="763"/>
      <c r="F56" s="764"/>
      <c r="H56" s="354"/>
      <c r="I56" s="354"/>
      <c r="J56" s="354"/>
      <c r="K56" s="1007"/>
      <c r="L56" s="354"/>
      <c r="M56" s="1006"/>
      <c r="N56" s="354"/>
      <c r="O56" s="1006"/>
      <c r="P56" s="1008"/>
      <c r="Q56" s="1008"/>
      <c r="R56" s="1008"/>
      <c r="S56" s="1009"/>
      <c r="T56" s="354"/>
      <c r="U56" s="354"/>
      <c r="V56" s="1006"/>
      <c r="W56" s="1010"/>
      <c r="X56" s="767"/>
      <c r="Y56" s="767"/>
      <c r="Z56" s="767"/>
      <c r="AA56" s="1011"/>
      <c r="AB56" s="354"/>
      <c r="AC56" s="354"/>
      <c r="AD56" s="354"/>
      <c r="AE56" s="354"/>
      <c r="AF56" s="354"/>
      <c r="AG56" s="354"/>
      <c r="AH56" s="354"/>
      <c r="AI56" s="354"/>
      <c r="AJ56" s="354"/>
      <c r="AL56" s="518"/>
      <c r="AM56" s="521"/>
      <c r="AN56" s="994"/>
      <c r="AO56" s="976"/>
      <c r="AP56" s="976"/>
      <c r="AQ56" s="976"/>
      <c r="AR56" s="976"/>
      <c r="AS56" s="976"/>
      <c r="AT56" s="976"/>
      <c r="AV56" s="74"/>
      <c r="AW56" s="74"/>
      <c r="AX56" s="74"/>
      <c r="AY56" s="74"/>
      <c r="AZ56" s="362"/>
      <c r="BA56" s="362"/>
      <c r="BB56" s="362"/>
      <c r="BC56" s="74"/>
      <c r="BE56" s="1000"/>
      <c r="BG56" s="1000"/>
      <c r="BJ56" s="1000"/>
    </row>
    <row r="57" spans="1:62" s="81" customFormat="1" ht="12.75" customHeight="1" x14ac:dyDescent="0.2">
      <c r="A57" s="525"/>
      <c r="B57" s="761"/>
      <c r="C57" s="762"/>
      <c r="D57" s="352"/>
      <c r="E57" s="763"/>
      <c r="F57" s="764"/>
      <c r="H57" s="354"/>
      <c r="I57" s="354"/>
      <c r="J57" s="354"/>
      <c r="K57" s="1007"/>
      <c r="L57" s="354"/>
      <c r="M57" s="1006"/>
      <c r="N57" s="354"/>
      <c r="O57" s="1006"/>
      <c r="P57" s="1008"/>
      <c r="Q57" s="1008"/>
      <c r="R57" s="1008"/>
      <c r="S57" s="1009"/>
      <c r="T57" s="354"/>
      <c r="U57" s="354"/>
      <c r="V57" s="1006"/>
      <c r="W57" s="1010"/>
      <c r="X57" s="767"/>
      <c r="Y57" s="767"/>
      <c r="Z57" s="767"/>
      <c r="AA57" s="1011"/>
      <c r="AB57" s="354"/>
      <c r="AC57" s="354"/>
      <c r="AD57" s="354"/>
      <c r="AE57" s="354"/>
      <c r="AF57" s="354"/>
      <c r="AG57" s="354"/>
      <c r="AH57" s="354"/>
      <c r="AI57" s="354"/>
      <c r="AJ57" s="354"/>
      <c r="AL57" s="518"/>
      <c r="AM57" s="521"/>
      <c r="AN57" s="994"/>
      <c r="AO57" s="976"/>
      <c r="AP57" s="976"/>
      <c r="AQ57" s="976"/>
      <c r="AR57" s="976"/>
      <c r="AS57" s="976"/>
      <c r="AT57" s="976"/>
      <c r="AV57" s="74"/>
      <c r="AW57" s="74"/>
      <c r="AX57" s="74"/>
      <c r="AY57" s="74"/>
      <c r="AZ57" s="362"/>
      <c r="BA57" s="362"/>
      <c r="BB57" s="362"/>
      <c r="BC57" s="74"/>
      <c r="BE57" s="1000"/>
      <c r="BG57" s="1000"/>
      <c r="BJ57" s="1000"/>
    </row>
    <row r="58" spans="1:62" s="81" customFormat="1" ht="12.75" customHeight="1" x14ac:dyDescent="0.2">
      <c r="A58" s="528"/>
      <c r="B58" s="761"/>
      <c r="C58" s="762"/>
      <c r="D58" s="352"/>
      <c r="E58" s="763"/>
      <c r="F58" s="764"/>
      <c r="G58" s="1012"/>
      <c r="H58" s="354"/>
      <c r="I58" s="354"/>
      <c r="J58" s="1013"/>
      <c r="K58" s="1007"/>
      <c r="L58" s="354"/>
      <c r="M58" s="1006"/>
      <c r="N58" s="354"/>
      <c r="O58" s="1006"/>
      <c r="P58" s="1008"/>
      <c r="Q58" s="1008"/>
      <c r="R58" s="1008"/>
      <c r="S58" s="1009"/>
      <c r="T58" s="354"/>
      <c r="U58" s="354"/>
      <c r="V58" s="1006"/>
      <c r="W58" s="1010"/>
      <c r="X58" s="767"/>
      <c r="Y58" s="767"/>
      <c r="Z58" s="767"/>
      <c r="AA58" s="353"/>
      <c r="AB58" s="354"/>
      <c r="AC58" s="354"/>
      <c r="AD58" s="354"/>
      <c r="AE58" s="354"/>
      <c r="AF58" s="354"/>
      <c r="AG58" s="354"/>
      <c r="AH58" s="354"/>
      <c r="AI58" s="354"/>
      <c r="AJ58" s="354"/>
      <c r="AK58" s="102"/>
      <c r="AL58" s="508"/>
      <c r="AM58" s="519"/>
      <c r="AN58" s="994"/>
      <c r="AO58" s="976"/>
      <c r="AP58" s="976"/>
      <c r="AQ58" s="976"/>
      <c r="AR58" s="976"/>
      <c r="AS58" s="976"/>
      <c r="AT58" s="976"/>
      <c r="AV58" s="74"/>
      <c r="AW58" s="74"/>
      <c r="AX58" s="74"/>
      <c r="AY58" s="74"/>
      <c r="AZ58" s="362"/>
      <c r="BA58" s="362"/>
      <c r="BB58" s="362"/>
      <c r="BC58" s="74"/>
      <c r="BE58" s="1000"/>
    </row>
    <row r="59" spans="1:62" s="81" customFormat="1" ht="12.75" customHeight="1" x14ac:dyDescent="0.2">
      <c r="A59" s="525"/>
      <c r="B59" s="761"/>
      <c r="C59" s="762"/>
      <c r="D59" s="352"/>
      <c r="E59" s="763"/>
      <c r="F59" s="764"/>
      <c r="H59" s="354"/>
      <c r="I59" s="354"/>
      <c r="J59" s="354"/>
      <c r="K59" s="1007"/>
      <c r="L59" s="354"/>
      <c r="M59" s="1006"/>
      <c r="N59" s="354"/>
      <c r="O59" s="1006"/>
      <c r="P59" s="1008"/>
      <c r="Q59" s="1008"/>
      <c r="R59" s="1008"/>
      <c r="S59" s="1009"/>
      <c r="T59" s="354"/>
      <c r="U59" s="354"/>
      <c r="V59" s="1006"/>
      <c r="W59" s="1010"/>
      <c r="X59" s="767"/>
      <c r="Y59" s="767"/>
      <c r="Z59" s="767"/>
      <c r="AA59" s="353"/>
      <c r="AB59" s="354"/>
      <c r="AC59" s="354"/>
      <c r="AD59" s="354"/>
      <c r="AE59" s="354"/>
      <c r="AF59" s="354"/>
      <c r="AG59" s="354"/>
      <c r="AH59" s="354"/>
      <c r="AI59" s="354"/>
      <c r="AJ59" s="354"/>
      <c r="AK59" s="102"/>
      <c r="AL59" s="508"/>
      <c r="AM59" s="519"/>
      <c r="AN59" s="994"/>
      <c r="AO59" s="976"/>
      <c r="AP59" s="976"/>
      <c r="AQ59" s="976"/>
      <c r="AR59" s="976"/>
      <c r="AS59" s="976"/>
      <c r="AT59" s="976"/>
      <c r="AV59" s="74"/>
      <c r="AW59" s="74"/>
      <c r="AX59" s="74"/>
      <c r="AY59" s="74"/>
      <c r="AZ59" s="362"/>
      <c r="BA59" s="362"/>
      <c r="BB59" s="362"/>
      <c r="BC59" s="74"/>
      <c r="BE59" s="1000"/>
    </row>
    <row r="60" spans="1:62" s="82" customFormat="1" ht="12.75" customHeight="1" x14ac:dyDescent="0.2">
      <c r="A60" s="528"/>
      <c r="B60" s="761"/>
      <c r="C60" s="762"/>
      <c r="D60" s="352"/>
      <c r="E60" s="763"/>
      <c r="F60" s="764"/>
      <c r="G60" s="81"/>
      <c r="H60" s="354"/>
      <c r="I60" s="354"/>
      <c r="J60" s="354"/>
      <c r="K60" s="1007"/>
      <c r="L60" s="354"/>
      <c r="M60" s="1006"/>
      <c r="N60" s="354"/>
      <c r="O60" s="1006"/>
      <c r="P60" s="1008"/>
      <c r="Q60" s="1008"/>
      <c r="R60" s="1008"/>
      <c r="S60" s="1009"/>
      <c r="T60" s="354"/>
      <c r="U60" s="354"/>
      <c r="V60" s="1006"/>
      <c r="W60" s="1010"/>
      <c r="X60" s="767"/>
      <c r="Y60" s="767"/>
      <c r="Z60" s="767"/>
      <c r="AA60" s="353"/>
      <c r="AB60" s="354"/>
      <c r="AC60" s="354"/>
      <c r="AD60" s="354"/>
      <c r="AE60" s="354"/>
      <c r="AF60" s="354"/>
      <c r="AG60" s="354"/>
      <c r="AH60" s="354"/>
      <c r="AI60" s="354"/>
      <c r="AJ60" s="354"/>
      <c r="AK60" s="102"/>
      <c r="AL60" s="508"/>
      <c r="AM60" s="519"/>
      <c r="AN60" s="994"/>
      <c r="AO60" s="976"/>
      <c r="AP60" s="976"/>
      <c r="AQ60" s="976"/>
      <c r="AR60" s="976"/>
      <c r="AS60" s="976"/>
      <c r="AT60" s="976"/>
      <c r="AV60" s="74"/>
      <c r="AW60" s="74"/>
      <c r="AX60" s="74"/>
      <c r="AY60" s="74"/>
      <c r="AZ60" s="362"/>
      <c r="BA60" s="362"/>
      <c r="BB60" s="362"/>
      <c r="BC60" s="74"/>
    </row>
    <row r="61" spans="1:62" s="82" customFormat="1" ht="12.75" customHeight="1" x14ac:dyDescent="0.2">
      <c r="A61" s="528"/>
      <c r="B61" s="761"/>
      <c r="C61" s="762"/>
      <c r="D61" s="352"/>
      <c r="E61" s="763"/>
      <c r="F61" s="764"/>
      <c r="G61" s="81"/>
      <c r="H61" s="354"/>
      <c r="I61" s="354"/>
      <c r="J61" s="354"/>
      <c r="K61" s="1007"/>
      <c r="L61" s="354"/>
      <c r="M61" s="1006"/>
      <c r="N61" s="354"/>
      <c r="O61" s="1006"/>
      <c r="P61" s="1008"/>
      <c r="Q61" s="1008"/>
      <c r="R61" s="1008"/>
      <c r="S61" s="1009"/>
      <c r="T61" s="354"/>
      <c r="U61" s="453"/>
      <c r="V61" s="1014"/>
      <c r="W61" s="1015"/>
      <c r="X61" s="453"/>
      <c r="Y61" s="453"/>
      <c r="Z61" s="453"/>
      <c r="AA61" s="453"/>
      <c r="AB61" s="453"/>
      <c r="AC61" s="453"/>
      <c r="AD61" s="453"/>
      <c r="AE61" s="453"/>
      <c r="AF61" s="453"/>
      <c r="AG61" s="453"/>
      <c r="AH61" s="453"/>
      <c r="AI61" s="354"/>
      <c r="AJ61" s="453"/>
      <c r="AK61" s="102"/>
      <c r="AL61" s="508"/>
      <c r="AM61" s="519"/>
      <c r="AN61" s="994"/>
      <c r="AO61" s="976"/>
      <c r="AP61" s="976"/>
      <c r="AQ61" s="976"/>
      <c r="AR61" s="976"/>
      <c r="AS61" s="976"/>
      <c r="AT61" s="976"/>
      <c r="AV61" s="74"/>
      <c r="AW61" s="74"/>
      <c r="AX61" s="74"/>
      <c r="AY61" s="74"/>
      <c r="AZ61" s="362"/>
      <c r="BA61" s="362"/>
      <c r="BB61" s="362"/>
      <c r="BC61" s="74"/>
    </row>
    <row r="62" spans="1:62" s="82" customFormat="1" ht="12.75" customHeight="1" x14ac:dyDescent="0.2">
      <c r="A62" s="528"/>
      <c r="B62" s="761"/>
      <c r="C62" s="762"/>
      <c r="D62" s="352"/>
      <c r="E62" s="763"/>
      <c r="F62" s="764"/>
      <c r="G62" s="81"/>
      <c r="H62" s="354"/>
      <c r="I62" s="354"/>
      <c r="J62" s="354"/>
      <c r="K62" s="1007"/>
      <c r="L62" s="354"/>
      <c r="M62" s="1006"/>
      <c r="N62" s="354"/>
      <c r="O62" s="1006"/>
      <c r="P62" s="1008"/>
      <c r="Q62" s="1008"/>
      <c r="R62" s="1008"/>
      <c r="S62" s="1009"/>
      <c r="T62" s="354"/>
      <c r="U62" s="453"/>
      <c r="V62" s="1014"/>
      <c r="W62" s="1015"/>
      <c r="X62" s="453"/>
      <c r="Y62" s="453"/>
      <c r="Z62" s="453"/>
      <c r="AA62" s="453"/>
      <c r="AB62" s="453"/>
      <c r="AC62" s="453"/>
      <c r="AD62" s="453"/>
      <c r="AE62" s="453"/>
      <c r="AF62" s="453"/>
      <c r="AG62" s="453"/>
      <c r="AH62" s="453"/>
      <c r="AI62" s="354"/>
      <c r="AJ62" s="453"/>
      <c r="AL62" s="518"/>
      <c r="AM62" s="521"/>
      <c r="AN62" s="999"/>
      <c r="AO62" s="976"/>
      <c r="AP62" s="976"/>
      <c r="AQ62" s="976"/>
      <c r="AR62" s="976"/>
      <c r="AS62" s="976"/>
      <c r="AT62" s="976"/>
      <c r="AV62" s="74"/>
      <c r="AW62" s="74"/>
      <c r="AX62" s="74"/>
      <c r="AY62" s="74"/>
      <c r="AZ62" s="362"/>
      <c r="BA62" s="362"/>
      <c r="BB62" s="362"/>
      <c r="BC62" s="74"/>
    </row>
    <row r="63" spans="1:62" s="82" customFormat="1" ht="12.75" customHeight="1" x14ac:dyDescent="0.2">
      <c r="A63" s="528"/>
      <c r="B63" s="761"/>
      <c r="C63" s="762"/>
      <c r="D63" s="352"/>
      <c r="E63" s="763"/>
      <c r="F63" s="764"/>
      <c r="G63" s="81"/>
      <c r="H63" s="354"/>
      <c r="I63" s="354"/>
      <c r="J63" s="354"/>
      <c r="K63" s="1007"/>
      <c r="L63" s="354"/>
      <c r="M63" s="1006"/>
      <c r="N63" s="354"/>
      <c r="O63" s="1006"/>
      <c r="P63" s="1008"/>
      <c r="Q63" s="1008"/>
      <c r="R63" s="1008"/>
      <c r="S63" s="1009"/>
      <c r="T63" s="354"/>
      <c r="U63" s="453"/>
      <c r="V63" s="1014"/>
      <c r="W63" s="1015"/>
      <c r="X63" s="453"/>
      <c r="Y63" s="453"/>
      <c r="Z63" s="453"/>
      <c r="AA63" s="453"/>
      <c r="AB63" s="453"/>
      <c r="AC63" s="453"/>
      <c r="AD63" s="453"/>
      <c r="AE63" s="453"/>
      <c r="AF63" s="453"/>
      <c r="AG63" s="453"/>
      <c r="AH63" s="453"/>
      <c r="AI63" s="354"/>
      <c r="AJ63" s="453"/>
      <c r="AK63" s="102"/>
      <c r="AL63" s="508"/>
      <c r="AM63" s="519"/>
      <c r="AN63" s="994"/>
      <c r="AO63" s="976"/>
      <c r="AP63" s="976"/>
      <c r="AQ63" s="976"/>
      <c r="AR63" s="976"/>
      <c r="AS63" s="976"/>
      <c r="AT63" s="976"/>
      <c r="AV63" s="74"/>
      <c r="AW63" s="74"/>
      <c r="AX63" s="74"/>
      <c r="AY63" s="74"/>
      <c r="AZ63" s="362"/>
      <c r="BA63" s="362"/>
      <c r="BB63" s="362"/>
      <c r="BC63" s="74"/>
    </row>
    <row r="64" spans="1:62" s="82" customFormat="1" ht="12.75" customHeight="1" x14ac:dyDescent="0.2">
      <c r="A64" s="528"/>
      <c r="H64" s="354"/>
      <c r="I64" s="354"/>
      <c r="J64" s="354"/>
      <c r="K64" s="1016"/>
      <c r="L64" s="354"/>
      <c r="M64" s="1017"/>
      <c r="N64" s="354"/>
      <c r="O64" s="1017"/>
      <c r="P64" s="354"/>
      <c r="Q64" s="354"/>
      <c r="R64" s="354"/>
      <c r="S64" s="1009"/>
      <c r="T64" s="354"/>
      <c r="U64" s="354"/>
      <c r="V64" s="1017"/>
      <c r="W64" s="1018"/>
      <c r="X64" s="354"/>
      <c r="Y64" s="354"/>
      <c r="Z64" s="354"/>
      <c r="AA64" s="354"/>
      <c r="AB64" s="354"/>
      <c r="AC64" s="354"/>
      <c r="AD64" s="354"/>
      <c r="AE64" s="354"/>
      <c r="AF64" s="354"/>
      <c r="AG64" s="354"/>
      <c r="AH64" s="354"/>
      <c r="AI64" s="354"/>
      <c r="AJ64" s="354"/>
      <c r="AL64" s="518"/>
      <c r="AM64" s="521"/>
      <c r="AN64" s="999"/>
      <c r="AO64" s="976"/>
      <c r="AP64" s="976"/>
      <c r="AQ64" s="976"/>
      <c r="AR64" s="976"/>
      <c r="AS64" s="976"/>
      <c r="AT64" s="976"/>
      <c r="AV64" s="74"/>
      <c r="AW64" s="74"/>
      <c r="AX64" s="74"/>
      <c r="AY64" s="74"/>
      <c r="AZ64" s="362"/>
      <c r="BA64" s="362"/>
      <c r="BB64" s="362"/>
      <c r="BC64" s="74"/>
    </row>
    <row r="65" spans="1:64" s="82" customFormat="1" ht="12.75" customHeight="1" x14ac:dyDescent="0.2">
      <c r="A65" s="528"/>
      <c r="H65" s="354"/>
      <c r="I65" s="354"/>
      <c r="J65" s="354"/>
      <c r="K65" s="1016"/>
      <c r="L65" s="354"/>
      <c r="M65" s="1017"/>
      <c r="N65" s="354"/>
      <c r="O65" s="1017"/>
      <c r="P65" s="354"/>
      <c r="Q65" s="354"/>
      <c r="R65" s="354"/>
      <c r="S65" s="1009"/>
      <c r="T65" s="354"/>
      <c r="U65" s="354"/>
      <c r="V65" s="1017"/>
      <c r="W65" s="1018"/>
      <c r="X65" s="354"/>
      <c r="Y65" s="354"/>
      <c r="Z65" s="354"/>
      <c r="AA65" s="354"/>
      <c r="AB65" s="354"/>
      <c r="AC65" s="354"/>
      <c r="AD65" s="354"/>
      <c r="AE65" s="354"/>
      <c r="AF65" s="354"/>
      <c r="AG65" s="354"/>
      <c r="AH65" s="354"/>
      <c r="AI65" s="354"/>
      <c r="AJ65" s="354"/>
      <c r="AL65" s="518"/>
      <c r="AM65" s="521"/>
      <c r="AN65" s="999"/>
      <c r="AO65" s="976"/>
      <c r="AP65" s="976"/>
      <c r="AQ65" s="976"/>
      <c r="AR65" s="976"/>
      <c r="AS65" s="976"/>
      <c r="AT65" s="976"/>
      <c r="AV65" s="74"/>
      <c r="AW65" s="74"/>
      <c r="AX65" s="74"/>
      <c r="AY65" s="74"/>
      <c r="AZ65" s="362"/>
      <c r="BA65" s="362"/>
      <c r="BB65" s="362"/>
      <c r="BC65" s="74"/>
    </row>
    <row r="66" spans="1:64" s="82" customFormat="1" ht="12.75" customHeight="1" x14ac:dyDescent="0.2">
      <c r="A66" s="528"/>
      <c r="B66" s="761"/>
      <c r="C66" s="762"/>
      <c r="D66" s="352"/>
      <c r="E66" s="763"/>
      <c r="F66" s="764"/>
      <c r="G66" s="81"/>
      <c r="H66" s="354"/>
      <c r="I66" s="354"/>
      <c r="J66" s="354"/>
      <c r="K66" s="1007"/>
      <c r="L66" s="354"/>
      <c r="M66" s="1006"/>
      <c r="N66" s="354"/>
      <c r="O66" s="1006"/>
      <c r="P66" s="1008"/>
      <c r="Q66" s="1008"/>
      <c r="R66" s="1008"/>
      <c r="S66" s="1009"/>
      <c r="T66" s="354"/>
      <c r="U66" s="453"/>
      <c r="V66" s="1014"/>
      <c r="W66" s="1015"/>
      <c r="X66" s="453"/>
      <c r="Y66" s="453"/>
      <c r="Z66" s="453"/>
      <c r="AA66" s="453"/>
      <c r="AB66" s="453"/>
      <c r="AC66" s="453"/>
      <c r="AD66" s="453"/>
      <c r="AE66" s="453"/>
      <c r="AF66" s="453"/>
      <c r="AG66" s="453"/>
      <c r="AH66" s="453"/>
      <c r="AI66" s="354"/>
      <c r="AJ66" s="453"/>
      <c r="AL66" s="518"/>
      <c r="AM66" s="521"/>
      <c r="AN66" s="999"/>
      <c r="AO66" s="976"/>
      <c r="AP66" s="976"/>
      <c r="AQ66" s="976"/>
      <c r="AR66" s="976"/>
      <c r="AS66" s="976"/>
      <c r="AT66" s="976"/>
      <c r="AV66" s="74"/>
      <c r="AW66" s="74"/>
      <c r="AX66" s="74"/>
      <c r="AY66" s="74"/>
      <c r="AZ66" s="362"/>
      <c r="BA66" s="362"/>
      <c r="BB66" s="362"/>
      <c r="BC66" s="74"/>
    </row>
    <row r="67" spans="1:64" s="2" customFormat="1" ht="12.75" customHeight="1" x14ac:dyDescent="0.2">
      <c r="A67" s="528"/>
      <c r="B67" s="119"/>
      <c r="C67" s="120"/>
      <c r="D67" s="61"/>
      <c r="E67" s="62"/>
      <c r="F67" s="5"/>
      <c r="G67" s="3"/>
      <c r="H67" s="8"/>
      <c r="I67" s="8"/>
      <c r="J67" s="8"/>
      <c r="K67" s="137"/>
      <c r="L67" s="8"/>
      <c r="M67" s="296"/>
      <c r="N67" s="8"/>
      <c r="O67" s="296"/>
      <c r="P67" s="358"/>
      <c r="Q67" s="358"/>
      <c r="R67" s="358"/>
      <c r="S67" s="507"/>
      <c r="T67" s="8"/>
      <c r="U67" s="8"/>
      <c r="V67" s="296"/>
      <c r="W67" s="515"/>
      <c r="X67" s="359"/>
      <c r="Y67" s="359"/>
      <c r="Z67" s="359"/>
      <c r="AA67" s="41"/>
      <c r="AB67" s="8"/>
      <c r="AC67" s="8"/>
      <c r="AD67" s="8"/>
      <c r="AE67" s="8"/>
      <c r="AF67" s="8"/>
      <c r="AG67" s="8"/>
      <c r="AH67" s="8"/>
      <c r="AI67" s="354"/>
      <c r="AJ67" s="8"/>
      <c r="AK67" s="82"/>
      <c r="AL67" s="518"/>
      <c r="AM67" s="521"/>
      <c r="AN67" s="999"/>
      <c r="AO67" s="976"/>
      <c r="AP67" s="976"/>
      <c r="AQ67" s="976"/>
      <c r="AR67" s="976"/>
      <c r="AS67" s="976"/>
      <c r="AT67" s="976"/>
      <c r="AU67" s="82"/>
      <c r="AV67" s="1003"/>
      <c r="AW67" s="1003"/>
      <c r="AX67" s="1003"/>
      <c r="AY67" s="1003"/>
      <c r="AZ67" s="1005"/>
      <c r="BA67" s="1005"/>
      <c r="BB67" s="1005"/>
      <c r="BC67" s="1003"/>
      <c r="BD67" s="82"/>
      <c r="BE67" s="82"/>
      <c r="BF67" s="82"/>
      <c r="BG67" s="82"/>
      <c r="BH67" s="82"/>
      <c r="BI67" s="82"/>
      <c r="BJ67" s="82"/>
      <c r="BK67" s="82"/>
      <c r="BL67" s="82"/>
    </row>
    <row r="68" spans="1:64" s="2" customFormat="1" ht="12.75" customHeight="1" x14ac:dyDescent="0.2">
      <c r="A68" s="528"/>
      <c r="B68" s="119"/>
      <c r="C68" s="120"/>
      <c r="D68" s="61"/>
      <c r="E68" s="62"/>
      <c r="F68" s="5"/>
      <c r="G68" s="3"/>
      <c r="H68" s="8"/>
      <c r="I68" s="8"/>
      <c r="J68" s="8"/>
      <c r="K68" s="137"/>
      <c r="L68" s="8"/>
      <c r="M68" s="296"/>
      <c r="N68" s="8"/>
      <c r="O68" s="296"/>
      <c r="P68" s="358"/>
      <c r="Q68" s="358"/>
      <c r="R68" s="358"/>
      <c r="S68" s="507"/>
      <c r="T68" s="8"/>
      <c r="U68" s="8"/>
      <c r="V68" s="296"/>
      <c r="W68" s="515"/>
      <c r="X68" s="359"/>
      <c r="Y68" s="359"/>
      <c r="Z68" s="359"/>
      <c r="AA68" s="41"/>
      <c r="AB68" s="8"/>
      <c r="AC68" s="8"/>
      <c r="AD68" s="8"/>
      <c r="AE68" s="8"/>
      <c r="AF68" s="8"/>
      <c r="AG68" s="8"/>
      <c r="AH68" s="8"/>
      <c r="AI68" s="354"/>
      <c r="AJ68" s="8"/>
      <c r="AK68" s="82"/>
      <c r="AL68" s="518"/>
      <c r="AM68" s="521"/>
      <c r="AN68" s="999"/>
      <c r="AO68" s="976"/>
      <c r="AP68" s="976"/>
      <c r="AQ68" s="976"/>
      <c r="AR68" s="976"/>
      <c r="AS68" s="976"/>
      <c r="AT68" s="976"/>
      <c r="AU68" s="82"/>
      <c r="AV68" s="1003"/>
      <c r="AW68" s="1003"/>
      <c r="AX68" s="1003"/>
      <c r="AY68" s="1003"/>
      <c r="AZ68" s="1005"/>
      <c r="BA68" s="1005"/>
      <c r="BB68" s="1005"/>
      <c r="BC68" s="1003"/>
      <c r="BD68" s="82"/>
      <c r="BE68" s="82"/>
      <c r="BF68" s="82"/>
      <c r="BG68" s="82"/>
      <c r="BH68" s="82"/>
      <c r="BI68" s="82"/>
      <c r="BJ68" s="82"/>
      <c r="BK68" s="82"/>
      <c r="BL68" s="82"/>
    </row>
    <row r="69" spans="1:64" s="2" customFormat="1" ht="12.75" customHeight="1" x14ac:dyDescent="0.2">
      <c r="A69" s="528"/>
      <c r="B69" s="119"/>
      <c r="C69" s="120"/>
      <c r="D69" s="61"/>
      <c r="E69" s="62"/>
      <c r="F69" s="5"/>
      <c r="G69" s="3"/>
      <c r="H69" s="8"/>
      <c r="I69" s="8"/>
      <c r="J69" s="8"/>
      <c r="K69" s="137"/>
      <c r="L69" s="8"/>
      <c r="M69" s="296"/>
      <c r="N69" s="8"/>
      <c r="O69" s="296"/>
      <c r="P69" s="358"/>
      <c r="Q69" s="358"/>
      <c r="R69" s="358"/>
      <c r="S69" s="507"/>
      <c r="T69" s="8"/>
      <c r="U69" s="8"/>
      <c r="V69" s="296"/>
      <c r="W69" s="515"/>
      <c r="X69" s="359"/>
      <c r="Y69" s="359"/>
      <c r="Z69" s="359"/>
      <c r="AA69" s="41"/>
      <c r="AB69" s="8"/>
      <c r="AC69" s="8"/>
      <c r="AD69" s="8"/>
      <c r="AE69" s="8"/>
      <c r="AF69" s="8"/>
      <c r="AG69" s="8"/>
      <c r="AH69" s="8"/>
      <c r="AI69" s="354"/>
      <c r="AJ69" s="8"/>
      <c r="AK69" s="82"/>
      <c r="AL69" s="518"/>
      <c r="AM69" s="521"/>
      <c r="AN69" s="999"/>
      <c r="AO69" s="976"/>
      <c r="AP69" s="976"/>
      <c r="AQ69" s="976"/>
      <c r="AR69" s="976"/>
      <c r="AS69" s="976"/>
      <c r="AT69" s="976"/>
      <c r="AU69" s="82"/>
      <c r="AV69" s="82"/>
      <c r="AW69" s="82"/>
      <c r="AX69" s="82"/>
      <c r="AY69" s="82"/>
      <c r="AZ69" s="976"/>
      <c r="BA69" s="976"/>
      <c r="BB69" s="976"/>
      <c r="BC69" s="82"/>
      <c r="BD69" s="82"/>
      <c r="BE69" s="82"/>
      <c r="BF69" s="82"/>
      <c r="BG69" s="82"/>
      <c r="BH69" s="82"/>
      <c r="BI69" s="82"/>
      <c r="BJ69" s="82"/>
      <c r="BK69" s="82"/>
      <c r="BL69" s="82"/>
    </row>
    <row r="70" spans="1:64" s="2" customFormat="1" ht="12.75" customHeight="1" x14ac:dyDescent="0.2">
      <c r="A70" s="528"/>
      <c r="B70" s="119"/>
      <c r="C70" s="120"/>
      <c r="D70" s="61"/>
      <c r="E70" s="62"/>
      <c r="F70" s="5"/>
      <c r="G70" s="3"/>
      <c r="H70" s="8"/>
      <c r="I70" s="8"/>
      <c r="J70" s="8"/>
      <c r="K70" s="137"/>
      <c r="L70" s="8"/>
      <c r="M70" s="296"/>
      <c r="N70" s="8"/>
      <c r="O70" s="296"/>
      <c r="P70" s="358"/>
      <c r="Q70" s="358"/>
      <c r="R70" s="358"/>
      <c r="S70" s="507"/>
      <c r="T70" s="8"/>
      <c r="U70" s="8"/>
      <c r="V70" s="296"/>
      <c r="W70" s="515"/>
      <c r="X70" s="359"/>
      <c r="Y70" s="359"/>
      <c r="Z70" s="359"/>
      <c r="AA70" s="41"/>
      <c r="AB70" s="8"/>
      <c r="AC70" s="8"/>
      <c r="AD70" s="8"/>
      <c r="AE70" s="8"/>
      <c r="AF70" s="8"/>
      <c r="AG70" s="8"/>
      <c r="AH70" s="8"/>
      <c r="AI70" s="354"/>
      <c r="AJ70" s="8"/>
      <c r="AK70" s="82"/>
      <c r="AL70" s="518"/>
      <c r="AM70" s="521"/>
      <c r="AN70" s="999"/>
      <c r="AO70" s="976"/>
      <c r="AP70" s="976"/>
      <c r="AQ70" s="976"/>
      <c r="AR70" s="976"/>
      <c r="AS70" s="976"/>
      <c r="AT70" s="976"/>
      <c r="AU70" s="82"/>
      <c r="AV70" s="82"/>
      <c r="AW70" s="82"/>
      <c r="AX70" s="82"/>
      <c r="AY70" s="82"/>
      <c r="AZ70" s="976"/>
      <c r="BA70" s="976"/>
      <c r="BB70" s="976"/>
      <c r="BC70" s="82"/>
      <c r="BD70" s="82"/>
      <c r="BE70" s="82"/>
      <c r="BF70" s="82"/>
      <c r="BG70" s="82"/>
      <c r="BH70" s="82"/>
      <c r="BI70" s="82"/>
      <c r="BJ70" s="82"/>
      <c r="BK70" s="82"/>
      <c r="BL70" s="82"/>
    </row>
    <row r="71" spans="1:64" ht="12.75" customHeight="1" x14ac:dyDescent="0.2">
      <c r="AI71" s="354"/>
    </row>
    <row r="72" spans="1:64" ht="12.75" customHeight="1" x14ac:dyDescent="0.2">
      <c r="AI72" s="354"/>
    </row>
    <row r="1048564" spans="9:9" ht="12.75" customHeight="1" x14ac:dyDescent="0.2">
      <c r="I1048564" s="8">
        <f>SUM(I9:I1048563)</f>
        <v>36091532</v>
      </c>
    </row>
  </sheetData>
  <mergeCells count="10">
    <mergeCell ref="B55:G55"/>
    <mergeCell ref="W2:AJ2"/>
    <mergeCell ref="W5:AJ5"/>
    <mergeCell ref="W6:X6"/>
    <mergeCell ref="H6:S6"/>
    <mergeCell ref="B2:V2"/>
    <mergeCell ref="B5:V5"/>
    <mergeCell ref="B6:G8"/>
    <mergeCell ref="T6:V6"/>
    <mergeCell ref="Y6:Z6"/>
  </mergeCells>
  <conditionalFormatting sqref="H23 AE26:AE29">
    <cfRule type="cellIs" dxfId="27" priority="19" operator="equal">
      <formula>"·¡$S$$P$16"</formula>
    </cfRule>
  </conditionalFormatting>
  <conditionalFormatting sqref="I50">
    <cfRule type="cellIs" dxfId="26" priority="527" operator="equal">
      <formula>"·¡$S$$P$16"</formula>
    </cfRule>
  </conditionalFormatting>
  <conditionalFormatting sqref="J13:J17">
    <cfRule type="cellIs" dxfId="25" priority="160" operator="equal">
      <formula>"·¡$S$$P$16"</formula>
    </cfRule>
  </conditionalFormatting>
  <conditionalFormatting sqref="J49">
    <cfRule type="cellIs" dxfId="24" priority="21" operator="equal">
      <formula>"·¡$S$$P$16"</formula>
    </cfRule>
  </conditionalFormatting>
  <conditionalFormatting sqref="J51">
    <cfRule type="cellIs" dxfId="23" priority="20" operator="equal">
      <formula>"·¡$S$$P$16"</formula>
    </cfRule>
  </conditionalFormatting>
  <conditionalFormatting sqref="J58">
    <cfRule type="cellIs" dxfId="22" priority="122" operator="equal">
      <formula>"·¡$S$$P$16"</formula>
    </cfRule>
  </conditionalFormatting>
  <conditionalFormatting sqref="L44:L48">
    <cfRule type="cellIs" dxfId="21" priority="36" operator="equal">
      <formula>"·¡$S$$P$16"</formula>
    </cfRule>
  </conditionalFormatting>
  <conditionalFormatting sqref="L50">
    <cfRule type="cellIs" dxfId="20" priority="4" operator="equal">
      <formula>"·¡$S$$P$16"</formula>
    </cfRule>
  </conditionalFormatting>
  <conditionalFormatting sqref="N34:N40">
    <cfRule type="cellIs" dxfId="19" priority="92" operator="equal">
      <formula>"·¡$S$$P$16"</formula>
    </cfRule>
  </conditionalFormatting>
  <conditionalFormatting sqref="T35:T40">
    <cfRule type="cellIs" dxfId="18" priority="7" operator="equal">
      <formula>"·¡$S$$P$16"</formula>
    </cfRule>
  </conditionalFormatting>
  <conditionalFormatting sqref="T43">
    <cfRule type="cellIs" dxfId="17" priority="171" operator="equal">
      <formula>"·¡$S$$P$16"</formula>
    </cfRule>
  </conditionalFormatting>
  <conditionalFormatting sqref="U10:U51 H19:J19 L19 N20:N24 J20:J33 L25:L40 H43:I43">
    <cfRule type="cellIs" dxfId="16" priority="545" operator="equal">
      <formula>"·¡$S$$P$16"</formula>
    </cfRule>
  </conditionalFormatting>
  <conditionalFormatting sqref="W19:AJ19 AJ21:AJ24 H34:I34 W35:AJ35 H35:J40">
    <cfRule type="cellIs" dxfId="15" priority="100" operator="equal">
      <formula>"·¡$S$$P$16"</formula>
    </cfRule>
  </conditionalFormatting>
  <conditionalFormatting sqref="X20:Y24">
    <cfRule type="cellIs" dxfId="14" priority="5" operator="equal">
      <formula>"·¡$S$$P$16"</formula>
    </cfRule>
  </conditionalFormatting>
  <printOptions horizontalCentered="1"/>
  <pageMargins left="1" right="1" top="1" bottom="1" header="0.5" footer="0.5"/>
  <pageSetup paperSize="5" scale="38" fitToHeight="0" orientation="landscape" r:id="rId1"/>
  <ignoredErrors>
    <ignoredError sqref="I11 U9 N9 K9:L9 L19 L11 N11 P14:P17 N19 N15:N17 N13 R13:R17 N10 N18 N14 P13 N12 U13 U14 U15 U16 U17 T10:U10 T11:U11 T12:U12 T19:U19 P18 R18 T18:U18 K18 K36:M40 K33 M33 K41:K42 M42 K34:K35 M35 O33 M34 O34:S34 O36:T40 O35:S35 M41 O41:S41 O42:S42 Q33 S33 V55" formula="1"/>
    <ignoredError sqref="H34:H35 I32 H25:J25 H26:J30 H23 H48 H37 H33:J33 H32 H31:J31 J32 J51 J41 H50 J49 H36 H40 J43 L25 L26:L30 L31 AI25:AI31 AJ41:AJ51 AJ25:AJ31 AJ11 AJ13:AJ17 AJ9 AJ20:AJ24 AJ32 AI11 AI20:AI24 AI32 AI9 AI35:AI36 AI37:AI38 AI39 AI40 AI41:AI51 AI33 AI13:AI17 W9 Z19:AJ19 Z10:AJ10 Z18:AJ18 Z12:AJ12 AI34 H20 J20 H21 J21 H22 J22 H24 J24 J36 J37 H38 J38 H39 J39 J40 H44 J44 H45 J45 H46 J46 H47 J47 J48 J50 J23" unlockedFormula="1"/>
    <ignoredError sqref="J42 J34:J35 I49 I41:I43 I34:I35 I51 L43 L51 L49 L32:L33 H49 H41:H43 H51 N43 P49 N31 N48 T23:U23 N29 N25 N51 R20:R24 N20:N24 P20:P24 N32 R31 W11:X11 W12:X12 W19:X19 W15 W16:W17 W13:W14 W18:X18 W10:X10 X15 AB51:AC51 AB29:AC31 AB20:AC24 AG25:AG51 AB32:AB50 AC35:AC41 AA40 AC50 AC44 AC46:AC48 AC14 AC17 AB25:AB28 Z20 Z14 X9 X16:X17 X13:X14 X26:X51 X20:X24 W25:X25 W26:W30 W20:W24 W44:W48 W35:W40 W33 W32 W31 W51 W50 W49 W34 W41:W43 AF13:AF17 AE13:AE17 AB13:AB17 Z13 AA13:AA17 AD13:AD17 AC13 AF20:AF24 AE20:AE24 AA20:AA24 AD20:AD24 AG20:AG24 AF11 AE11 AB11 Z11 AA11 AD11 AE25:AE32 Z25:Z31 AA25:AA32 AD25:AD31 AD34 AD32 AJ34:AJ40 AJ33 AG9 Z33:Z51 AD38:AD51 AD35:AD36 AD33 AC49 AC33 AC45 AA41:AA51 AA33:AA39 AD37 AC34 AC42:AC43 AE33:AE51 AF33:AF51 AF25:AF32 AC32 AC11 AC15:AC16 AC25:AC28 Z15:Z17 Z21:Z24 Z32 AG11 AG13:AG17 AD9 AA9 Z9 AB9 AC9 AE9 AF9 AH50:AH51 AH26:AH29 AH33 AH40 AH35:AH36 AH37:AH38 AH39 AH41:AH43 AH31 AH25 AH24 AH44:AH46 AH47:AH49 AH30 AH34 AH20 AH21:AH23 AH13:AH17 AH11 AH9 AH32 U20 U21 U22 U24 N26 U26 N27 U27 N28 U28 N30 U30 U31 U33 U36 U37 U38 U39 U40 N44 U44 N45 U45 N46 U46 N47 U47 U48 U50 T25:U25 T32:U32 U34 U35 U41 U42 T43:U43 T51:U51 P31 P29 P26 P27 P28 P30 R49 R29 R26 R27 R28 R30 T49:U49 T29:U29 R33 P33 T42 T41 T33:T35 N42 N41 N35:N40 N34 N33 L34:L35 L41:L42" formula="1" unlockedFormula="1"/>
    <ignoredError sqref="E5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EF343-7A80-42B7-AA56-7D1BC676F3E7}">
  <dimension ref="A1:BH48"/>
  <sheetViews>
    <sheetView showGridLines="0" topLeftCell="AI1" workbookViewId="0">
      <selection activeCell="AN36" sqref="AN36"/>
    </sheetView>
  </sheetViews>
  <sheetFormatPr baseColWidth="10" defaultRowHeight="12" x14ac:dyDescent="0.2"/>
  <cols>
    <col min="1" max="1" width="11.42578125" style="487"/>
    <col min="2" max="2" width="13.7109375" style="987" customWidth="1"/>
    <col min="3" max="3" width="11.42578125" style="987"/>
    <col min="4" max="4" width="13.7109375" style="987" customWidth="1"/>
    <col min="5" max="5" width="18" style="803" hidden="1" customWidth="1"/>
    <col min="6" max="6" width="13.28515625" style="803" hidden="1" customWidth="1"/>
    <col min="7" max="7" width="13.7109375" style="803" hidden="1" customWidth="1"/>
    <col min="8" max="8" width="15" style="487" customWidth="1"/>
    <col min="9" max="9" width="12.5703125" style="487" customWidth="1"/>
    <col min="10" max="10" width="12.7109375" style="487" customWidth="1"/>
    <col min="11" max="11" width="11.42578125" style="487"/>
    <col min="12" max="12" width="18.85546875" style="487" customWidth="1"/>
    <col min="13" max="13" width="14.85546875" style="487" hidden="1" customWidth="1"/>
    <col min="14" max="14" width="0" style="487" hidden="1" customWidth="1"/>
    <col min="15" max="15" width="14" style="487" hidden="1" customWidth="1"/>
    <col min="16" max="16" width="14.5703125" style="487" hidden="1" customWidth="1"/>
    <col min="17" max="18" width="0" style="487" hidden="1" customWidth="1"/>
    <col min="19" max="19" width="17" style="487" customWidth="1"/>
    <col min="20" max="21" width="11.42578125" style="487"/>
    <col min="22" max="22" width="13.85546875" style="487" customWidth="1"/>
    <col min="23" max="28" width="11.42578125" style="487"/>
    <col min="29" max="29" width="41.42578125" style="487" customWidth="1"/>
    <col min="30" max="32" width="0" style="487" hidden="1" customWidth="1"/>
    <col min="33" max="33" width="13.140625" style="487" customWidth="1"/>
    <col min="34" max="34" width="12.42578125" style="487" customWidth="1"/>
    <col min="35" max="36" width="11.42578125" style="487"/>
    <col min="37" max="37" width="10.5703125" style="487" customWidth="1"/>
    <col min="38" max="38" width="15.7109375" style="487" customWidth="1"/>
    <col min="39" max="39" width="11.42578125" style="487"/>
    <col min="40" max="40" width="44.42578125" style="487" customWidth="1"/>
    <col min="41" max="43" width="0" style="487" hidden="1" customWidth="1"/>
    <col min="44" max="44" width="13.85546875" style="487" customWidth="1"/>
    <col min="45" max="47" width="11.42578125" style="487"/>
    <col min="48" max="48" width="37.42578125" style="487" customWidth="1"/>
    <col min="49" max="51" width="0" style="487" hidden="1" customWidth="1"/>
    <col min="52" max="52" width="13.85546875" style="487" hidden="1" customWidth="1"/>
    <col min="53" max="54" width="0" style="487" hidden="1" customWidth="1"/>
    <col min="55" max="16384" width="11.42578125" style="487"/>
  </cols>
  <sheetData>
    <row r="1" spans="1:60" x14ac:dyDescent="0.2">
      <c r="A1" s="1085" t="s">
        <v>1060</v>
      </c>
      <c r="B1" s="1085"/>
      <c r="C1" s="1085"/>
      <c r="D1" s="1085"/>
      <c r="E1" s="1085"/>
      <c r="F1" s="977"/>
      <c r="G1" s="977"/>
      <c r="H1" s="978">
        <v>1000</v>
      </c>
      <c r="I1" s="978">
        <v>1</v>
      </c>
      <c r="J1" s="979"/>
      <c r="L1" s="1085" t="s">
        <v>1060</v>
      </c>
      <c r="M1" s="1085"/>
      <c r="N1" s="1085"/>
      <c r="O1" s="1085"/>
      <c r="P1" s="1085"/>
      <c r="Q1" s="1085"/>
      <c r="R1" s="1085"/>
      <c r="S1" s="1085"/>
      <c r="T1" s="1085"/>
      <c r="U1" s="1085"/>
      <c r="V1" s="979">
        <v>1000</v>
      </c>
      <c r="W1" s="979">
        <v>1</v>
      </c>
      <c r="X1" s="979"/>
      <c r="Z1" s="1086" t="s">
        <v>1087</v>
      </c>
      <c r="AA1" s="1086"/>
      <c r="AB1" s="1086"/>
      <c r="AC1" s="1086"/>
      <c r="AD1" s="1086"/>
      <c r="AE1" s="1086"/>
      <c r="AF1" s="1086"/>
      <c r="AG1" s="804">
        <v>1000</v>
      </c>
      <c r="AH1" s="804">
        <v>1</v>
      </c>
      <c r="AI1" s="804"/>
      <c r="AK1" s="1087" t="s">
        <v>1089</v>
      </c>
      <c r="AL1" s="1087"/>
      <c r="AM1" s="1087"/>
      <c r="AN1" s="1087"/>
      <c r="AO1" s="1087"/>
      <c r="AP1" s="1087"/>
      <c r="AQ1" s="1087"/>
      <c r="AR1" s="992">
        <v>1000</v>
      </c>
      <c r="AS1" s="992">
        <v>1</v>
      </c>
      <c r="AT1" s="992"/>
      <c r="AV1" s="1087" t="s">
        <v>1109</v>
      </c>
      <c r="AW1" s="1087"/>
      <c r="AX1" s="1087"/>
      <c r="AY1" s="1087"/>
      <c r="AZ1" s="1087"/>
      <c r="BA1" s="1087"/>
      <c r="BB1" s="1087"/>
      <c r="BC1" s="804">
        <v>1000</v>
      </c>
      <c r="BD1" s="804">
        <v>1</v>
      </c>
    </row>
    <row r="2" spans="1:60" s="805" customFormat="1" ht="24" x14ac:dyDescent="0.2">
      <c r="A2" s="980" t="s">
        <v>360</v>
      </c>
      <c r="B2" s="981" t="s">
        <v>382</v>
      </c>
      <c r="C2" s="981" t="s">
        <v>361</v>
      </c>
      <c r="D2" s="981" t="s">
        <v>445</v>
      </c>
      <c r="E2" s="980" t="s">
        <v>394</v>
      </c>
      <c r="F2" s="980" t="s">
        <v>363</v>
      </c>
      <c r="G2" s="980" t="s">
        <v>413</v>
      </c>
      <c r="H2" s="980" t="s">
        <v>760</v>
      </c>
      <c r="I2" s="980" t="s">
        <v>765</v>
      </c>
      <c r="J2" s="980" t="s">
        <v>766</v>
      </c>
      <c r="L2" s="980" t="s">
        <v>290</v>
      </c>
      <c r="M2" s="980" t="s">
        <v>294</v>
      </c>
      <c r="N2" s="980" t="s">
        <v>292</v>
      </c>
      <c r="O2" s="980" t="s">
        <v>291</v>
      </c>
      <c r="P2" s="980" t="s">
        <v>359</v>
      </c>
      <c r="Q2" s="980" t="s">
        <v>932</v>
      </c>
      <c r="R2" s="980" t="s">
        <v>121</v>
      </c>
      <c r="S2" s="980" t="s">
        <v>770</v>
      </c>
      <c r="T2" s="980" t="s">
        <v>768</v>
      </c>
      <c r="U2" s="980" t="s">
        <v>767</v>
      </c>
      <c r="V2" s="980" t="s">
        <v>769</v>
      </c>
      <c r="W2" s="980" t="s">
        <v>934</v>
      </c>
      <c r="X2" s="980" t="s">
        <v>935</v>
      </c>
      <c r="Z2" s="982" t="s">
        <v>360</v>
      </c>
      <c r="AA2" s="982" t="s">
        <v>382</v>
      </c>
      <c r="AB2" s="982" t="s">
        <v>361</v>
      </c>
      <c r="AC2" s="982" t="s">
        <v>445</v>
      </c>
      <c r="AD2" s="982" t="s">
        <v>394</v>
      </c>
      <c r="AE2" s="982" t="s">
        <v>363</v>
      </c>
      <c r="AF2" s="982" t="s">
        <v>413</v>
      </c>
      <c r="AG2" s="982" t="s">
        <v>760</v>
      </c>
      <c r="AH2" s="982" t="s">
        <v>765</v>
      </c>
      <c r="AI2" s="982" t="s">
        <v>766</v>
      </c>
      <c r="AK2" s="982" t="s">
        <v>360</v>
      </c>
      <c r="AL2" s="982" t="s">
        <v>382</v>
      </c>
      <c r="AM2" s="982" t="s">
        <v>361</v>
      </c>
      <c r="AN2" s="982" t="s">
        <v>445</v>
      </c>
      <c r="AO2" s="982" t="s">
        <v>394</v>
      </c>
      <c r="AP2" s="982" t="s">
        <v>363</v>
      </c>
      <c r="AQ2" s="982" t="s">
        <v>413</v>
      </c>
      <c r="AR2" s="982" t="s">
        <v>760</v>
      </c>
      <c r="AS2" s="982" t="s">
        <v>765</v>
      </c>
      <c r="AT2" s="982" t="s">
        <v>766</v>
      </c>
      <c r="AV2" s="982" t="s">
        <v>290</v>
      </c>
      <c r="AW2" s="982" t="s">
        <v>294</v>
      </c>
      <c r="AX2" s="982" t="s">
        <v>292</v>
      </c>
      <c r="AY2" s="982" t="s">
        <v>291</v>
      </c>
      <c r="AZ2" s="982" t="s">
        <v>359</v>
      </c>
      <c r="BA2" s="982" t="s">
        <v>932</v>
      </c>
      <c r="BB2" s="982" t="s">
        <v>121</v>
      </c>
      <c r="BC2" s="982" t="s">
        <v>770</v>
      </c>
      <c r="BD2" s="982" t="s">
        <v>768</v>
      </c>
      <c r="BE2" s="982" t="s">
        <v>767</v>
      </c>
      <c r="BF2" s="982" t="s">
        <v>769</v>
      </c>
      <c r="BG2" s="982" t="s">
        <v>934</v>
      </c>
      <c r="BH2" s="982" t="s">
        <v>935</v>
      </c>
    </row>
    <row r="3" spans="1:60" s="862" customFormat="1" x14ac:dyDescent="0.2">
      <c r="A3" s="988" t="s">
        <v>813</v>
      </c>
      <c r="B3" s="989" t="s">
        <v>258</v>
      </c>
      <c r="C3" s="989" t="s">
        <v>367</v>
      </c>
      <c r="D3" s="989" t="s">
        <v>1062</v>
      </c>
      <c r="E3" s="990">
        <v>1242363132</v>
      </c>
      <c r="F3" s="990">
        <v>0</v>
      </c>
      <c r="G3" s="990">
        <v>0</v>
      </c>
      <c r="H3" s="991">
        <f>+E3/$H$1*$I$1</f>
        <v>1242363.132</v>
      </c>
      <c r="I3" s="991">
        <f t="shared" ref="I3:J3" si="0">+F3/$H$1*$I$1</f>
        <v>0</v>
      </c>
      <c r="J3" s="991">
        <f t="shared" si="0"/>
        <v>0</v>
      </c>
      <c r="L3" s="862" t="s">
        <v>348</v>
      </c>
      <c r="M3" s="991">
        <v>4091849000</v>
      </c>
      <c r="N3" s="991">
        <v>2775666</v>
      </c>
      <c r="O3" s="991">
        <v>24775666</v>
      </c>
      <c r="P3" s="991">
        <v>4067073334</v>
      </c>
      <c r="Q3" s="991">
        <v>2470666</v>
      </c>
      <c r="R3" s="991">
        <v>305000</v>
      </c>
      <c r="S3" s="991">
        <f>+M3/$V$1*$W$1</f>
        <v>4091849</v>
      </c>
      <c r="T3" s="991">
        <f t="shared" ref="T3:X3" si="1">+N3/$V$1*$W$1</f>
        <v>2775.6660000000002</v>
      </c>
      <c r="U3" s="991">
        <f t="shared" si="1"/>
        <v>24775.666000000001</v>
      </c>
      <c r="V3" s="991">
        <f t="shared" si="1"/>
        <v>4067073.3339999998</v>
      </c>
      <c r="W3" s="991">
        <f t="shared" si="1"/>
        <v>2470.6660000000002</v>
      </c>
      <c r="X3" s="991">
        <f t="shared" si="1"/>
        <v>305</v>
      </c>
      <c r="Z3" s="862" t="s">
        <v>813</v>
      </c>
      <c r="AA3" s="862" t="s">
        <v>258</v>
      </c>
      <c r="AB3" s="862" t="s">
        <v>1097</v>
      </c>
      <c r="AC3" s="862" t="s">
        <v>1098</v>
      </c>
      <c r="AD3" s="991">
        <v>103274302</v>
      </c>
      <c r="AE3" s="991">
        <v>0</v>
      </c>
      <c r="AF3" s="991">
        <v>0</v>
      </c>
      <c r="AG3" s="991">
        <f>+AD3/$AG$1*$AH$1</f>
        <v>103274.302</v>
      </c>
      <c r="AH3" s="991">
        <f t="shared" ref="AH3:AI3" si="2">+AE3/$AG$1*$AH$1</f>
        <v>0</v>
      </c>
      <c r="AI3" s="991">
        <f t="shared" si="2"/>
        <v>0</v>
      </c>
      <c r="AK3" s="862" t="s">
        <v>813</v>
      </c>
      <c r="AL3" s="862" t="s">
        <v>258</v>
      </c>
      <c r="AM3" s="862" t="s">
        <v>369</v>
      </c>
      <c r="AN3" s="862" t="s">
        <v>275</v>
      </c>
      <c r="AO3" s="991">
        <v>32000000</v>
      </c>
      <c r="AP3" s="991">
        <v>0</v>
      </c>
      <c r="AQ3" s="991">
        <v>0</v>
      </c>
      <c r="AR3" s="991">
        <f t="shared" ref="AR3:AR45" si="3">+AO3/$AR$1*$AS$1</f>
        <v>32000</v>
      </c>
      <c r="AS3" s="991">
        <f t="shared" ref="AS3:AS45" si="4">+AP3/$AR$1*$AS$1</f>
        <v>0</v>
      </c>
      <c r="AT3" s="991">
        <f t="shared" ref="AT3:AT45" si="5">+AQ3/$AR$1*$AS$1</f>
        <v>0</v>
      </c>
      <c r="AV3" s="862" t="s">
        <v>348</v>
      </c>
      <c r="AW3" s="991">
        <v>4091849000</v>
      </c>
      <c r="AX3" s="991">
        <v>5117466</v>
      </c>
      <c r="AY3" s="991">
        <v>278507947</v>
      </c>
      <c r="AZ3" s="991">
        <v>3813341053</v>
      </c>
      <c r="BA3" s="991">
        <v>4800266</v>
      </c>
      <c r="BB3" s="991">
        <v>317200</v>
      </c>
      <c r="BC3" s="991">
        <f>+AW3/$BC$1*$BD$1</f>
        <v>4091849</v>
      </c>
      <c r="BD3" s="991">
        <f t="shared" ref="BD3:BH3" si="6">+AX3/$BC$1*$BD$1</f>
        <v>5117.4660000000003</v>
      </c>
      <c r="BE3" s="991">
        <f t="shared" si="6"/>
        <v>278507.94699999999</v>
      </c>
      <c r="BF3" s="991">
        <f t="shared" si="6"/>
        <v>3813341.0529999998</v>
      </c>
      <c r="BG3" s="991">
        <f t="shared" si="6"/>
        <v>4800.2659999999996</v>
      </c>
      <c r="BH3" s="991">
        <f t="shared" si="6"/>
        <v>317.2</v>
      </c>
    </row>
    <row r="4" spans="1:60" s="862" customFormat="1" x14ac:dyDescent="0.2">
      <c r="A4" s="988" t="s">
        <v>813</v>
      </c>
      <c r="B4" s="989" t="s">
        <v>258</v>
      </c>
      <c r="C4" s="989" t="s">
        <v>1063</v>
      </c>
      <c r="D4" s="989" t="s">
        <v>1064</v>
      </c>
      <c r="E4" s="990">
        <v>1057636868</v>
      </c>
      <c r="F4" s="990">
        <v>0</v>
      </c>
      <c r="G4" s="990">
        <v>0</v>
      </c>
      <c r="H4" s="991">
        <f t="shared" ref="H4:H32" si="7">+E4/$H$1*$I$1</f>
        <v>1057636.868</v>
      </c>
      <c r="I4" s="991">
        <f t="shared" ref="I4:I32" si="8">+F4/$H$1*$I$1</f>
        <v>0</v>
      </c>
      <c r="J4" s="991">
        <f t="shared" ref="J4:J32" si="9">+G4/$H$1*$I$1</f>
        <v>0</v>
      </c>
      <c r="L4" s="862" t="s">
        <v>448</v>
      </c>
      <c r="M4" s="991">
        <v>2502834000</v>
      </c>
      <c r="N4" s="991">
        <v>2775666</v>
      </c>
      <c r="O4" s="991">
        <v>24775666</v>
      </c>
      <c r="P4" s="991">
        <v>2478058334</v>
      </c>
      <c r="Q4" s="991">
        <v>2470666</v>
      </c>
      <c r="R4" s="991">
        <v>305000</v>
      </c>
      <c r="S4" s="991">
        <f t="shared" ref="S4:S24" si="10">+M4/$V$1*$W$1</f>
        <v>2502834</v>
      </c>
      <c r="T4" s="991">
        <f t="shared" ref="T4:T24" si="11">+N4/$V$1*$W$1</f>
        <v>2775.6660000000002</v>
      </c>
      <c r="U4" s="991">
        <f t="shared" ref="U4:U24" si="12">+O4/$V$1*$W$1</f>
        <v>24775.666000000001</v>
      </c>
      <c r="V4" s="991">
        <f t="shared" ref="V4:V24" si="13">+P4/$V$1*$W$1</f>
        <v>2478058.3339999998</v>
      </c>
      <c r="W4" s="991">
        <f t="shared" ref="W4:W24" si="14">+Q4/$V$1*$W$1</f>
        <v>2470.6660000000002</v>
      </c>
      <c r="X4" s="991">
        <f t="shared" ref="X4:X24" si="15">+R4/$V$1*$W$1</f>
        <v>305</v>
      </c>
      <c r="Z4" s="862" t="s">
        <v>813</v>
      </c>
      <c r="AA4" s="862" t="s">
        <v>258</v>
      </c>
      <c r="AB4" s="862" t="s">
        <v>1099</v>
      </c>
      <c r="AC4" s="862" t="s">
        <v>1100</v>
      </c>
      <c r="AD4" s="991">
        <v>74529846</v>
      </c>
      <c r="AE4" s="991">
        <v>0</v>
      </c>
      <c r="AF4" s="991">
        <v>0</v>
      </c>
      <c r="AG4" s="991">
        <f t="shared" ref="AG4:AG25" si="16">+AD4/$AG$1*$AH$1</f>
        <v>74529.846000000005</v>
      </c>
      <c r="AH4" s="991">
        <f t="shared" ref="AH4:AH25" si="17">+AE4/$AG$1*$AH$1</f>
        <v>0</v>
      </c>
      <c r="AI4" s="991">
        <f t="shared" ref="AI4:AI25" si="18">+AF4/$AG$1*$AH$1</f>
        <v>0</v>
      </c>
      <c r="AK4" s="862" t="s">
        <v>813</v>
      </c>
      <c r="AL4" s="862" t="s">
        <v>258</v>
      </c>
      <c r="AM4" s="862" t="s">
        <v>369</v>
      </c>
      <c r="AN4" s="862" t="s">
        <v>275</v>
      </c>
      <c r="AO4" s="991">
        <v>0</v>
      </c>
      <c r="AP4" s="991">
        <v>4080000</v>
      </c>
      <c r="AQ4" s="991">
        <v>24679620</v>
      </c>
      <c r="AR4" s="991">
        <f t="shared" si="3"/>
        <v>0</v>
      </c>
      <c r="AS4" s="991">
        <f t="shared" si="4"/>
        <v>4080</v>
      </c>
      <c r="AT4" s="991">
        <f t="shared" si="5"/>
        <v>24679.62</v>
      </c>
      <c r="AV4" s="862" t="s">
        <v>448</v>
      </c>
      <c r="AW4" s="991">
        <v>2502834000</v>
      </c>
      <c r="AX4" s="991">
        <v>5117466</v>
      </c>
      <c r="AY4" s="991">
        <v>256462947</v>
      </c>
      <c r="AZ4" s="991">
        <v>2246371053</v>
      </c>
      <c r="BA4" s="991">
        <v>4800266</v>
      </c>
      <c r="BB4" s="991">
        <v>317200</v>
      </c>
      <c r="BC4" s="991">
        <f t="shared" ref="BC4:BC24" si="19">+AW4/$BC$1*$BD$1</f>
        <v>2502834</v>
      </c>
      <c r="BD4" s="991">
        <f t="shared" ref="BD4:BD24" si="20">+AX4/$BC$1*$BD$1</f>
        <v>5117.4660000000003</v>
      </c>
      <c r="BE4" s="991">
        <f t="shared" ref="BE4:BE24" si="21">+AY4/$BC$1*$BD$1</f>
        <v>256462.94699999999</v>
      </c>
      <c r="BF4" s="991">
        <f t="shared" ref="BF4:BF24" si="22">+AZ4/$BC$1*$BD$1</f>
        <v>2246371.0529999998</v>
      </c>
      <c r="BG4" s="991">
        <f t="shared" ref="BG4:BG24" si="23">+BA4/$BC$1*$BD$1</f>
        <v>4800.2659999999996</v>
      </c>
      <c r="BH4" s="991">
        <f t="shared" ref="BH4:BH24" si="24">+BB4/$BC$1*$BD$1</f>
        <v>317.2</v>
      </c>
    </row>
    <row r="5" spans="1:60" s="862" customFormat="1" x14ac:dyDescent="0.2">
      <c r="A5" s="988" t="s">
        <v>813</v>
      </c>
      <c r="B5" s="989" t="s">
        <v>258</v>
      </c>
      <c r="C5" s="989" t="s">
        <v>388</v>
      </c>
      <c r="D5" s="989" t="s">
        <v>277</v>
      </c>
      <c r="E5" s="990">
        <v>76840000</v>
      </c>
      <c r="F5" s="990">
        <v>0</v>
      </c>
      <c r="G5" s="990">
        <v>0</v>
      </c>
      <c r="H5" s="991">
        <f t="shared" si="7"/>
        <v>76840</v>
      </c>
      <c r="I5" s="991">
        <f t="shared" si="8"/>
        <v>0</v>
      </c>
      <c r="J5" s="991">
        <f t="shared" si="9"/>
        <v>0</v>
      </c>
      <c r="L5" s="862" t="s">
        <v>946</v>
      </c>
      <c r="M5" s="991">
        <v>2502834000</v>
      </c>
      <c r="N5" s="991">
        <v>2775666</v>
      </c>
      <c r="O5" s="991">
        <v>24775666</v>
      </c>
      <c r="P5" s="991">
        <v>2478058334</v>
      </c>
      <c r="Q5" s="991">
        <v>2470666</v>
      </c>
      <c r="R5" s="991">
        <v>305000</v>
      </c>
      <c r="S5" s="991">
        <f t="shared" si="10"/>
        <v>2502834</v>
      </c>
      <c r="T5" s="991">
        <f t="shared" si="11"/>
        <v>2775.6660000000002</v>
      </c>
      <c r="U5" s="991">
        <f t="shared" si="12"/>
        <v>24775.666000000001</v>
      </c>
      <c r="V5" s="991">
        <f t="shared" si="13"/>
        <v>2478058.3339999998</v>
      </c>
      <c r="W5" s="991">
        <f t="shared" si="14"/>
        <v>2470.6660000000002</v>
      </c>
      <c r="X5" s="991">
        <f t="shared" si="15"/>
        <v>305</v>
      </c>
      <c r="Z5" s="862" t="s">
        <v>813</v>
      </c>
      <c r="AA5" s="862" t="s">
        <v>258</v>
      </c>
      <c r="AB5" s="862" t="s">
        <v>1101</v>
      </c>
      <c r="AC5" s="862" t="s">
        <v>1102</v>
      </c>
      <c r="AD5" s="991">
        <v>57746980</v>
      </c>
      <c r="AE5" s="991">
        <v>0</v>
      </c>
      <c r="AF5" s="991">
        <v>0</v>
      </c>
      <c r="AG5" s="991">
        <f t="shared" si="16"/>
        <v>57746.98</v>
      </c>
      <c r="AH5" s="991">
        <f t="shared" si="17"/>
        <v>0</v>
      </c>
      <c r="AI5" s="991">
        <f t="shared" si="18"/>
        <v>0</v>
      </c>
      <c r="AK5" s="862" t="s">
        <v>813</v>
      </c>
      <c r="AL5" s="862" t="s">
        <v>258</v>
      </c>
      <c r="AM5" s="862" t="s">
        <v>387</v>
      </c>
      <c r="AN5" s="862" t="s">
        <v>276</v>
      </c>
      <c r="AO5" s="991">
        <v>132000</v>
      </c>
      <c r="AP5" s="991">
        <v>0</v>
      </c>
      <c r="AQ5" s="991">
        <v>0</v>
      </c>
      <c r="AR5" s="991">
        <f t="shared" si="3"/>
        <v>132</v>
      </c>
      <c r="AS5" s="991">
        <f t="shared" si="4"/>
        <v>0</v>
      </c>
      <c r="AT5" s="991">
        <f t="shared" si="5"/>
        <v>0</v>
      </c>
      <c r="AV5" s="862" t="s">
        <v>946</v>
      </c>
      <c r="AW5" s="991">
        <v>2502834000</v>
      </c>
      <c r="AX5" s="991">
        <v>5117466</v>
      </c>
      <c r="AY5" s="991">
        <v>256462947</v>
      </c>
      <c r="AZ5" s="991">
        <v>2246371053</v>
      </c>
      <c r="BA5" s="991">
        <v>4800266</v>
      </c>
      <c r="BB5" s="991">
        <v>317200</v>
      </c>
      <c r="BC5" s="991">
        <f t="shared" si="19"/>
        <v>2502834</v>
      </c>
      <c r="BD5" s="991">
        <f t="shared" si="20"/>
        <v>5117.4660000000003</v>
      </c>
      <c r="BE5" s="991">
        <f t="shared" si="21"/>
        <v>256462.94699999999</v>
      </c>
      <c r="BF5" s="991">
        <f t="shared" si="22"/>
        <v>2246371.0529999998</v>
      </c>
      <c r="BG5" s="991">
        <f t="shared" si="23"/>
        <v>4800.2659999999996</v>
      </c>
      <c r="BH5" s="991">
        <f t="shared" si="24"/>
        <v>317.2</v>
      </c>
    </row>
    <row r="6" spans="1:60" s="862" customFormat="1" x14ac:dyDescent="0.2">
      <c r="A6" s="988" t="s">
        <v>813</v>
      </c>
      <c r="B6" s="989" t="s">
        <v>258</v>
      </c>
      <c r="C6" s="989" t="s">
        <v>1065</v>
      </c>
      <c r="D6" s="989" t="s">
        <v>1066</v>
      </c>
      <c r="E6" s="990">
        <v>48230092</v>
      </c>
      <c r="F6" s="990">
        <v>0</v>
      </c>
      <c r="G6" s="990">
        <v>0</v>
      </c>
      <c r="H6" s="991">
        <f t="shared" si="7"/>
        <v>48230.091999999997</v>
      </c>
      <c r="I6" s="991">
        <f t="shared" si="8"/>
        <v>0</v>
      </c>
      <c r="J6" s="991">
        <f t="shared" si="9"/>
        <v>0</v>
      </c>
      <c r="L6" s="862" t="s">
        <v>349</v>
      </c>
      <c r="M6" s="991">
        <v>1589015000</v>
      </c>
      <c r="N6" s="991">
        <v>0</v>
      </c>
      <c r="O6" s="991">
        <v>0</v>
      </c>
      <c r="P6" s="991">
        <v>1589015000</v>
      </c>
      <c r="Q6" s="991">
        <v>0</v>
      </c>
      <c r="R6" s="991">
        <v>0</v>
      </c>
      <c r="S6" s="991">
        <f t="shared" si="10"/>
        <v>1589015</v>
      </c>
      <c r="T6" s="991">
        <f t="shared" si="11"/>
        <v>0</v>
      </c>
      <c r="U6" s="991">
        <f t="shared" si="12"/>
        <v>0</v>
      </c>
      <c r="V6" s="991">
        <f t="shared" si="13"/>
        <v>1589015</v>
      </c>
      <c r="W6" s="991">
        <f t="shared" si="14"/>
        <v>0</v>
      </c>
      <c r="X6" s="991">
        <f t="shared" si="15"/>
        <v>0</v>
      </c>
      <c r="Z6" s="862" t="s">
        <v>813</v>
      </c>
      <c r="AA6" s="862" t="s">
        <v>258</v>
      </c>
      <c r="AB6" s="862" t="s">
        <v>1103</v>
      </c>
      <c r="AC6" s="862" t="s">
        <v>1104</v>
      </c>
      <c r="AD6" s="991">
        <v>45911063</v>
      </c>
      <c r="AE6" s="991">
        <v>0</v>
      </c>
      <c r="AF6" s="991">
        <v>0</v>
      </c>
      <c r="AG6" s="991">
        <f t="shared" si="16"/>
        <v>45911.063000000002</v>
      </c>
      <c r="AH6" s="991">
        <f t="shared" si="17"/>
        <v>0</v>
      </c>
      <c r="AI6" s="991">
        <f t="shared" si="18"/>
        <v>0</v>
      </c>
      <c r="AK6" s="862" t="s">
        <v>813</v>
      </c>
      <c r="AL6" s="862" t="s">
        <v>258</v>
      </c>
      <c r="AM6" s="862" t="s">
        <v>367</v>
      </c>
      <c r="AN6" s="862" t="s">
        <v>1062</v>
      </c>
      <c r="AO6" s="991">
        <v>890645371</v>
      </c>
      <c r="AP6" s="991">
        <v>0</v>
      </c>
      <c r="AQ6" s="991">
        <v>0</v>
      </c>
      <c r="AR6" s="991">
        <f t="shared" si="3"/>
        <v>890645.37100000004</v>
      </c>
      <c r="AS6" s="991">
        <f t="shared" si="4"/>
        <v>0</v>
      </c>
      <c r="AT6" s="991">
        <f t="shared" si="5"/>
        <v>0</v>
      </c>
      <c r="AV6" s="862" t="s">
        <v>349</v>
      </c>
      <c r="AW6" s="991">
        <v>1589015000</v>
      </c>
      <c r="AX6" s="991">
        <v>0</v>
      </c>
      <c r="AY6" s="991">
        <v>22045000</v>
      </c>
      <c r="AZ6" s="991">
        <v>1566970000</v>
      </c>
      <c r="BA6" s="991">
        <v>0</v>
      </c>
      <c r="BB6" s="991">
        <v>0</v>
      </c>
      <c r="BC6" s="991">
        <f t="shared" si="19"/>
        <v>1589015</v>
      </c>
      <c r="BD6" s="991">
        <f t="shared" si="20"/>
        <v>0</v>
      </c>
      <c r="BE6" s="991">
        <f t="shared" si="21"/>
        <v>22045</v>
      </c>
      <c r="BF6" s="991">
        <f t="shared" si="22"/>
        <v>1566970</v>
      </c>
      <c r="BG6" s="991">
        <f t="shared" si="23"/>
        <v>0</v>
      </c>
      <c r="BH6" s="991">
        <f t="shared" si="24"/>
        <v>0</v>
      </c>
    </row>
    <row r="7" spans="1:60" s="862" customFormat="1" x14ac:dyDescent="0.2">
      <c r="A7" s="988" t="s">
        <v>813</v>
      </c>
      <c r="B7" s="989" t="s">
        <v>258</v>
      </c>
      <c r="C7" s="989" t="s">
        <v>368</v>
      </c>
      <c r="D7" s="989" t="s">
        <v>1067</v>
      </c>
      <c r="E7" s="990">
        <v>45631908</v>
      </c>
      <c r="F7" s="990">
        <v>0</v>
      </c>
      <c r="G7" s="990">
        <v>0</v>
      </c>
      <c r="H7" s="991">
        <f t="shared" si="7"/>
        <v>45631.908000000003</v>
      </c>
      <c r="I7" s="991">
        <f t="shared" si="8"/>
        <v>0</v>
      </c>
      <c r="J7" s="991">
        <f t="shared" si="9"/>
        <v>0</v>
      </c>
      <c r="L7" s="862" t="s">
        <v>947</v>
      </c>
      <c r="M7" s="991">
        <v>1589015000</v>
      </c>
      <c r="N7" s="991">
        <v>0</v>
      </c>
      <c r="O7" s="991">
        <v>0</v>
      </c>
      <c r="P7" s="991">
        <v>1589015000</v>
      </c>
      <c r="Q7" s="991">
        <v>0</v>
      </c>
      <c r="R7" s="991">
        <v>0</v>
      </c>
      <c r="S7" s="991">
        <f t="shared" si="10"/>
        <v>1589015</v>
      </c>
      <c r="T7" s="991">
        <f t="shared" si="11"/>
        <v>0</v>
      </c>
      <c r="U7" s="991">
        <f t="shared" si="12"/>
        <v>0</v>
      </c>
      <c r="V7" s="991">
        <f t="shared" si="13"/>
        <v>1589015</v>
      </c>
      <c r="W7" s="991">
        <f t="shared" si="14"/>
        <v>0</v>
      </c>
      <c r="X7" s="991">
        <f t="shared" si="15"/>
        <v>0</v>
      </c>
      <c r="Z7" s="862" t="s">
        <v>813</v>
      </c>
      <c r="AA7" s="862" t="s">
        <v>258</v>
      </c>
      <c r="AB7" s="862" t="s">
        <v>1105</v>
      </c>
      <c r="AC7" s="862" t="s">
        <v>1106</v>
      </c>
      <c r="AD7" s="991">
        <v>43000829</v>
      </c>
      <c r="AE7" s="991">
        <v>0</v>
      </c>
      <c r="AF7" s="991">
        <v>0</v>
      </c>
      <c r="AG7" s="991">
        <f t="shared" si="16"/>
        <v>43000.828999999998</v>
      </c>
      <c r="AH7" s="991">
        <f t="shared" si="17"/>
        <v>0</v>
      </c>
      <c r="AI7" s="991">
        <f t="shared" si="18"/>
        <v>0</v>
      </c>
      <c r="AK7" s="862" t="s">
        <v>813</v>
      </c>
      <c r="AL7" s="862" t="s">
        <v>258</v>
      </c>
      <c r="AM7" s="862" t="s">
        <v>1103</v>
      </c>
      <c r="AN7" s="862" t="s">
        <v>1104</v>
      </c>
      <c r="AO7" s="991">
        <v>45911063</v>
      </c>
      <c r="AP7" s="991">
        <v>0</v>
      </c>
      <c r="AQ7" s="991">
        <v>0</v>
      </c>
      <c r="AR7" s="991">
        <f t="shared" si="3"/>
        <v>45911.063000000002</v>
      </c>
      <c r="AS7" s="991">
        <f t="shared" si="4"/>
        <v>0</v>
      </c>
      <c r="AT7" s="991">
        <f t="shared" si="5"/>
        <v>0</v>
      </c>
      <c r="AV7" s="862" t="s">
        <v>947</v>
      </c>
      <c r="AW7" s="991">
        <v>1589015000</v>
      </c>
      <c r="AX7" s="991">
        <v>0</v>
      </c>
      <c r="AY7" s="991">
        <v>22045000</v>
      </c>
      <c r="AZ7" s="991">
        <v>1566970000</v>
      </c>
      <c r="BA7" s="991">
        <v>0</v>
      </c>
      <c r="BB7" s="991">
        <v>0</v>
      </c>
      <c r="BC7" s="991">
        <f t="shared" si="19"/>
        <v>1589015</v>
      </c>
      <c r="BD7" s="991">
        <f t="shared" si="20"/>
        <v>0</v>
      </c>
      <c r="BE7" s="991">
        <f t="shared" si="21"/>
        <v>22045</v>
      </c>
      <c r="BF7" s="991">
        <f t="shared" si="22"/>
        <v>1566970</v>
      </c>
      <c r="BG7" s="991">
        <f t="shared" si="23"/>
        <v>0</v>
      </c>
      <c r="BH7" s="991">
        <f t="shared" si="24"/>
        <v>0</v>
      </c>
    </row>
    <row r="8" spans="1:60" s="862" customFormat="1" x14ac:dyDescent="0.2">
      <c r="A8" s="988" t="s">
        <v>813</v>
      </c>
      <c r="B8" s="989" t="s">
        <v>258</v>
      </c>
      <c r="C8" s="989" t="s">
        <v>369</v>
      </c>
      <c r="D8" s="989" t="s">
        <v>275</v>
      </c>
      <c r="E8" s="990">
        <v>32000000</v>
      </c>
      <c r="F8" s="990">
        <v>0</v>
      </c>
      <c r="G8" s="990">
        <v>0</v>
      </c>
      <c r="H8" s="991">
        <f t="shared" si="7"/>
        <v>32000</v>
      </c>
      <c r="I8" s="991">
        <f t="shared" si="8"/>
        <v>0</v>
      </c>
      <c r="J8" s="991">
        <f t="shared" si="9"/>
        <v>0</v>
      </c>
      <c r="L8" s="862" t="s">
        <v>527</v>
      </c>
      <c r="M8" s="991">
        <v>20000</v>
      </c>
      <c r="N8" s="991">
        <v>0</v>
      </c>
      <c r="O8" s="991">
        <v>0</v>
      </c>
      <c r="P8" s="991">
        <v>20000</v>
      </c>
      <c r="Q8" s="991">
        <v>0</v>
      </c>
      <c r="R8" s="991">
        <v>0</v>
      </c>
      <c r="S8" s="991">
        <f t="shared" si="10"/>
        <v>20</v>
      </c>
      <c r="T8" s="991">
        <f t="shared" si="11"/>
        <v>0</v>
      </c>
      <c r="U8" s="991">
        <f t="shared" si="12"/>
        <v>0</v>
      </c>
      <c r="V8" s="991">
        <f t="shared" si="13"/>
        <v>20</v>
      </c>
      <c r="W8" s="991">
        <f t="shared" si="14"/>
        <v>0</v>
      </c>
      <c r="X8" s="991">
        <f t="shared" si="15"/>
        <v>0</v>
      </c>
      <c r="Z8" s="862" t="s">
        <v>813</v>
      </c>
      <c r="AA8" s="862" t="s">
        <v>258</v>
      </c>
      <c r="AB8" s="862" t="s">
        <v>1107</v>
      </c>
      <c r="AC8" s="862" t="s">
        <v>1108</v>
      </c>
      <c r="AD8" s="991">
        <v>27254741</v>
      </c>
      <c r="AE8" s="991">
        <v>0</v>
      </c>
      <c r="AF8" s="991">
        <v>0</v>
      </c>
      <c r="AG8" s="991">
        <f t="shared" si="16"/>
        <v>27254.741000000002</v>
      </c>
      <c r="AH8" s="991">
        <f t="shared" si="17"/>
        <v>0</v>
      </c>
      <c r="AI8" s="991">
        <f t="shared" si="18"/>
        <v>0</v>
      </c>
      <c r="AK8" s="862" t="s">
        <v>813</v>
      </c>
      <c r="AL8" s="862" t="s">
        <v>258</v>
      </c>
      <c r="AM8" s="862" t="s">
        <v>1103</v>
      </c>
      <c r="AN8" s="862" t="s">
        <v>1104</v>
      </c>
      <c r="AO8" s="991">
        <v>0</v>
      </c>
      <c r="AP8" s="991">
        <v>0</v>
      </c>
      <c r="AQ8" s="991">
        <v>45911063</v>
      </c>
      <c r="AR8" s="991">
        <f t="shared" si="3"/>
        <v>0</v>
      </c>
      <c r="AS8" s="991">
        <f t="shared" si="4"/>
        <v>0</v>
      </c>
      <c r="AT8" s="991">
        <f t="shared" si="5"/>
        <v>45911.063000000002</v>
      </c>
      <c r="AV8" s="862" t="s">
        <v>527</v>
      </c>
      <c r="AW8" s="991">
        <v>20000</v>
      </c>
      <c r="AX8" s="991">
        <v>0</v>
      </c>
      <c r="AY8" s="991">
        <v>0</v>
      </c>
      <c r="AZ8" s="991">
        <v>20000</v>
      </c>
      <c r="BA8" s="991">
        <v>0</v>
      </c>
      <c r="BB8" s="991">
        <v>0</v>
      </c>
      <c r="BC8" s="991">
        <f t="shared" si="19"/>
        <v>20</v>
      </c>
      <c r="BD8" s="991">
        <f t="shared" si="20"/>
        <v>0</v>
      </c>
      <c r="BE8" s="991">
        <f t="shared" si="21"/>
        <v>0</v>
      </c>
      <c r="BF8" s="991">
        <f t="shared" si="22"/>
        <v>20</v>
      </c>
      <c r="BG8" s="991">
        <f t="shared" si="23"/>
        <v>0</v>
      </c>
      <c r="BH8" s="991">
        <f t="shared" si="24"/>
        <v>0</v>
      </c>
    </row>
    <row r="9" spans="1:60" s="862" customFormat="1" x14ac:dyDescent="0.2">
      <c r="A9" s="988" t="s">
        <v>813</v>
      </c>
      <c r="B9" s="989" t="s">
        <v>258</v>
      </c>
      <c r="C9" s="989" t="s">
        <v>387</v>
      </c>
      <c r="D9" s="989" t="s">
        <v>276</v>
      </c>
      <c r="E9" s="990">
        <v>132000</v>
      </c>
      <c r="F9" s="990">
        <v>0</v>
      </c>
      <c r="G9" s="990">
        <v>0</v>
      </c>
      <c r="H9" s="991">
        <f t="shared" si="7"/>
        <v>132</v>
      </c>
      <c r="I9" s="991">
        <f t="shared" si="8"/>
        <v>0</v>
      </c>
      <c r="J9" s="991">
        <f t="shared" si="9"/>
        <v>0</v>
      </c>
      <c r="L9" s="862" t="s">
        <v>528</v>
      </c>
      <c r="M9" s="991">
        <v>20000</v>
      </c>
      <c r="N9" s="991">
        <v>0</v>
      </c>
      <c r="O9" s="991">
        <v>0</v>
      </c>
      <c r="P9" s="991">
        <v>20000</v>
      </c>
      <c r="Q9" s="991">
        <v>0</v>
      </c>
      <c r="R9" s="991">
        <v>0</v>
      </c>
      <c r="S9" s="991">
        <f t="shared" si="10"/>
        <v>20</v>
      </c>
      <c r="T9" s="991">
        <f t="shared" si="11"/>
        <v>0</v>
      </c>
      <c r="U9" s="991">
        <f t="shared" si="12"/>
        <v>0</v>
      </c>
      <c r="V9" s="991">
        <f t="shared" si="13"/>
        <v>20</v>
      </c>
      <c r="W9" s="991">
        <f t="shared" si="14"/>
        <v>0</v>
      </c>
      <c r="X9" s="991">
        <f t="shared" si="15"/>
        <v>0</v>
      </c>
      <c r="Z9" s="862" t="s">
        <v>813</v>
      </c>
      <c r="AA9" s="862" t="s">
        <v>258</v>
      </c>
      <c r="AB9" s="862" t="s">
        <v>1107</v>
      </c>
      <c r="AC9" s="862" t="s">
        <v>1108</v>
      </c>
      <c r="AD9" s="991">
        <v>0</v>
      </c>
      <c r="AE9" s="991">
        <v>0</v>
      </c>
      <c r="AF9" s="991">
        <v>27254741</v>
      </c>
      <c r="AG9" s="991">
        <f t="shared" si="16"/>
        <v>0</v>
      </c>
      <c r="AH9" s="991">
        <f t="shared" si="17"/>
        <v>0</v>
      </c>
      <c r="AI9" s="991">
        <f t="shared" si="18"/>
        <v>27254.741000000002</v>
      </c>
      <c r="AK9" s="862" t="s">
        <v>813</v>
      </c>
      <c r="AL9" s="862" t="s">
        <v>258</v>
      </c>
      <c r="AM9" s="862" t="s">
        <v>1107</v>
      </c>
      <c r="AN9" s="862" t="s">
        <v>1108</v>
      </c>
      <c r="AO9" s="991">
        <v>27254741</v>
      </c>
      <c r="AP9" s="991">
        <v>0</v>
      </c>
      <c r="AQ9" s="991">
        <v>0</v>
      </c>
      <c r="AR9" s="991">
        <f t="shared" si="3"/>
        <v>27254.741000000002</v>
      </c>
      <c r="AS9" s="991">
        <f t="shared" si="4"/>
        <v>0</v>
      </c>
      <c r="AT9" s="991">
        <f t="shared" si="5"/>
        <v>0</v>
      </c>
      <c r="AV9" s="862" t="s">
        <v>528</v>
      </c>
      <c r="AW9" s="991">
        <v>20000</v>
      </c>
      <c r="AX9" s="991">
        <v>0</v>
      </c>
      <c r="AY9" s="991">
        <v>0</v>
      </c>
      <c r="AZ9" s="991">
        <v>20000</v>
      </c>
      <c r="BA9" s="991">
        <v>0</v>
      </c>
      <c r="BB9" s="991">
        <v>0</v>
      </c>
      <c r="BC9" s="991">
        <f t="shared" si="19"/>
        <v>20</v>
      </c>
      <c r="BD9" s="991">
        <f t="shared" si="20"/>
        <v>0</v>
      </c>
      <c r="BE9" s="991">
        <f t="shared" si="21"/>
        <v>0</v>
      </c>
      <c r="BF9" s="991">
        <f t="shared" si="22"/>
        <v>20</v>
      </c>
      <c r="BG9" s="991">
        <f t="shared" si="23"/>
        <v>0</v>
      </c>
      <c r="BH9" s="991">
        <f t="shared" si="24"/>
        <v>0</v>
      </c>
    </row>
    <row r="10" spans="1:60" s="862" customFormat="1" x14ac:dyDescent="0.2">
      <c r="A10" s="988" t="s">
        <v>813</v>
      </c>
      <c r="B10" s="989" t="s">
        <v>258</v>
      </c>
      <c r="C10" s="989" t="s">
        <v>377</v>
      </c>
      <c r="D10" s="989" t="s">
        <v>377</v>
      </c>
      <c r="E10" s="990">
        <v>0</v>
      </c>
      <c r="F10" s="990">
        <v>0</v>
      </c>
      <c r="G10" s="990">
        <v>0</v>
      </c>
      <c r="H10" s="991">
        <f t="shared" si="7"/>
        <v>0</v>
      </c>
      <c r="I10" s="991">
        <f t="shared" si="8"/>
        <v>0</v>
      </c>
      <c r="J10" s="991">
        <f t="shared" si="9"/>
        <v>0</v>
      </c>
      <c r="L10" s="862" t="s">
        <v>724</v>
      </c>
      <c r="M10" s="991">
        <v>1000</v>
      </c>
      <c r="N10" s="991">
        <v>0</v>
      </c>
      <c r="O10" s="991">
        <v>0</v>
      </c>
      <c r="P10" s="991">
        <v>1000</v>
      </c>
      <c r="Q10" s="991">
        <v>0</v>
      </c>
      <c r="R10" s="991">
        <v>0</v>
      </c>
      <c r="S10" s="991">
        <f t="shared" si="10"/>
        <v>1</v>
      </c>
      <c r="T10" s="991">
        <f t="shared" si="11"/>
        <v>0</v>
      </c>
      <c r="U10" s="991">
        <f t="shared" si="12"/>
        <v>0</v>
      </c>
      <c r="V10" s="991">
        <f t="shared" si="13"/>
        <v>1</v>
      </c>
      <c r="W10" s="991">
        <f t="shared" si="14"/>
        <v>0</v>
      </c>
      <c r="X10" s="991">
        <f t="shared" si="15"/>
        <v>0</v>
      </c>
      <c r="Z10" s="862" t="s">
        <v>813</v>
      </c>
      <c r="AA10" s="862" t="s">
        <v>258</v>
      </c>
      <c r="AB10" s="862" t="s">
        <v>388</v>
      </c>
      <c r="AC10" s="862" t="s">
        <v>277</v>
      </c>
      <c r="AD10" s="991">
        <v>0</v>
      </c>
      <c r="AE10" s="991">
        <v>261800</v>
      </c>
      <c r="AF10" s="991">
        <v>395675</v>
      </c>
      <c r="AG10" s="991">
        <f t="shared" si="16"/>
        <v>0</v>
      </c>
      <c r="AH10" s="991">
        <f t="shared" si="17"/>
        <v>261.8</v>
      </c>
      <c r="AI10" s="991">
        <f t="shared" si="18"/>
        <v>395.67500000000001</v>
      </c>
      <c r="AK10" s="862" t="s">
        <v>813</v>
      </c>
      <c r="AL10" s="862" t="s">
        <v>258</v>
      </c>
      <c r="AM10" s="862" t="s">
        <v>1107</v>
      </c>
      <c r="AN10" s="862" t="s">
        <v>1108</v>
      </c>
      <c r="AO10" s="991">
        <v>0</v>
      </c>
      <c r="AP10" s="991">
        <v>0</v>
      </c>
      <c r="AQ10" s="991">
        <v>27254741</v>
      </c>
      <c r="AR10" s="991">
        <f t="shared" si="3"/>
        <v>0</v>
      </c>
      <c r="AS10" s="991">
        <f t="shared" si="4"/>
        <v>0</v>
      </c>
      <c r="AT10" s="991">
        <f t="shared" si="5"/>
        <v>27254.741000000002</v>
      </c>
      <c r="AV10" s="862" t="s">
        <v>724</v>
      </c>
      <c r="AW10" s="991">
        <v>1000</v>
      </c>
      <c r="AX10" s="991">
        <v>0</v>
      </c>
      <c r="AY10" s="991">
        <v>0</v>
      </c>
      <c r="AZ10" s="991">
        <v>1000</v>
      </c>
      <c r="BA10" s="991">
        <v>0</v>
      </c>
      <c r="BB10" s="991">
        <v>0</v>
      </c>
      <c r="BC10" s="991">
        <f t="shared" si="19"/>
        <v>1</v>
      </c>
      <c r="BD10" s="991">
        <f t="shared" si="20"/>
        <v>0</v>
      </c>
      <c r="BE10" s="991">
        <f t="shared" si="21"/>
        <v>0</v>
      </c>
      <c r="BF10" s="991">
        <f t="shared" si="22"/>
        <v>1</v>
      </c>
      <c r="BG10" s="991">
        <f t="shared" si="23"/>
        <v>0</v>
      </c>
      <c r="BH10" s="991">
        <f t="shared" si="24"/>
        <v>0</v>
      </c>
    </row>
    <row r="11" spans="1:60" s="862" customFormat="1" x14ac:dyDescent="0.2">
      <c r="A11" s="988" t="s">
        <v>813</v>
      </c>
      <c r="B11" s="989" t="s">
        <v>258</v>
      </c>
      <c r="C11" s="989" t="s">
        <v>369</v>
      </c>
      <c r="D11" s="989" t="s">
        <v>275</v>
      </c>
      <c r="E11" s="990">
        <v>0</v>
      </c>
      <c r="F11" s="990">
        <v>2000000</v>
      </c>
      <c r="G11" s="990">
        <v>24000000</v>
      </c>
      <c r="H11" s="991">
        <f t="shared" si="7"/>
        <v>0</v>
      </c>
      <c r="I11" s="991">
        <f t="shared" si="8"/>
        <v>2000</v>
      </c>
      <c r="J11" s="991">
        <f t="shared" si="9"/>
        <v>24000</v>
      </c>
      <c r="L11" s="862" t="s">
        <v>791</v>
      </c>
      <c r="M11" s="991">
        <v>1000</v>
      </c>
      <c r="N11" s="991">
        <v>0</v>
      </c>
      <c r="O11" s="991">
        <v>0</v>
      </c>
      <c r="P11" s="991">
        <v>1000</v>
      </c>
      <c r="Q11" s="991">
        <v>0</v>
      </c>
      <c r="R11" s="991">
        <v>0</v>
      </c>
      <c r="S11" s="991">
        <f t="shared" si="10"/>
        <v>1</v>
      </c>
      <c r="T11" s="991">
        <f t="shared" si="11"/>
        <v>0</v>
      </c>
      <c r="U11" s="991">
        <f t="shared" si="12"/>
        <v>0</v>
      </c>
      <c r="V11" s="991">
        <f t="shared" si="13"/>
        <v>1</v>
      </c>
      <c r="W11" s="991">
        <f t="shared" si="14"/>
        <v>0</v>
      </c>
      <c r="X11" s="991">
        <f t="shared" si="15"/>
        <v>0</v>
      </c>
      <c r="Z11" s="862" t="s">
        <v>813</v>
      </c>
      <c r="AA11" s="862" t="s">
        <v>258</v>
      </c>
      <c r="AB11" s="862" t="s">
        <v>369</v>
      </c>
      <c r="AC11" s="862" t="s">
        <v>275</v>
      </c>
      <c r="AD11" s="991">
        <v>0</v>
      </c>
      <c r="AE11" s="991">
        <v>2080000</v>
      </c>
      <c r="AF11" s="991">
        <v>679620</v>
      </c>
      <c r="AG11" s="991">
        <f t="shared" si="16"/>
        <v>0</v>
      </c>
      <c r="AH11" s="991">
        <f t="shared" si="17"/>
        <v>2080</v>
      </c>
      <c r="AI11" s="991">
        <f t="shared" si="18"/>
        <v>679.62</v>
      </c>
      <c r="AK11" s="862" t="s">
        <v>813</v>
      </c>
      <c r="AL11" s="862" t="s">
        <v>258</v>
      </c>
      <c r="AM11" s="862" t="s">
        <v>1101</v>
      </c>
      <c r="AN11" s="862" t="s">
        <v>1102</v>
      </c>
      <c r="AO11" s="991">
        <v>57746980</v>
      </c>
      <c r="AP11" s="991">
        <v>0</v>
      </c>
      <c r="AQ11" s="991">
        <v>0</v>
      </c>
      <c r="AR11" s="991">
        <f t="shared" si="3"/>
        <v>57746.98</v>
      </c>
      <c r="AS11" s="991">
        <f t="shared" si="4"/>
        <v>0</v>
      </c>
      <c r="AT11" s="991">
        <f t="shared" si="5"/>
        <v>0</v>
      </c>
      <c r="AV11" s="862" t="s">
        <v>791</v>
      </c>
      <c r="AW11" s="991">
        <v>1000</v>
      </c>
      <c r="AX11" s="991">
        <v>0</v>
      </c>
      <c r="AY11" s="991">
        <v>0</v>
      </c>
      <c r="AZ11" s="991">
        <v>1000</v>
      </c>
      <c r="BA11" s="991">
        <v>0</v>
      </c>
      <c r="BB11" s="991">
        <v>0</v>
      </c>
      <c r="BC11" s="991">
        <f t="shared" si="19"/>
        <v>1</v>
      </c>
      <c r="BD11" s="991">
        <f t="shared" si="20"/>
        <v>0</v>
      </c>
      <c r="BE11" s="991">
        <f t="shared" si="21"/>
        <v>0</v>
      </c>
      <c r="BF11" s="991">
        <f t="shared" si="22"/>
        <v>1</v>
      </c>
      <c r="BG11" s="991">
        <f t="shared" si="23"/>
        <v>0</v>
      </c>
      <c r="BH11" s="991">
        <f t="shared" si="24"/>
        <v>0</v>
      </c>
    </row>
    <row r="12" spans="1:60" s="862" customFormat="1" x14ac:dyDescent="0.2">
      <c r="A12" s="988" t="s">
        <v>813</v>
      </c>
      <c r="B12" s="989" t="s">
        <v>258</v>
      </c>
      <c r="C12" s="989" t="s">
        <v>388</v>
      </c>
      <c r="D12" s="989" t="s">
        <v>277</v>
      </c>
      <c r="E12" s="990">
        <v>0</v>
      </c>
      <c r="F12" s="990">
        <v>775666</v>
      </c>
      <c r="G12" s="990">
        <v>775666</v>
      </c>
      <c r="H12" s="991">
        <f t="shared" si="7"/>
        <v>0</v>
      </c>
      <c r="I12" s="991">
        <f t="shared" si="8"/>
        <v>775.66600000000005</v>
      </c>
      <c r="J12" s="991">
        <f t="shared" si="9"/>
        <v>775.66600000000005</v>
      </c>
      <c r="L12" s="862" t="s">
        <v>728</v>
      </c>
      <c r="M12" s="991">
        <v>1000</v>
      </c>
      <c r="N12" s="991">
        <v>0</v>
      </c>
      <c r="O12" s="991">
        <v>0</v>
      </c>
      <c r="P12" s="991">
        <v>1000</v>
      </c>
      <c r="Q12" s="991">
        <v>0</v>
      </c>
      <c r="R12" s="991">
        <v>0</v>
      </c>
      <c r="S12" s="991">
        <f t="shared" si="10"/>
        <v>1</v>
      </c>
      <c r="T12" s="991">
        <f t="shared" si="11"/>
        <v>0</v>
      </c>
      <c r="U12" s="991">
        <f t="shared" si="12"/>
        <v>0</v>
      </c>
      <c r="V12" s="991">
        <f t="shared" si="13"/>
        <v>1</v>
      </c>
      <c r="W12" s="991">
        <f t="shared" si="14"/>
        <v>0</v>
      </c>
      <c r="X12" s="991">
        <f t="shared" si="15"/>
        <v>0</v>
      </c>
      <c r="Z12" s="862" t="s">
        <v>813</v>
      </c>
      <c r="AA12" s="862" t="s">
        <v>258</v>
      </c>
      <c r="AB12" s="862" t="s">
        <v>1103</v>
      </c>
      <c r="AC12" s="862" t="s">
        <v>1104</v>
      </c>
      <c r="AD12" s="991">
        <v>0</v>
      </c>
      <c r="AE12" s="991">
        <v>0</v>
      </c>
      <c r="AF12" s="991">
        <v>45911063</v>
      </c>
      <c r="AG12" s="991">
        <f t="shared" si="16"/>
        <v>0</v>
      </c>
      <c r="AH12" s="991">
        <f t="shared" si="17"/>
        <v>0</v>
      </c>
      <c r="AI12" s="991">
        <f t="shared" si="18"/>
        <v>45911.063000000002</v>
      </c>
      <c r="AK12" s="862" t="s">
        <v>813</v>
      </c>
      <c r="AL12" s="862" t="s">
        <v>258</v>
      </c>
      <c r="AM12" s="862" t="s">
        <v>1101</v>
      </c>
      <c r="AN12" s="862" t="s">
        <v>1102</v>
      </c>
      <c r="AO12" s="991">
        <v>0</v>
      </c>
      <c r="AP12" s="991">
        <v>0</v>
      </c>
      <c r="AQ12" s="991">
        <v>57746980</v>
      </c>
      <c r="AR12" s="991">
        <f t="shared" si="3"/>
        <v>0</v>
      </c>
      <c r="AS12" s="991">
        <f t="shared" si="4"/>
        <v>0</v>
      </c>
      <c r="AT12" s="991">
        <f t="shared" si="5"/>
        <v>57746.98</v>
      </c>
      <c r="AV12" s="862" t="s">
        <v>728</v>
      </c>
      <c r="AW12" s="991">
        <v>1000</v>
      </c>
      <c r="AX12" s="991">
        <v>0</v>
      </c>
      <c r="AY12" s="991">
        <v>0</v>
      </c>
      <c r="AZ12" s="991">
        <v>1000</v>
      </c>
      <c r="BA12" s="991">
        <v>0</v>
      </c>
      <c r="BB12" s="991">
        <v>0</v>
      </c>
      <c r="BC12" s="991">
        <f t="shared" si="19"/>
        <v>1</v>
      </c>
      <c r="BD12" s="991">
        <f t="shared" si="20"/>
        <v>0</v>
      </c>
      <c r="BE12" s="991">
        <f t="shared" si="21"/>
        <v>0</v>
      </c>
      <c r="BF12" s="991">
        <f t="shared" si="22"/>
        <v>1</v>
      </c>
      <c r="BG12" s="991">
        <f t="shared" si="23"/>
        <v>0</v>
      </c>
      <c r="BH12" s="991">
        <f t="shared" si="24"/>
        <v>0</v>
      </c>
    </row>
    <row r="13" spans="1:60" s="862" customFormat="1" x14ac:dyDescent="0.2">
      <c r="A13" s="988" t="s">
        <v>364</v>
      </c>
      <c r="B13" s="989" t="s">
        <v>383</v>
      </c>
      <c r="C13" s="989" t="s">
        <v>386</v>
      </c>
      <c r="D13" s="989" t="s">
        <v>235</v>
      </c>
      <c r="E13" s="990">
        <v>1109590000</v>
      </c>
      <c r="F13" s="990">
        <v>0</v>
      </c>
      <c r="G13" s="990">
        <v>0</v>
      </c>
      <c r="H13" s="991">
        <f t="shared" si="7"/>
        <v>1109590</v>
      </c>
      <c r="I13" s="991">
        <f t="shared" si="8"/>
        <v>0</v>
      </c>
      <c r="J13" s="991">
        <f t="shared" si="9"/>
        <v>0</v>
      </c>
      <c r="L13" s="862" t="s">
        <v>729</v>
      </c>
      <c r="M13" s="991">
        <v>1000</v>
      </c>
      <c r="N13" s="991">
        <v>0</v>
      </c>
      <c r="O13" s="991">
        <v>0</v>
      </c>
      <c r="P13" s="991">
        <v>1000</v>
      </c>
      <c r="Q13" s="991">
        <v>0</v>
      </c>
      <c r="R13" s="991">
        <v>0</v>
      </c>
      <c r="S13" s="991">
        <f t="shared" si="10"/>
        <v>1</v>
      </c>
      <c r="T13" s="991">
        <f t="shared" si="11"/>
        <v>0</v>
      </c>
      <c r="U13" s="991">
        <f t="shared" si="12"/>
        <v>0</v>
      </c>
      <c r="V13" s="991">
        <f t="shared" si="13"/>
        <v>1</v>
      </c>
      <c r="W13" s="991">
        <f t="shared" si="14"/>
        <v>0</v>
      </c>
      <c r="X13" s="991">
        <f t="shared" si="15"/>
        <v>0</v>
      </c>
      <c r="Z13" s="862" t="s">
        <v>813</v>
      </c>
      <c r="AA13" s="862" t="s">
        <v>258</v>
      </c>
      <c r="AB13" s="862" t="s">
        <v>1097</v>
      </c>
      <c r="AC13" s="862" t="s">
        <v>1098</v>
      </c>
      <c r="AD13" s="991">
        <v>0</v>
      </c>
      <c r="AE13" s="991">
        <v>0</v>
      </c>
      <c r="AF13" s="991">
        <v>99699202</v>
      </c>
      <c r="AG13" s="991">
        <f t="shared" si="16"/>
        <v>0</v>
      </c>
      <c r="AH13" s="991">
        <f t="shared" si="17"/>
        <v>0</v>
      </c>
      <c r="AI13" s="991">
        <f t="shared" si="18"/>
        <v>99699.202000000005</v>
      </c>
      <c r="AK13" s="862" t="s">
        <v>813</v>
      </c>
      <c r="AL13" s="862" t="s">
        <v>258</v>
      </c>
      <c r="AM13" s="862" t="s">
        <v>1097</v>
      </c>
      <c r="AN13" s="862" t="s">
        <v>1098</v>
      </c>
      <c r="AO13" s="991">
        <v>103274302</v>
      </c>
      <c r="AP13" s="991">
        <v>0</v>
      </c>
      <c r="AQ13" s="991">
        <v>0</v>
      </c>
      <c r="AR13" s="991">
        <f t="shared" si="3"/>
        <v>103274.302</v>
      </c>
      <c r="AS13" s="991">
        <f t="shared" si="4"/>
        <v>0</v>
      </c>
      <c r="AT13" s="991">
        <f t="shared" si="5"/>
        <v>0</v>
      </c>
      <c r="AV13" s="862" t="s">
        <v>729</v>
      </c>
      <c r="AW13" s="991">
        <v>1000</v>
      </c>
      <c r="AX13" s="991">
        <v>0</v>
      </c>
      <c r="AY13" s="991">
        <v>0</v>
      </c>
      <c r="AZ13" s="991">
        <v>1000</v>
      </c>
      <c r="BA13" s="991">
        <v>0</v>
      </c>
      <c r="BB13" s="991">
        <v>0</v>
      </c>
      <c r="BC13" s="991">
        <f t="shared" si="19"/>
        <v>1</v>
      </c>
      <c r="BD13" s="991">
        <f t="shared" si="20"/>
        <v>0</v>
      </c>
      <c r="BE13" s="991">
        <f t="shared" si="21"/>
        <v>0</v>
      </c>
      <c r="BF13" s="991">
        <f t="shared" si="22"/>
        <v>1</v>
      </c>
      <c r="BG13" s="991">
        <f t="shared" si="23"/>
        <v>0</v>
      </c>
      <c r="BH13" s="991">
        <f t="shared" si="24"/>
        <v>0</v>
      </c>
    </row>
    <row r="14" spans="1:60" s="862" customFormat="1" x14ac:dyDescent="0.2">
      <c r="A14" s="988" t="s">
        <v>364</v>
      </c>
      <c r="B14" s="989" t="s">
        <v>383</v>
      </c>
      <c r="C14" s="989" t="s">
        <v>365</v>
      </c>
      <c r="D14" s="989" t="s">
        <v>366</v>
      </c>
      <c r="E14" s="990">
        <v>228000000</v>
      </c>
      <c r="F14" s="990">
        <v>0</v>
      </c>
      <c r="G14" s="990">
        <v>0</v>
      </c>
      <c r="H14" s="991">
        <f t="shared" si="7"/>
        <v>228000</v>
      </c>
      <c r="I14" s="991">
        <f t="shared" si="8"/>
        <v>0</v>
      </c>
      <c r="J14" s="991">
        <f t="shared" si="9"/>
        <v>0</v>
      </c>
      <c r="L14" s="862" t="s">
        <v>730</v>
      </c>
      <c r="M14" s="991">
        <v>16000</v>
      </c>
      <c r="N14" s="991">
        <v>0</v>
      </c>
      <c r="O14" s="991">
        <v>0</v>
      </c>
      <c r="P14" s="991">
        <v>16000</v>
      </c>
      <c r="Q14" s="991">
        <v>0</v>
      </c>
      <c r="R14" s="991">
        <v>0</v>
      </c>
      <c r="S14" s="991">
        <f t="shared" si="10"/>
        <v>16</v>
      </c>
      <c r="T14" s="991">
        <f t="shared" si="11"/>
        <v>0</v>
      </c>
      <c r="U14" s="991">
        <f t="shared" si="12"/>
        <v>0</v>
      </c>
      <c r="V14" s="991">
        <f t="shared" si="13"/>
        <v>16</v>
      </c>
      <c r="W14" s="991">
        <f t="shared" si="14"/>
        <v>0</v>
      </c>
      <c r="X14" s="991">
        <f t="shared" si="15"/>
        <v>0</v>
      </c>
      <c r="Z14" s="862" t="s">
        <v>813</v>
      </c>
      <c r="AA14" s="862" t="s">
        <v>258</v>
      </c>
      <c r="AB14" s="862" t="s">
        <v>377</v>
      </c>
      <c r="AC14" s="862" t="s">
        <v>377</v>
      </c>
      <c r="AD14" s="991">
        <v>0</v>
      </c>
      <c r="AE14" s="991">
        <v>0</v>
      </c>
      <c r="AF14" s="991">
        <v>0</v>
      </c>
      <c r="AG14" s="991">
        <f t="shared" si="16"/>
        <v>0</v>
      </c>
      <c r="AH14" s="991">
        <f t="shared" si="17"/>
        <v>0</v>
      </c>
      <c r="AI14" s="991">
        <f t="shared" si="18"/>
        <v>0</v>
      </c>
      <c r="AK14" s="487" t="s">
        <v>813</v>
      </c>
      <c r="AL14" s="487" t="s">
        <v>258</v>
      </c>
      <c r="AM14" s="487" t="s">
        <v>1097</v>
      </c>
      <c r="AN14" s="487" t="s">
        <v>1098</v>
      </c>
      <c r="AO14" s="986">
        <v>0</v>
      </c>
      <c r="AP14" s="986">
        <v>0</v>
      </c>
      <c r="AQ14" s="986">
        <v>99699202</v>
      </c>
      <c r="AR14" s="986">
        <f t="shared" si="3"/>
        <v>0</v>
      </c>
      <c r="AS14" s="986">
        <f t="shared" si="4"/>
        <v>0</v>
      </c>
      <c r="AT14" s="986">
        <f t="shared" si="5"/>
        <v>99699.202000000005</v>
      </c>
      <c r="AV14" s="862" t="s">
        <v>730</v>
      </c>
      <c r="AW14" s="991">
        <v>16000</v>
      </c>
      <c r="AX14" s="991">
        <v>0</v>
      </c>
      <c r="AY14" s="991">
        <v>0</v>
      </c>
      <c r="AZ14" s="991">
        <v>16000</v>
      </c>
      <c r="BA14" s="991">
        <v>0</v>
      </c>
      <c r="BB14" s="991">
        <v>0</v>
      </c>
      <c r="BC14" s="991">
        <f t="shared" si="19"/>
        <v>16</v>
      </c>
      <c r="BD14" s="991">
        <f t="shared" si="20"/>
        <v>0</v>
      </c>
      <c r="BE14" s="991">
        <f t="shared" si="21"/>
        <v>0</v>
      </c>
      <c r="BF14" s="991">
        <f t="shared" si="22"/>
        <v>16</v>
      </c>
      <c r="BG14" s="991">
        <f t="shared" si="23"/>
        <v>0</v>
      </c>
      <c r="BH14" s="991">
        <f t="shared" si="24"/>
        <v>0</v>
      </c>
    </row>
    <row r="15" spans="1:60" s="862" customFormat="1" x14ac:dyDescent="0.2">
      <c r="A15" s="988" t="s">
        <v>364</v>
      </c>
      <c r="B15" s="989" t="s">
        <v>383</v>
      </c>
      <c r="C15" s="989" t="s">
        <v>384</v>
      </c>
      <c r="D15" s="989" t="s">
        <v>385</v>
      </c>
      <c r="E15" s="990">
        <v>179613000</v>
      </c>
      <c r="F15" s="990">
        <v>0</v>
      </c>
      <c r="G15" s="990">
        <v>0</v>
      </c>
      <c r="H15" s="991">
        <f t="shared" si="7"/>
        <v>179613</v>
      </c>
      <c r="I15" s="991">
        <f t="shared" si="8"/>
        <v>0</v>
      </c>
      <c r="J15" s="991">
        <f t="shared" si="9"/>
        <v>0</v>
      </c>
      <c r="L15" s="862" t="s">
        <v>742</v>
      </c>
      <c r="M15" s="991">
        <v>1923388000</v>
      </c>
      <c r="N15" s="991">
        <v>0</v>
      </c>
      <c r="O15" s="991">
        <v>1142723860</v>
      </c>
      <c r="P15" s="991">
        <v>780664140</v>
      </c>
      <c r="Q15" s="991">
        <v>0</v>
      </c>
      <c r="R15" s="991">
        <v>0</v>
      </c>
      <c r="S15" s="991">
        <f t="shared" si="10"/>
        <v>1923388</v>
      </c>
      <c r="T15" s="991">
        <f t="shared" si="11"/>
        <v>0</v>
      </c>
      <c r="U15" s="991">
        <f t="shared" si="12"/>
        <v>1142723.8600000001</v>
      </c>
      <c r="V15" s="991">
        <f t="shared" si="13"/>
        <v>780664.14</v>
      </c>
      <c r="W15" s="991">
        <f t="shared" si="14"/>
        <v>0</v>
      </c>
      <c r="X15" s="991">
        <f t="shared" si="15"/>
        <v>0</v>
      </c>
      <c r="Z15" s="862" t="s">
        <v>813</v>
      </c>
      <c r="AA15" s="862" t="s">
        <v>258</v>
      </c>
      <c r="AB15" s="862" t="s">
        <v>1101</v>
      </c>
      <c r="AC15" s="862" t="s">
        <v>1102</v>
      </c>
      <c r="AD15" s="991">
        <v>0</v>
      </c>
      <c r="AE15" s="991">
        <v>0</v>
      </c>
      <c r="AF15" s="991">
        <v>57746980</v>
      </c>
      <c r="AG15" s="991">
        <f t="shared" si="16"/>
        <v>0</v>
      </c>
      <c r="AH15" s="991">
        <f t="shared" si="17"/>
        <v>0</v>
      </c>
      <c r="AI15" s="991">
        <f t="shared" si="18"/>
        <v>57746.98</v>
      </c>
      <c r="AK15" s="862" t="s">
        <v>813</v>
      </c>
      <c r="AL15" s="862" t="s">
        <v>258</v>
      </c>
      <c r="AM15" s="862" t="s">
        <v>1099</v>
      </c>
      <c r="AN15" s="862" t="s">
        <v>1100</v>
      </c>
      <c r="AO15" s="991">
        <v>74529846</v>
      </c>
      <c r="AP15" s="991">
        <v>0</v>
      </c>
      <c r="AQ15" s="991">
        <v>0</v>
      </c>
      <c r="AR15" s="991">
        <f t="shared" si="3"/>
        <v>74529.846000000005</v>
      </c>
      <c r="AS15" s="991">
        <f t="shared" si="4"/>
        <v>0</v>
      </c>
      <c r="AT15" s="991">
        <f t="shared" si="5"/>
        <v>0</v>
      </c>
      <c r="AV15" s="862" t="s">
        <v>742</v>
      </c>
      <c r="AW15" s="991">
        <v>1923388000</v>
      </c>
      <c r="AX15" s="991">
        <v>2481383</v>
      </c>
      <c r="AY15" s="991">
        <v>1182890828</v>
      </c>
      <c r="AZ15" s="991">
        <v>740497172</v>
      </c>
      <c r="BA15" s="991">
        <v>0</v>
      </c>
      <c r="BB15" s="991">
        <v>2481383</v>
      </c>
      <c r="BC15" s="991">
        <f t="shared" si="19"/>
        <v>1923388</v>
      </c>
      <c r="BD15" s="991">
        <f t="shared" si="20"/>
        <v>2481.3829999999998</v>
      </c>
      <c r="BE15" s="991">
        <f t="shared" si="21"/>
        <v>1182890.828</v>
      </c>
      <c r="BF15" s="991">
        <f t="shared" si="22"/>
        <v>740497.17200000002</v>
      </c>
      <c r="BG15" s="991">
        <f t="shared" si="23"/>
        <v>0</v>
      </c>
      <c r="BH15" s="991">
        <f t="shared" si="24"/>
        <v>2481.3829999999998</v>
      </c>
    </row>
    <row r="16" spans="1:60" s="862" customFormat="1" x14ac:dyDescent="0.2">
      <c r="A16" s="988" t="s">
        <v>364</v>
      </c>
      <c r="B16" s="989" t="s">
        <v>383</v>
      </c>
      <c r="C16" s="989" t="s">
        <v>557</v>
      </c>
      <c r="D16" s="989" t="s">
        <v>558</v>
      </c>
      <c r="E16" s="990">
        <v>71812000</v>
      </c>
      <c r="F16" s="990">
        <v>0</v>
      </c>
      <c r="G16" s="990">
        <v>0</v>
      </c>
      <c r="H16" s="991">
        <f t="shared" si="7"/>
        <v>71812</v>
      </c>
      <c r="I16" s="991">
        <f t="shared" si="8"/>
        <v>0</v>
      </c>
      <c r="J16" s="991">
        <f t="shared" si="9"/>
        <v>0</v>
      </c>
      <c r="L16" s="862" t="s">
        <v>952</v>
      </c>
      <c r="M16" s="991">
        <v>1923388000</v>
      </c>
      <c r="N16" s="991">
        <v>0</v>
      </c>
      <c r="O16" s="991">
        <v>1142723860</v>
      </c>
      <c r="P16" s="991">
        <v>780664140</v>
      </c>
      <c r="Q16" s="991">
        <v>0</v>
      </c>
      <c r="R16" s="991">
        <v>0</v>
      </c>
      <c r="S16" s="991">
        <f t="shared" si="10"/>
        <v>1923388</v>
      </c>
      <c r="T16" s="991">
        <f t="shared" si="11"/>
        <v>0</v>
      </c>
      <c r="U16" s="991">
        <f t="shared" si="12"/>
        <v>1142723.8600000001</v>
      </c>
      <c r="V16" s="991">
        <f t="shared" si="13"/>
        <v>780664.14</v>
      </c>
      <c r="W16" s="991">
        <f t="shared" si="14"/>
        <v>0</v>
      </c>
      <c r="X16" s="991">
        <f t="shared" si="15"/>
        <v>0</v>
      </c>
      <c r="Z16" s="862" t="s">
        <v>813</v>
      </c>
      <c r="AA16" s="862" t="s">
        <v>258</v>
      </c>
      <c r="AB16" s="862" t="s">
        <v>367</v>
      </c>
      <c r="AC16" s="862" t="s">
        <v>1062</v>
      </c>
      <c r="AD16" s="991">
        <v>-351717761</v>
      </c>
      <c r="AE16" s="991">
        <v>0</v>
      </c>
      <c r="AF16" s="991">
        <v>0</v>
      </c>
      <c r="AG16" s="991">
        <f t="shared" si="16"/>
        <v>-351717.761</v>
      </c>
      <c r="AH16" s="991">
        <f t="shared" si="17"/>
        <v>0</v>
      </c>
      <c r="AI16" s="991">
        <f t="shared" si="18"/>
        <v>0</v>
      </c>
      <c r="AK16" s="862" t="s">
        <v>813</v>
      </c>
      <c r="AL16" s="862" t="s">
        <v>258</v>
      </c>
      <c r="AM16" s="862" t="s">
        <v>1105</v>
      </c>
      <c r="AN16" s="862" t="s">
        <v>1106</v>
      </c>
      <c r="AO16" s="991">
        <v>43000829</v>
      </c>
      <c r="AP16" s="991">
        <v>0</v>
      </c>
      <c r="AQ16" s="991">
        <v>0</v>
      </c>
      <c r="AR16" s="991">
        <f t="shared" si="3"/>
        <v>43000.828999999998</v>
      </c>
      <c r="AS16" s="991">
        <f t="shared" si="4"/>
        <v>0</v>
      </c>
      <c r="AT16" s="991">
        <f t="shared" si="5"/>
        <v>0</v>
      </c>
      <c r="AV16" s="862" t="s">
        <v>952</v>
      </c>
      <c r="AW16" s="991">
        <v>1923388000</v>
      </c>
      <c r="AX16" s="991">
        <v>2481383</v>
      </c>
      <c r="AY16" s="991">
        <v>1182890828</v>
      </c>
      <c r="AZ16" s="991">
        <v>740497172</v>
      </c>
      <c r="BA16" s="991">
        <v>0</v>
      </c>
      <c r="BB16" s="991">
        <v>2481383</v>
      </c>
      <c r="BC16" s="991">
        <f t="shared" si="19"/>
        <v>1923388</v>
      </c>
      <c r="BD16" s="991">
        <f t="shared" si="20"/>
        <v>2481.3829999999998</v>
      </c>
      <c r="BE16" s="991">
        <f t="shared" si="21"/>
        <v>1182890.828</v>
      </c>
      <c r="BF16" s="991">
        <f t="shared" si="22"/>
        <v>740497.17200000002</v>
      </c>
      <c r="BG16" s="991">
        <f t="shared" si="23"/>
        <v>0</v>
      </c>
      <c r="BH16" s="991">
        <f t="shared" si="24"/>
        <v>2481.3829999999998</v>
      </c>
    </row>
    <row r="17" spans="1:60" s="862" customFormat="1" x14ac:dyDescent="0.2">
      <c r="A17" s="988" t="s">
        <v>815</v>
      </c>
      <c r="B17" s="989" t="s">
        <v>725</v>
      </c>
      <c r="C17" s="989" t="s">
        <v>377</v>
      </c>
      <c r="D17" s="989" t="s">
        <v>377</v>
      </c>
      <c r="E17" s="990">
        <v>1000</v>
      </c>
      <c r="F17" s="990">
        <v>0</v>
      </c>
      <c r="G17" s="990">
        <v>0</v>
      </c>
      <c r="H17" s="991">
        <f t="shared" si="7"/>
        <v>1</v>
      </c>
      <c r="I17" s="991">
        <f t="shared" si="8"/>
        <v>0</v>
      </c>
      <c r="J17" s="991">
        <f t="shared" si="9"/>
        <v>0</v>
      </c>
      <c r="L17" s="862" t="s">
        <v>953</v>
      </c>
      <c r="M17" s="991">
        <v>1923388000</v>
      </c>
      <c r="N17" s="991">
        <v>0</v>
      </c>
      <c r="O17" s="991">
        <v>1142723860</v>
      </c>
      <c r="P17" s="991">
        <v>780664140</v>
      </c>
      <c r="Q17" s="991">
        <v>0</v>
      </c>
      <c r="R17" s="991">
        <v>0</v>
      </c>
      <c r="S17" s="991">
        <f t="shared" si="10"/>
        <v>1923388</v>
      </c>
      <c r="T17" s="991">
        <f t="shared" si="11"/>
        <v>0</v>
      </c>
      <c r="U17" s="991">
        <f t="shared" si="12"/>
        <v>1142723.8600000001</v>
      </c>
      <c r="V17" s="991">
        <f t="shared" si="13"/>
        <v>780664.14</v>
      </c>
      <c r="W17" s="991">
        <f t="shared" si="14"/>
        <v>0</v>
      </c>
      <c r="X17" s="991">
        <f t="shared" si="15"/>
        <v>0</v>
      </c>
      <c r="Z17" s="862" t="s">
        <v>364</v>
      </c>
      <c r="AA17" s="862" t="s">
        <v>383</v>
      </c>
      <c r="AB17" s="862" t="s">
        <v>386</v>
      </c>
      <c r="AC17" s="862" t="s">
        <v>235</v>
      </c>
      <c r="AD17" s="991">
        <v>157566000</v>
      </c>
      <c r="AE17" s="991">
        <v>0</v>
      </c>
      <c r="AF17" s="991">
        <v>0</v>
      </c>
      <c r="AG17" s="991">
        <f t="shared" si="16"/>
        <v>157566</v>
      </c>
      <c r="AH17" s="991">
        <f t="shared" si="17"/>
        <v>0</v>
      </c>
      <c r="AI17" s="991">
        <f t="shared" si="18"/>
        <v>0</v>
      </c>
      <c r="AK17" s="862" t="s">
        <v>813</v>
      </c>
      <c r="AL17" s="862" t="s">
        <v>258</v>
      </c>
      <c r="AM17" s="862" t="s">
        <v>1063</v>
      </c>
      <c r="AN17" s="862" t="s">
        <v>1064</v>
      </c>
      <c r="AO17" s="991">
        <v>1057636868</v>
      </c>
      <c r="AP17" s="991">
        <v>0</v>
      </c>
      <c r="AQ17" s="991">
        <v>0</v>
      </c>
      <c r="AR17" s="991">
        <f t="shared" si="3"/>
        <v>1057636.868</v>
      </c>
      <c r="AS17" s="991">
        <f t="shared" si="4"/>
        <v>0</v>
      </c>
      <c r="AT17" s="991">
        <f t="shared" si="5"/>
        <v>0</v>
      </c>
      <c r="AV17" s="862" t="s">
        <v>953</v>
      </c>
      <c r="AW17" s="991">
        <v>1923388000</v>
      </c>
      <c r="AX17" s="991">
        <v>2481383</v>
      </c>
      <c r="AY17" s="991">
        <v>1182890828</v>
      </c>
      <c r="AZ17" s="991">
        <v>740497172</v>
      </c>
      <c r="BA17" s="991">
        <v>0</v>
      </c>
      <c r="BB17" s="991">
        <v>2481383</v>
      </c>
      <c r="BC17" s="991">
        <f t="shared" si="19"/>
        <v>1923388</v>
      </c>
      <c r="BD17" s="991">
        <f t="shared" si="20"/>
        <v>2481.3829999999998</v>
      </c>
      <c r="BE17" s="991">
        <f t="shared" si="21"/>
        <v>1182890.828</v>
      </c>
      <c r="BF17" s="991">
        <f t="shared" si="22"/>
        <v>740497.17200000002</v>
      </c>
      <c r="BG17" s="991">
        <f t="shared" si="23"/>
        <v>0</v>
      </c>
      <c r="BH17" s="991">
        <f t="shared" si="24"/>
        <v>2481.3829999999998</v>
      </c>
    </row>
    <row r="18" spans="1:60" s="862" customFormat="1" x14ac:dyDescent="0.2">
      <c r="A18" s="988" t="s">
        <v>746</v>
      </c>
      <c r="B18" s="989" t="s">
        <v>747</v>
      </c>
      <c r="C18" s="989" t="s">
        <v>377</v>
      </c>
      <c r="D18" s="989" t="s">
        <v>377</v>
      </c>
      <c r="E18" s="990">
        <v>1000</v>
      </c>
      <c r="F18" s="990">
        <v>0</v>
      </c>
      <c r="G18" s="990">
        <v>0</v>
      </c>
      <c r="H18" s="991">
        <f t="shared" si="7"/>
        <v>1</v>
      </c>
      <c r="I18" s="991">
        <f t="shared" si="8"/>
        <v>0</v>
      </c>
      <c r="J18" s="991">
        <f t="shared" si="9"/>
        <v>0</v>
      </c>
      <c r="L18" s="862" t="s">
        <v>954</v>
      </c>
      <c r="M18" s="991">
        <v>1258405000</v>
      </c>
      <c r="N18" s="991">
        <v>0</v>
      </c>
      <c r="O18" s="991">
        <v>1100000000</v>
      </c>
      <c r="P18" s="991">
        <v>158405000</v>
      </c>
      <c r="Q18" s="991">
        <v>0</v>
      </c>
      <c r="R18" s="991">
        <v>0</v>
      </c>
      <c r="S18" s="991">
        <f t="shared" si="10"/>
        <v>1258405</v>
      </c>
      <c r="T18" s="991">
        <f t="shared" si="11"/>
        <v>0</v>
      </c>
      <c r="U18" s="991">
        <f t="shared" si="12"/>
        <v>1100000</v>
      </c>
      <c r="V18" s="991">
        <f t="shared" si="13"/>
        <v>158405</v>
      </c>
      <c r="W18" s="991">
        <f t="shared" si="14"/>
        <v>0</v>
      </c>
      <c r="X18" s="991">
        <f t="shared" si="15"/>
        <v>0</v>
      </c>
      <c r="Z18" s="862" t="s">
        <v>364</v>
      </c>
      <c r="AA18" s="862" t="s">
        <v>383</v>
      </c>
      <c r="AB18" s="862" t="s">
        <v>365</v>
      </c>
      <c r="AC18" s="862" t="s">
        <v>366</v>
      </c>
      <c r="AD18" s="991">
        <v>12000000</v>
      </c>
      <c r="AE18" s="991">
        <v>0</v>
      </c>
      <c r="AF18" s="991">
        <v>0</v>
      </c>
      <c r="AG18" s="991">
        <f t="shared" si="16"/>
        <v>12000</v>
      </c>
      <c r="AH18" s="991">
        <f t="shared" si="17"/>
        <v>0</v>
      </c>
      <c r="AI18" s="991">
        <f t="shared" si="18"/>
        <v>0</v>
      </c>
      <c r="AK18" s="862" t="s">
        <v>813</v>
      </c>
      <c r="AL18" s="862" t="s">
        <v>258</v>
      </c>
      <c r="AM18" s="862" t="s">
        <v>368</v>
      </c>
      <c r="AN18" s="862" t="s">
        <v>1067</v>
      </c>
      <c r="AO18" s="991">
        <v>45631908</v>
      </c>
      <c r="AP18" s="991">
        <v>0</v>
      </c>
      <c r="AQ18" s="991">
        <v>0</v>
      </c>
      <c r="AR18" s="991">
        <f t="shared" si="3"/>
        <v>45631.908000000003</v>
      </c>
      <c r="AS18" s="991">
        <f t="shared" si="4"/>
        <v>0</v>
      </c>
      <c r="AT18" s="991">
        <f t="shared" si="5"/>
        <v>0</v>
      </c>
      <c r="AV18" s="862" t="s">
        <v>954</v>
      </c>
      <c r="AW18" s="991">
        <v>1258405000</v>
      </c>
      <c r="AX18" s="991">
        <v>2481383</v>
      </c>
      <c r="AY18" s="991">
        <v>1140166968</v>
      </c>
      <c r="AZ18" s="991">
        <v>118238032</v>
      </c>
      <c r="BA18" s="991">
        <v>0</v>
      </c>
      <c r="BB18" s="991">
        <v>2481383</v>
      </c>
      <c r="BC18" s="991">
        <f t="shared" si="19"/>
        <v>1258405</v>
      </c>
      <c r="BD18" s="991">
        <f t="shared" si="20"/>
        <v>2481.3829999999998</v>
      </c>
      <c r="BE18" s="991">
        <f t="shared" si="21"/>
        <v>1140166.9680000001</v>
      </c>
      <c r="BF18" s="991">
        <f t="shared" si="22"/>
        <v>118238.03200000001</v>
      </c>
      <c r="BG18" s="991">
        <f t="shared" si="23"/>
        <v>0</v>
      </c>
      <c r="BH18" s="991">
        <f t="shared" si="24"/>
        <v>2481.3829999999998</v>
      </c>
    </row>
    <row r="19" spans="1:60" s="862" customFormat="1" x14ac:dyDescent="0.2">
      <c r="A19" s="988" t="s">
        <v>797</v>
      </c>
      <c r="B19" s="989" t="s">
        <v>734</v>
      </c>
      <c r="C19" s="989" t="s">
        <v>377</v>
      </c>
      <c r="D19" s="989" t="s">
        <v>377</v>
      </c>
      <c r="E19" s="990">
        <v>1000</v>
      </c>
      <c r="F19" s="990">
        <v>0</v>
      </c>
      <c r="G19" s="990">
        <v>0</v>
      </c>
      <c r="H19" s="991">
        <f t="shared" si="7"/>
        <v>1</v>
      </c>
      <c r="I19" s="991">
        <f t="shared" si="8"/>
        <v>0</v>
      </c>
      <c r="J19" s="991">
        <f t="shared" si="9"/>
        <v>0</v>
      </c>
      <c r="L19" s="862" t="s">
        <v>955</v>
      </c>
      <c r="M19" s="991">
        <v>160453000</v>
      </c>
      <c r="N19" s="991">
        <v>0</v>
      </c>
      <c r="O19" s="991">
        <v>42723860</v>
      </c>
      <c r="P19" s="991">
        <v>117729140</v>
      </c>
      <c r="Q19" s="991">
        <v>0</v>
      </c>
      <c r="R19" s="991">
        <v>0</v>
      </c>
      <c r="S19" s="991">
        <f t="shared" si="10"/>
        <v>160453</v>
      </c>
      <c r="T19" s="991">
        <f t="shared" si="11"/>
        <v>0</v>
      </c>
      <c r="U19" s="991">
        <f t="shared" si="12"/>
        <v>42723.86</v>
      </c>
      <c r="V19" s="991">
        <f t="shared" si="13"/>
        <v>117729.14</v>
      </c>
      <c r="W19" s="991">
        <f t="shared" si="14"/>
        <v>0</v>
      </c>
      <c r="X19" s="991">
        <f t="shared" si="15"/>
        <v>0</v>
      </c>
      <c r="Z19" s="862" t="s">
        <v>364</v>
      </c>
      <c r="AA19" s="862" t="s">
        <v>383</v>
      </c>
      <c r="AB19" s="862" t="s">
        <v>928</v>
      </c>
      <c r="AC19" s="862" t="s">
        <v>277</v>
      </c>
      <c r="AD19" s="991">
        <v>7821000</v>
      </c>
      <c r="AE19" s="991">
        <v>0</v>
      </c>
      <c r="AF19" s="991">
        <v>0</v>
      </c>
      <c r="AG19" s="991">
        <f t="shared" si="16"/>
        <v>7821</v>
      </c>
      <c r="AH19" s="991">
        <f t="shared" si="17"/>
        <v>0</v>
      </c>
      <c r="AI19" s="991">
        <f t="shared" si="18"/>
        <v>0</v>
      </c>
      <c r="AK19" s="862" t="s">
        <v>813</v>
      </c>
      <c r="AL19" s="862" t="s">
        <v>258</v>
      </c>
      <c r="AM19" s="862" t="s">
        <v>1065</v>
      </c>
      <c r="AN19" s="862" t="s">
        <v>1066</v>
      </c>
      <c r="AO19" s="991">
        <v>48230092</v>
      </c>
      <c r="AP19" s="991">
        <v>0</v>
      </c>
      <c r="AQ19" s="991">
        <v>0</v>
      </c>
      <c r="AR19" s="991">
        <f t="shared" si="3"/>
        <v>48230.091999999997</v>
      </c>
      <c r="AS19" s="991">
        <f t="shared" si="4"/>
        <v>0</v>
      </c>
      <c r="AT19" s="991">
        <f t="shared" si="5"/>
        <v>0</v>
      </c>
      <c r="AV19" s="862" t="s">
        <v>955</v>
      </c>
      <c r="AW19" s="991">
        <v>160453000</v>
      </c>
      <c r="AX19" s="991">
        <v>0</v>
      </c>
      <c r="AY19" s="991">
        <v>42723860</v>
      </c>
      <c r="AZ19" s="991">
        <v>117729140</v>
      </c>
      <c r="BA19" s="991">
        <v>0</v>
      </c>
      <c r="BB19" s="991">
        <v>0</v>
      </c>
      <c r="BC19" s="991">
        <f t="shared" si="19"/>
        <v>160453</v>
      </c>
      <c r="BD19" s="991">
        <f t="shared" si="20"/>
        <v>0</v>
      </c>
      <c r="BE19" s="991">
        <f t="shared" si="21"/>
        <v>42723.86</v>
      </c>
      <c r="BF19" s="991">
        <f t="shared" si="22"/>
        <v>117729.14</v>
      </c>
      <c r="BG19" s="991">
        <f t="shared" si="23"/>
        <v>0</v>
      </c>
      <c r="BH19" s="991">
        <f t="shared" si="24"/>
        <v>0</v>
      </c>
    </row>
    <row r="20" spans="1:60" s="862" customFormat="1" x14ac:dyDescent="0.2">
      <c r="A20" s="988" t="s">
        <v>816</v>
      </c>
      <c r="B20" s="989" t="s">
        <v>735</v>
      </c>
      <c r="C20" s="989" t="s">
        <v>377</v>
      </c>
      <c r="D20" s="989" t="s">
        <v>377</v>
      </c>
      <c r="E20" s="990">
        <v>1000</v>
      </c>
      <c r="F20" s="990">
        <v>0</v>
      </c>
      <c r="G20" s="990">
        <v>0</v>
      </c>
      <c r="H20" s="991">
        <f t="shared" si="7"/>
        <v>1</v>
      </c>
      <c r="I20" s="991">
        <f t="shared" si="8"/>
        <v>0</v>
      </c>
      <c r="J20" s="991">
        <f t="shared" si="9"/>
        <v>0</v>
      </c>
      <c r="L20" s="862" t="s">
        <v>956</v>
      </c>
      <c r="M20" s="991">
        <v>380000000</v>
      </c>
      <c r="N20" s="991">
        <v>0</v>
      </c>
      <c r="O20" s="991">
        <v>0</v>
      </c>
      <c r="P20" s="991">
        <v>380000000</v>
      </c>
      <c r="Q20" s="991">
        <v>0</v>
      </c>
      <c r="R20" s="991">
        <v>0</v>
      </c>
      <c r="S20" s="991">
        <f t="shared" si="10"/>
        <v>380000</v>
      </c>
      <c r="T20" s="991">
        <f t="shared" si="11"/>
        <v>0</v>
      </c>
      <c r="U20" s="991">
        <f t="shared" si="12"/>
        <v>0</v>
      </c>
      <c r="V20" s="991">
        <f t="shared" si="13"/>
        <v>380000</v>
      </c>
      <c r="W20" s="991">
        <f t="shared" si="14"/>
        <v>0</v>
      </c>
      <c r="X20" s="991">
        <f t="shared" si="15"/>
        <v>0</v>
      </c>
      <c r="Z20" s="862" t="s">
        <v>364</v>
      </c>
      <c r="AA20" s="862" t="s">
        <v>383</v>
      </c>
      <c r="AB20" s="862" t="s">
        <v>557</v>
      </c>
      <c r="AC20" s="862" t="s">
        <v>558</v>
      </c>
      <c r="AD20" s="991">
        <v>2226000</v>
      </c>
      <c r="AE20" s="991">
        <v>0</v>
      </c>
      <c r="AF20" s="991">
        <v>0</v>
      </c>
      <c r="AG20" s="991">
        <f t="shared" si="16"/>
        <v>2226</v>
      </c>
      <c r="AH20" s="991">
        <f t="shared" si="17"/>
        <v>0</v>
      </c>
      <c r="AI20" s="991">
        <f t="shared" si="18"/>
        <v>0</v>
      </c>
      <c r="AK20" s="862" t="s">
        <v>813</v>
      </c>
      <c r="AL20" s="862" t="s">
        <v>258</v>
      </c>
      <c r="AM20" s="862" t="s">
        <v>388</v>
      </c>
      <c r="AN20" s="862" t="s">
        <v>277</v>
      </c>
      <c r="AO20" s="991">
        <v>76840000</v>
      </c>
      <c r="AP20" s="991">
        <v>0</v>
      </c>
      <c r="AQ20" s="991">
        <v>0</v>
      </c>
      <c r="AR20" s="991">
        <f t="shared" si="3"/>
        <v>76840</v>
      </c>
      <c r="AS20" s="991">
        <f t="shared" si="4"/>
        <v>0</v>
      </c>
      <c r="AT20" s="991">
        <f t="shared" si="5"/>
        <v>0</v>
      </c>
      <c r="AV20" s="862" t="s">
        <v>956</v>
      </c>
      <c r="AW20" s="991">
        <v>380000000</v>
      </c>
      <c r="AX20" s="991">
        <v>0</v>
      </c>
      <c r="AY20" s="991">
        <v>0</v>
      </c>
      <c r="AZ20" s="991">
        <v>380000000</v>
      </c>
      <c r="BA20" s="991">
        <v>0</v>
      </c>
      <c r="BB20" s="991">
        <v>0</v>
      </c>
      <c r="BC20" s="991">
        <f t="shared" si="19"/>
        <v>380000</v>
      </c>
      <c r="BD20" s="991">
        <f t="shared" si="20"/>
        <v>0</v>
      </c>
      <c r="BE20" s="991">
        <f t="shared" si="21"/>
        <v>0</v>
      </c>
      <c r="BF20" s="991">
        <f t="shared" si="22"/>
        <v>380000</v>
      </c>
      <c r="BG20" s="991">
        <f t="shared" si="23"/>
        <v>0</v>
      </c>
      <c r="BH20" s="991">
        <f t="shared" si="24"/>
        <v>0</v>
      </c>
    </row>
    <row r="21" spans="1:60" x14ac:dyDescent="0.2">
      <c r="A21" s="983" t="s">
        <v>731</v>
      </c>
      <c r="B21" s="984" t="s">
        <v>49</v>
      </c>
      <c r="C21" s="984" t="s">
        <v>377</v>
      </c>
      <c r="D21" s="984" t="s">
        <v>377</v>
      </c>
      <c r="E21" s="985">
        <v>16000</v>
      </c>
      <c r="F21" s="985">
        <v>0</v>
      </c>
      <c r="G21" s="985">
        <v>0</v>
      </c>
      <c r="H21" s="986">
        <f t="shared" si="7"/>
        <v>16</v>
      </c>
      <c r="I21" s="986">
        <f t="shared" si="8"/>
        <v>0</v>
      </c>
      <c r="J21" s="986">
        <f t="shared" si="9"/>
        <v>0</v>
      </c>
      <c r="L21" s="487" t="s">
        <v>957</v>
      </c>
      <c r="M21" s="986">
        <v>54530000</v>
      </c>
      <c r="N21" s="986">
        <v>0</v>
      </c>
      <c r="O21" s="986">
        <v>0</v>
      </c>
      <c r="P21" s="986">
        <v>54530000</v>
      </c>
      <c r="Q21" s="986">
        <v>0</v>
      </c>
      <c r="R21" s="986">
        <v>0</v>
      </c>
      <c r="S21" s="986">
        <f t="shared" si="10"/>
        <v>54530</v>
      </c>
      <c r="T21" s="986">
        <f t="shared" si="11"/>
        <v>0</v>
      </c>
      <c r="U21" s="986">
        <f t="shared" si="12"/>
        <v>0</v>
      </c>
      <c r="V21" s="986">
        <f t="shared" si="13"/>
        <v>54530</v>
      </c>
      <c r="W21" s="986">
        <f t="shared" si="14"/>
        <v>0</v>
      </c>
      <c r="X21" s="986">
        <f t="shared" si="15"/>
        <v>0</v>
      </c>
      <c r="Z21" s="487" t="s">
        <v>364</v>
      </c>
      <c r="AA21" s="487" t="s">
        <v>383</v>
      </c>
      <c r="AB21" s="487" t="s">
        <v>928</v>
      </c>
      <c r="AC21" s="487" t="s">
        <v>277</v>
      </c>
      <c r="AD21" s="986">
        <v>0</v>
      </c>
      <c r="AE21" s="986">
        <v>0</v>
      </c>
      <c r="AF21" s="986">
        <v>595000</v>
      </c>
      <c r="AG21" s="986">
        <f t="shared" si="16"/>
        <v>0</v>
      </c>
      <c r="AH21" s="986">
        <f t="shared" si="17"/>
        <v>0</v>
      </c>
      <c r="AI21" s="986">
        <f t="shared" si="18"/>
        <v>595</v>
      </c>
      <c r="AK21" s="487" t="s">
        <v>813</v>
      </c>
      <c r="AL21" s="487" t="s">
        <v>258</v>
      </c>
      <c r="AM21" s="487" t="s">
        <v>388</v>
      </c>
      <c r="AN21" s="487" t="s">
        <v>277</v>
      </c>
      <c r="AO21" s="986">
        <v>0</v>
      </c>
      <c r="AP21" s="986">
        <v>1037466</v>
      </c>
      <c r="AQ21" s="986">
        <v>1171341</v>
      </c>
      <c r="AR21" s="986">
        <f t="shared" si="3"/>
        <v>0</v>
      </c>
      <c r="AS21" s="986">
        <f t="shared" si="4"/>
        <v>1037.4659999999999</v>
      </c>
      <c r="AT21" s="986">
        <f t="shared" si="5"/>
        <v>1171.3409999999999</v>
      </c>
      <c r="AV21" s="487" t="s">
        <v>957</v>
      </c>
      <c r="AW21" s="991">
        <v>54530000</v>
      </c>
      <c r="AX21" s="991">
        <v>0</v>
      </c>
      <c r="AY21" s="991">
        <v>0</v>
      </c>
      <c r="AZ21" s="991">
        <v>54530000</v>
      </c>
      <c r="BA21" s="991">
        <v>0</v>
      </c>
      <c r="BB21" s="991">
        <v>0</v>
      </c>
      <c r="BC21" s="991">
        <f t="shared" si="19"/>
        <v>54530</v>
      </c>
      <c r="BD21" s="991">
        <f t="shared" si="20"/>
        <v>0</v>
      </c>
      <c r="BE21" s="991">
        <f t="shared" si="21"/>
        <v>0</v>
      </c>
      <c r="BF21" s="991">
        <f t="shared" si="22"/>
        <v>54530</v>
      </c>
      <c r="BG21" s="991">
        <f t="shared" si="23"/>
        <v>0</v>
      </c>
      <c r="BH21" s="991">
        <f t="shared" si="24"/>
        <v>0</v>
      </c>
    </row>
    <row r="22" spans="1:60" x14ac:dyDescent="0.2">
      <c r="A22" s="983" t="s">
        <v>390</v>
      </c>
      <c r="B22" s="984" t="s">
        <v>391</v>
      </c>
      <c r="C22" s="984" t="s">
        <v>377</v>
      </c>
      <c r="D22" s="984" t="s">
        <v>377</v>
      </c>
      <c r="E22" s="985">
        <v>1258405000</v>
      </c>
      <c r="F22" s="985">
        <v>0</v>
      </c>
      <c r="G22" s="985">
        <v>0</v>
      </c>
      <c r="H22" s="986">
        <f t="shared" si="7"/>
        <v>1258405</v>
      </c>
      <c r="I22" s="986">
        <f t="shared" si="8"/>
        <v>0</v>
      </c>
      <c r="J22" s="986">
        <f t="shared" si="9"/>
        <v>0</v>
      </c>
      <c r="L22" s="487" t="s">
        <v>958</v>
      </c>
      <c r="M22" s="986">
        <v>70000000</v>
      </c>
      <c r="N22" s="986">
        <v>0</v>
      </c>
      <c r="O22" s="986">
        <v>0</v>
      </c>
      <c r="P22" s="986">
        <v>70000000</v>
      </c>
      <c r="Q22" s="986">
        <v>0</v>
      </c>
      <c r="R22" s="986">
        <v>0</v>
      </c>
      <c r="S22" s="986">
        <f t="shared" si="10"/>
        <v>70000</v>
      </c>
      <c r="T22" s="986">
        <f t="shared" si="11"/>
        <v>0</v>
      </c>
      <c r="U22" s="986">
        <f t="shared" si="12"/>
        <v>0</v>
      </c>
      <c r="V22" s="986">
        <f t="shared" si="13"/>
        <v>70000</v>
      </c>
      <c r="W22" s="986">
        <f t="shared" si="14"/>
        <v>0</v>
      </c>
      <c r="X22" s="986">
        <f t="shared" si="15"/>
        <v>0</v>
      </c>
      <c r="Z22" s="487" t="s">
        <v>364</v>
      </c>
      <c r="AA22" s="487" t="s">
        <v>383</v>
      </c>
      <c r="AB22" s="487" t="s">
        <v>386</v>
      </c>
      <c r="AC22" s="487" t="s">
        <v>235</v>
      </c>
      <c r="AD22" s="986">
        <v>0</v>
      </c>
      <c r="AE22" s="986">
        <v>0</v>
      </c>
      <c r="AF22" s="986">
        <v>21450000</v>
      </c>
      <c r="AG22" s="986">
        <f t="shared" si="16"/>
        <v>0</v>
      </c>
      <c r="AH22" s="986">
        <f t="shared" si="17"/>
        <v>0</v>
      </c>
      <c r="AI22" s="986">
        <f t="shared" si="18"/>
        <v>21450</v>
      </c>
      <c r="AK22" s="862" t="s">
        <v>813</v>
      </c>
      <c r="AL22" s="862" t="s">
        <v>258</v>
      </c>
      <c r="AM22" s="862" t="s">
        <v>377</v>
      </c>
      <c r="AN22" s="862" t="s">
        <v>377</v>
      </c>
      <c r="AO22" s="991">
        <v>0</v>
      </c>
      <c r="AP22" s="991">
        <v>0</v>
      </c>
      <c r="AQ22" s="991">
        <v>0</v>
      </c>
      <c r="AR22" s="991">
        <f t="shared" si="3"/>
        <v>0</v>
      </c>
      <c r="AS22" s="991">
        <f t="shared" si="4"/>
        <v>0</v>
      </c>
      <c r="AT22" s="991">
        <f t="shared" si="5"/>
        <v>0</v>
      </c>
      <c r="AV22" s="487" t="s">
        <v>958</v>
      </c>
      <c r="AW22" s="991">
        <v>70000000</v>
      </c>
      <c r="AX22" s="991">
        <v>0</v>
      </c>
      <c r="AY22" s="991">
        <v>0</v>
      </c>
      <c r="AZ22" s="991">
        <v>70000000</v>
      </c>
      <c r="BA22" s="991">
        <v>0</v>
      </c>
      <c r="BB22" s="991">
        <v>0</v>
      </c>
      <c r="BC22" s="991">
        <f t="shared" si="19"/>
        <v>70000</v>
      </c>
      <c r="BD22" s="991">
        <f t="shared" si="20"/>
        <v>0</v>
      </c>
      <c r="BE22" s="991">
        <f t="shared" si="21"/>
        <v>0</v>
      </c>
      <c r="BF22" s="991">
        <f t="shared" si="22"/>
        <v>70000</v>
      </c>
      <c r="BG22" s="991">
        <f t="shared" si="23"/>
        <v>0</v>
      </c>
      <c r="BH22" s="991">
        <f t="shared" si="24"/>
        <v>0</v>
      </c>
    </row>
    <row r="23" spans="1:60" x14ac:dyDescent="0.2">
      <c r="A23" s="983" t="s">
        <v>390</v>
      </c>
      <c r="B23" s="984" t="s">
        <v>391</v>
      </c>
      <c r="C23" s="984" t="s">
        <v>377</v>
      </c>
      <c r="D23" s="984" t="s">
        <v>377</v>
      </c>
      <c r="E23" s="985">
        <v>0</v>
      </c>
      <c r="F23" s="985">
        <v>0</v>
      </c>
      <c r="G23" s="985">
        <v>1100000000</v>
      </c>
      <c r="H23" s="986">
        <f t="shared" si="7"/>
        <v>0</v>
      </c>
      <c r="I23" s="986">
        <f t="shared" si="8"/>
        <v>0</v>
      </c>
      <c r="J23" s="986">
        <f t="shared" si="9"/>
        <v>1100000</v>
      </c>
      <c r="L23" s="487" t="s">
        <v>352</v>
      </c>
      <c r="M23" s="986">
        <v>10000</v>
      </c>
      <c r="N23" s="986">
        <v>1220373365</v>
      </c>
      <c r="O23" s="986">
        <v>1220373365</v>
      </c>
      <c r="P23" s="986">
        <v>-1220363365</v>
      </c>
      <c r="Q23" s="986">
        <v>1172559005</v>
      </c>
      <c r="R23" s="986">
        <v>47814360</v>
      </c>
      <c r="S23" s="986">
        <f t="shared" si="10"/>
        <v>10</v>
      </c>
      <c r="T23" s="986">
        <f t="shared" si="11"/>
        <v>1220373.365</v>
      </c>
      <c r="U23" s="986">
        <f t="shared" si="12"/>
        <v>1220373.365</v>
      </c>
      <c r="V23" s="986">
        <f t="shared" si="13"/>
        <v>-1220363.365</v>
      </c>
      <c r="W23" s="986">
        <f t="shared" si="14"/>
        <v>1172559.0049999999</v>
      </c>
      <c r="X23" s="986">
        <f t="shared" si="15"/>
        <v>47814.36</v>
      </c>
      <c r="Z23" s="487" t="s">
        <v>364</v>
      </c>
      <c r="AA23" s="487" t="s">
        <v>383</v>
      </c>
      <c r="AB23" s="487" t="s">
        <v>384</v>
      </c>
      <c r="AC23" s="487" t="s">
        <v>385</v>
      </c>
      <c r="AD23" s="986">
        <v>-179613000</v>
      </c>
      <c r="AE23" s="986">
        <v>0</v>
      </c>
      <c r="AF23" s="986">
        <v>0</v>
      </c>
      <c r="AG23" s="986">
        <f t="shared" si="16"/>
        <v>-179613</v>
      </c>
      <c r="AH23" s="986">
        <f t="shared" si="17"/>
        <v>0</v>
      </c>
      <c r="AI23" s="986">
        <f t="shared" si="18"/>
        <v>0</v>
      </c>
      <c r="AK23" s="487" t="s">
        <v>364</v>
      </c>
      <c r="AL23" s="487" t="s">
        <v>383</v>
      </c>
      <c r="AM23" s="487" t="s">
        <v>365</v>
      </c>
      <c r="AN23" s="487" t="s">
        <v>366</v>
      </c>
      <c r="AO23" s="986">
        <v>240000000</v>
      </c>
      <c r="AP23" s="986">
        <v>0</v>
      </c>
      <c r="AQ23" s="986">
        <v>0</v>
      </c>
      <c r="AR23" s="986">
        <f t="shared" si="3"/>
        <v>240000</v>
      </c>
      <c r="AS23" s="986">
        <f t="shared" si="4"/>
        <v>0</v>
      </c>
      <c r="AT23" s="986">
        <f t="shared" si="5"/>
        <v>0</v>
      </c>
      <c r="AV23" s="487" t="s">
        <v>352</v>
      </c>
      <c r="AW23" s="991">
        <v>10000</v>
      </c>
      <c r="AX23" s="991">
        <v>1220373365</v>
      </c>
      <c r="AY23" s="991">
        <v>1220373365</v>
      </c>
      <c r="AZ23" s="991">
        <v>-1220363365</v>
      </c>
      <c r="BA23" s="991">
        <v>1194159005</v>
      </c>
      <c r="BB23" s="991">
        <v>26214360</v>
      </c>
      <c r="BC23" s="991">
        <f t="shared" si="19"/>
        <v>10</v>
      </c>
      <c r="BD23" s="991">
        <f t="shared" si="20"/>
        <v>1220373.365</v>
      </c>
      <c r="BE23" s="991">
        <f t="shared" si="21"/>
        <v>1220373.365</v>
      </c>
      <c r="BF23" s="991">
        <f t="shared" si="22"/>
        <v>-1220363.365</v>
      </c>
      <c r="BG23" s="991">
        <f t="shared" si="23"/>
        <v>1194159.0049999999</v>
      </c>
      <c r="BH23" s="991">
        <f t="shared" si="24"/>
        <v>26214.36</v>
      </c>
    </row>
    <row r="24" spans="1:60" x14ac:dyDescent="0.2">
      <c r="A24" s="983" t="s">
        <v>392</v>
      </c>
      <c r="B24" s="984" t="s">
        <v>393</v>
      </c>
      <c r="C24" s="984" t="s">
        <v>377</v>
      </c>
      <c r="D24" s="984" t="s">
        <v>377</v>
      </c>
      <c r="E24" s="985">
        <v>160453000</v>
      </c>
      <c r="F24" s="985">
        <v>0</v>
      </c>
      <c r="G24" s="985">
        <v>0</v>
      </c>
      <c r="H24" s="986">
        <f t="shared" si="7"/>
        <v>160453</v>
      </c>
      <c r="I24" s="986">
        <f t="shared" si="8"/>
        <v>0</v>
      </c>
      <c r="J24" s="986">
        <f t="shared" si="9"/>
        <v>0</v>
      </c>
      <c r="L24" s="487" t="s">
        <v>357</v>
      </c>
      <c r="M24" s="986">
        <v>10000</v>
      </c>
      <c r="N24" s="986">
        <v>1220373365</v>
      </c>
      <c r="O24" s="986">
        <v>1220373365</v>
      </c>
      <c r="P24" s="986">
        <v>-1220363365</v>
      </c>
      <c r="Q24" s="986">
        <v>1172559005</v>
      </c>
      <c r="R24" s="986">
        <v>47814360</v>
      </c>
      <c r="S24" s="986">
        <f t="shared" si="10"/>
        <v>10</v>
      </c>
      <c r="T24" s="986">
        <f t="shared" si="11"/>
        <v>1220373.365</v>
      </c>
      <c r="U24" s="986">
        <f t="shared" si="12"/>
        <v>1220373.365</v>
      </c>
      <c r="V24" s="986">
        <f t="shared" si="13"/>
        <v>-1220363.365</v>
      </c>
      <c r="W24" s="986">
        <f t="shared" si="14"/>
        <v>1172559.0049999999</v>
      </c>
      <c r="X24" s="986">
        <f t="shared" si="15"/>
        <v>47814.36</v>
      </c>
      <c r="Z24" s="487" t="s">
        <v>390</v>
      </c>
      <c r="AA24" s="487" t="s">
        <v>391</v>
      </c>
      <c r="AB24" s="487" t="s">
        <v>377</v>
      </c>
      <c r="AC24" s="487" t="s">
        <v>377</v>
      </c>
      <c r="AD24" s="986">
        <v>0</v>
      </c>
      <c r="AE24" s="986">
        <v>2481383</v>
      </c>
      <c r="AF24" s="986">
        <v>40166968</v>
      </c>
      <c r="AG24" s="986">
        <f t="shared" si="16"/>
        <v>0</v>
      </c>
      <c r="AH24" s="986">
        <f t="shared" si="17"/>
        <v>2481.3829999999998</v>
      </c>
      <c r="AI24" s="986">
        <f t="shared" si="18"/>
        <v>40166.968000000001</v>
      </c>
      <c r="AK24" s="487" t="s">
        <v>364</v>
      </c>
      <c r="AL24" s="487" t="s">
        <v>383</v>
      </c>
      <c r="AM24" s="487" t="s">
        <v>386</v>
      </c>
      <c r="AN24" s="487" t="s">
        <v>235</v>
      </c>
      <c r="AO24" s="986">
        <v>1267156000</v>
      </c>
      <c r="AP24" s="986">
        <v>0</v>
      </c>
      <c r="AQ24" s="986">
        <v>0</v>
      </c>
      <c r="AR24" s="986">
        <f t="shared" si="3"/>
        <v>1267156</v>
      </c>
      <c r="AS24" s="986">
        <f t="shared" si="4"/>
        <v>0</v>
      </c>
      <c r="AT24" s="986">
        <f t="shared" si="5"/>
        <v>0</v>
      </c>
      <c r="AV24" s="487" t="s">
        <v>357</v>
      </c>
      <c r="AW24" s="991">
        <v>10000</v>
      </c>
      <c r="AX24" s="991">
        <v>1220373365</v>
      </c>
      <c r="AY24" s="991">
        <v>1220373365</v>
      </c>
      <c r="AZ24" s="991">
        <v>-1220363365</v>
      </c>
      <c r="BA24" s="991">
        <v>1194159005</v>
      </c>
      <c r="BB24" s="991">
        <v>26214360</v>
      </c>
      <c r="BC24" s="991">
        <f t="shared" si="19"/>
        <v>10</v>
      </c>
      <c r="BD24" s="991">
        <f t="shared" si="20"/>
        <v>1220373.365</v>
      </c>
      <c r="BE24" s="991">
        <f t="shared" si="21"/>
        <v>1220373.365</v>
      </c>
      <c r="BF24" s="991">
        <f t="shared" si="22"/>
        <v>-1220363.365</v>
      </c>
      <c r="BG24" s="991">
        <f t="shared" si="23"/>
        <v>1194159.0049999999</v>
      </c>
      <c r="BH24" s="991">
        <f t="shared" si="24"/>
        <v>26214.36</v>
      </c>
    </row>
    <row r="25" spans="1:60" x14ac:dyDescent="0.2">
      <c r="A25" s="983" t="s">
        <v>392</v>
      </c>
      <c r="B25" s="984" t="s">
        <v>393</v>
      </c>
      <c r="C25" s="984" t="s">
        <v>377</v>
      </c>
      <c r="D25" s="984" t="s">
        <v>377</v>
      </c>
      <c r="E25" s="985">
        <v>0</v>
      </c>
      <c r="F25" s="985">
        <v>0</v>
      </c>
      <c r="G25" s="985">
        <v>42723860</v>
      </c>
      <c r="H25" s="986">
        <f t="shared" si="7"/>
        <v>0</v>
      </c>
      <c r="I25" s="986">
        <f t="shared" si="8"/>
        <v>0</v>
      </c>
      <c r="J25" s="986">
        <f t="shared" si="9"/>
        <v>42723.86</v>
      </c>
      <c r="Z25" s="487" t="s">
        <v>381</v>
      </c>
      <c r="AA25" s="487" t="s">
        <v>121</v>
      </c>
      <c r="AB25" s="487" t="s">
        <v>377</v>
      </c>
      <c r="AC25" s="487" t="s">
        <v>377</v>
      </c>
      <c r="AD25" s="986">
        <v>0</v>
      </c>
      <c r="AE25" s="986">
        <v>0</v>
      </c>
      <c r="AF25" s="986">
        <v>0</v>
      </c>
      <c r="AG25" s="986">
        <f t="shared" si="16"/>
        <v>0</v>
      </c>
      <c r="AH25" s="986">
        <f t="shared" si="17"/>
        <v>0</v>
      </c>
      <c r="AI25" s="986">
        <f t="shared" si="18"/>
        <v>0</v>
      </c>
      <c r="AK25" s="487" t="s">
        <v>364</v>
      </c>
      <c r="AL25" s="487" t="s">
        <v>383</v>
      </c>
      <c r="AM25" s="487" t="s">
        <v>386</v>
      </c>
      <c r="AN25" s="487" t="s">
        <v>235</v>
      </c>
      <c r="AO25" s="986">
        <v>0</v>
      </c>
      <c r="AP25" s="986">
        <v>0</v>
      </c>
      <c r="AQ25" s="986">
        <v>21450000</v>
      </c>
      <c r="AR25" s="986">
        <f t="shared" si="3"/>
        <v>0</v>
      </c>
      <c r="AS25" s="986">
        <f t="shared" si="4"/>
        <v>0</v>
      </c>
      <c r="AT25" s="986">
        <f t="shared" si="5"/>
        <v>21450</v>
      </c>
      <c r="BG25" s="1001"/>
      <c r="BH25" s="1001"/>
    </row>
    <row r="26" spans="1:60" x14ac:dyDescent="0.2">
      <c r="A26" s="983" t="s">
        <v>444</v>
      </c>
      <c r="B26" s="984" t="s">
        <v>447</v>
      </c>
      <c r="C26" s="984" t="s">
        <v>377</v>
      </c>
      <c r="D26" s="984" t="s">
        <v>377</v>
      </c>
      <c r="E26" s="985">
        <v>380000000</v>
      </c>
      <c r="F26" s="985">
        <v>0</v>
      </c>
      <c r="G26" s="985">
        <v>0</v>
      </c>
      <c r="H26" s="986">
        <f t="shared" si="7"/>
        <v>380000</v>
      </c>
      <c r="I26" s="986">
        <f t="shared" si="8"/>
        <v>0</v>
      </c>
      <c r="J26" s="986">
        <f t="shared" si="9"/>
        <v>0</v>
      </c>
      <c r="AK26" s="487" t="s">
        <v>364</v>
      </c>
      <c r="AL26" s="487" t="s">
        <v>383</v>
      </c>
      <c r="AM26" s="487" t="s">
        <v>928</v>
      </c>
      <c r="AN26" s="487" t="s">
        <v>277</v>
      </c>
      <c r="AO26" s="986">
        <v>7821000</v>
      </c>
      <c r="AP26" s="986">
        <v>0</v>
      </c>
      <c r="AQ26" s="986">
        <v>0</v>
      </c>
      <c r="AR26" s="986">
        <f t="shared" si="3"/>
        <v>7821</v>
      </c>
      <c r="AS26" s="986">
        <f t="shared" si="4"/>
        <v>0</v>
      </c>
      <c r="AT26" s="986">
        <f t="shared" si="5"/>
        <v>0</v>
      </c>
    </row>
    <row r="27" spans="1:60" x14ac:dyDescent="0.2">
      <c r="A27" s="983" t="s">
        <v>536</v>
      </c>
      <c r="B27" s="984" t="s">
        <v>537</v>
      </c>
      <c r="C27" s="984" t="s">
        <v>377</v>
      </c>
      <c r="D27" s="984" t="s">
        <v>377</v>
      </c>
      <c r="E27" s="985">
        <v>54530000</v>
      </c>
      <c r="F27" s="985">
        <v>0</v>
      </c>
      <c r="G27" s="985">
        <v>0</v>
      </c>
      <c r="H27" s="986">
        <f t="shared" si="7"/>
        <v>54530</v>
      </c>
      <c r="I27" s="986">
        <f t="shared" si="8"/>
        <v>0</v>
      </c>
      <c r="J27" s="986">
        <f t="shared" si="9"/>
        <v>0</v>
      </c>
      <c r="AK27" s="487" t="s">
        <v>364</v>
      </c>
      <c r="AL27" s="487" t="s">
        <v>383</v>
      </c>
      <c r="AM27" s="487" t="s">
        <v>928</v>
      </c>
      <c r="AN27" s="487" t="s">
        <v>277</v>
      </c>
      <c r="AO27" s="986">
        <v>0</v>
      </c>
      <c r="AP27" s="986">
        <v>0</v>
      </c>
      <c r="AQ27" s="986">
        <v>595000</v>
      </c>
      <c r="AR27" s="986">
        <f t="shared" si="3"/>
        <v>0</v>
      </c>
      <c r="AS27" s="986">
        <f t="shared" si="4"/>
        <v>0</v>
      </c>
      <c r="AT27" s="986">
        <f t="shared" si="5"/>
        <v>595</v>
      </c>
      <c r="BG27" s="488"/>
    </row>
    <row r="28" spans="1:60" x14ac:dyDescent="0.2">
      <c r="A28" s="983" t="s">
        <v>538</v>
      </c>
      <c r="B28" s="984" t="s">
        <v>539</v>
      </c>
      <c r="C28" s="984" t="s">
        <v>377</v>
      </c>
      <c r="D28" s="984" t="s">
        <v>377</v>
      </c>
      <c r="E28" s="985">
        <v>70000000</v>
      </c>
      <c r="F28" s="985">
        <v>0</v>
      </c>
      <c r="G28" s="985">
        <v>0</v>
      </c>
      <c r="H28" s="986">
        <f t="shared" si="7"/>
        <v>70000</v>
      </c>
      <c r="I28" s="986">
        <f t="shared" si="8"/>
        <v>0</v>
      </c>
      <c r="J28" s="986">
        <f t="shared" si="9"/>
        <v>0</v>
      </c>
      <c r="AK28" s="487" t="s">
        <v>364</v>
      </c>
      <c r="AL28" s="487" t="s">
        <v>383</v>
      </c>
      <c r="AM28" s="487" t="s">
        <v>384</v>
      </c>
      <c r="AN28" s="487" t="s">
        <v>385</v>
      </c>
      <c r="AO28" s="986">
        <v>0</v>
      </c>
      <c r="AP28" s="986">
        <v>0</v>
      </c>
      <c r="AQ28" s="986">
        <v>0</v>
      </c>
      <c r="AR28" s="986">
        <f t="shared" si="3"/>
        <v>0</v>
      </c>
      <c r="AS28" s="986">
        <f t="shared" si="4"/>
        <v>0</v>
      </c>
      <c r="AT28" s="986">
        <f t="shared" si="5"/>
        <v>0</v>
      </c>
      <c r="BH28" s="488"/>
    </row>
    <row r="29" spans="1:60" x14ac:dyDescent="0.2">
      <c r="A29" s="983" t="s">
        <v>381</v>
      </c>
      <c r="B29" s="984" t="s">
        <v>121</v>
      </c>
      <c r="C29" s="984" t="s">
        <v>377</v>
      </c>
      <c r="D29" s="984" t="s">
        <v>377</v>
      </c>
      <c r="E29" s="985">
        <v>10000</v>
      </c>
      <c r="F29" s="985">
        <v>0</v>
      </c>
      <c r="G29" s="985">
        <v>0</v>
      </c>
      <c r="H29" s="986">
        <f t="shared" si="7"/>
        <v>10</v>
      </c>
      <c r="I29" s="986">
        <f t="shared" si="8"/>
        <v>0</v>
      </c>
      <c r="J29" s="986">
        <f t="shared" si="9"/>
        <v>0</v>
      </c>
      <c r="AK29" s="487" t="s">
        <v>364</v>
      </c>
      <c r="AL29" s="487" t="s">
        <v>383</v>
      </c>
      <c r="AM29" s="487" t="s">
        <v>557</v>
      </c>
      <c r="AN29" s="487" t="s">
        <v>558</v>
      </c>
      <c r="AO29" s="986">
        <v>74038000</v>
      </c>
      <c r="AP29" s="986">
        <v>0</v>
      </c>
      <c r="AQ29" s="986">
        <v>0</v>
      </c>
      <c r="AR29" s="986">
        <f t="shared" si="3"/>
        <v>74038</v>
      </c>
      <c r="AS29" s="986">
        <f t="shared" si="4"/>
        <v>0</v>
      </c>
      <c r="AT29" s="986">
        <f t="shared" si="5"/>
        <v>0</v>
      </c>
    </row>
    <row r="30" spans="1:60" x14ac:dyDescent="0.2">
      <c r="A30" s="983" t="s">
        <v>381</v>
      </c>
      <c r="B30" s="984" t="s">
        <v>121</v>
      </c>
      <c r="C30" s="984" t="s">
        <v>377</v>
      </c>
      <c r="D30" s="984" t="s">
        <v>377</v>
      </c>
      <c r="E30" s="985">
        <v>0</v>
      </c>
      <c r="F30" s="985">
        <v>3200000</v>
      </c>
      <c r="G30" s="985">
        <v>3200000</v>
      </c>
      <c r="H30" s="986">
        <f t="shared" si="7"/>
        <v>0</v>
      </c>
      <c r="I30" s="986">
        <f t="shared" si="8"/>
        <v>3200</v>
      </c>
      <c r="J30" s="986">
        <f t="shared" si="9"/>
        <v>3200</v>
      </c>
      <c r="AK30" s="487" t="s">
        <v>815</v>
      </c>
      <c r="AL30" s="487" t="s">
        <v>725</v>
      </c>
      <c r="AM30" s="487" t="s">
        <v>377</v>
      </c>
      <c r="AN30" s="487" t="s">
        <v>377</v>
      </c>
      <c r="AO30" s="986">
        <v>1000</v>
      </c>
      <c r="AP30" s="986">
        <v>0</v>
      </c>
      <c r="AQ30" s="986">
        <v>0</v>
      </c>
      <c r="AR30" s="986">
        <f t="shared" si="3"/>
        <v>1</v>
      </c>
      <c r="AS30" s="986">
        <f t="shared" si="4"/>
        <v>0</v>
      </c>
      <c r="AT30" s="986">
        <f t="shared" si="5"/>
        <v>0</v>
      </c>
    </row>
    <row r="31" spans="1:60" x14ac:dyDescent="0.2">
      <c r="A31" s="983" t="s">
        <v>381</v>
      </c>
      <c r="B31" s="984" t="s">
        <v>121</v>
      </c>
      <c r="C31" s="984" t="s">
        <v>377</v>
      </c>
      <c r="D31" s="984" t="s">
        <v>377</v>
      </c>
      <c r="E31" s="985">
        <v>0</v>
      </c>
      <c r="F31" s="985">
        <v>0</v>
      </c>
      <c r="G31" s="985">
        <v>0</v>
      </c>
      <c r="H31" s="986">
        <f t="shared" si="7"/>
        <v>0</v>
      </c>
      <c r="I31" s="986">
        <f t="shared" si="8"/>
        <v>0</v>
      </c>
      <c r="J31" s="986">
        <f t="shared" si="9"/>
        <v>0</v>
      </c>
      <c r="AK31" s="487" t="s">
        <v>746</v>
      </c>
      <c r="AL31" s="487" t="s">
        <v>747</v>
      </c>
      <c r="AM31" s="487" t="s">
        <v>377</v>
      </c>
      <c r="AN31" s="487" t="s">
        <v>377</v>
      </c>
      <c r="AO31" s="986">
        <v>1000</v>
      </c>
      <c r="AP31" s="986">
        <v>0</v>
      </c>
      <c r="AQ31" s="986">
        <v>0</v>
      </c>
      <c r="AR31" s="986">
        <f t="shared" si="3"/>
        <v>1</v>
      </c>
      <c r="AS31" s="986">
        <f t="shared" si="4"/>
        <v>0</v>
      </c>
      <c r="AT31" s="986">
        <f t="shared" si="5"/>
        <v>0</v>
      </c>
    </row>
    <row r="32" spans="1:60" x14ac:dyDescent="0.2">
      <c r="A32" s="983" t="s">
        <v>381</v>
      </c>
      <c r="B32" s="984" t="s">
        <v>121</v>
      </c>
      <c r="C32" s="984" t="s">
        <v>377</v>
      </c>
      <c r="D32" s="984" t="s">
        <v>377</v>
      </c>
      <c r="E32" s="985">
        <v>0</v>
      </c>
      <c r="F32" s="985">
        <v>1217173365</v>
      </c>
      <c r="G32" s="985">
        <v>1217173365</v>
      </c>
      <c r="H32" s="986">
        <f t="shared" si="7"/>
        <v>0</v>
      </c>
      <c r="I32" s="986">
        <f t="shared" si="8"/>
        <v>1217173.365</v>
      </c>
      <c r="J32" s="986">
        <f t="shared" si="9"/>
        <v>1217173.365</v>
      </c>
      <c r="AK32" s="487" t="s">
        <v>797</v>
      </c>
      <c r="AL32" s="487" t="s">
        <v>734</v>
      </c>
      <c r="AM32" s="487" t="s">
        <v>377</v>
      </c>
      <c r="AN32" s="487" t="s">
        <v>377</v>
      </c>
      <c r="AO32" s="986">
        <v>1000</v>
      </c>
      <c r="AP32" s="986">
        <v>0</v>
      </c>
      <c r="AQ32" s="986">
        <v>0</v>
      </c>
      <c r="AR32" s="986">
        <f t="shared" si="3"/>
        <v>1</v>
      </c>
      <c r="AS32" s="986">
        <f t="shared" si="4"/>
        <v>0</v>
      </c>
      <c r="AT32" s="986">
        <f t="shared" si="5"/>
        <v>0</v>
      </c>
    </row>
    <row r="33" spans="37:46" x14ac:dyDescent="0.2">
      <c r="AK33" s="487" t="s">
        <v>816</v>
      </c>
      <c r="AL33" s="487" t="s">
        <v>735</v>
      </c>
      <c r="AM33" s="487" t="s">
        <v>377</v>
      </c>
      <c r="AN33" s="487" t="s">
        <v>377</v>
      </c>
      <c r="AO33" s="986">
        <v>1000</v>
      </c>
      <c r="AP33" s="986">
        <v>0</v>
      </c>
      <c r="AQ33" s="986">
        <v>0</v>
      </c>
      <c r="AR33" s="986">
        <f t="shared" si="3"/>
        <v>1</v>
      </c>
      <c r="AS33" s="986">
        <f t="shared" si="4"/>
        <v>0</v>
      </c>
      <c r="AT33" s="986">
        <f t="shared" si="5"/>
        <v>0</v>
      </c>
    </row>
    <row r="34" spans="37:46" x14ac:dyDescent="0.2">
      <c r="AK34" s="487" t="s">
        <v>731</v>
      </c>
      <c r="AL34" s="487" t="s">
        <v>49</v>
      </c>
      <c r="AM34" s="487" t="s">
        <v>377</v>
      </c>
      <c r="AN34" s="487" t="s">
        <v>377</v>
      </c>
      <c r="AO34" s="986">
        <v>16000</v>
      </c>
      <c r="AP34" s="986">
        <v>0</v>
      </c>
      <c r="AQ34" s="986">
        <v>0</v>
      </c>
      <c r="AR34" s="986">
        <f t="shared" si="3"/>
        <v>16</v>
      </c>
      <c r="AS34" s="986">
        <f t="shared" si="4"/>
        <v>0</v>
      </c>
      <c r="AT34" s="986">
        <f t="shared" si="5"/>
        <v>0</v>
      </c>
    </row>
    <row r="35" spans="37:46" x14ac:dyDescent="0.2">
      <c r="AK35" s="487" t="s">
        <v>390</v>
      </c>
      <c r="AL35" s="487" t="s">
        <v>391</v>
      </c>
      <c r="AM35" s="487" t="s">
        <v>377</v>
      </c>
      <c r="AN35" s="487" t="s">
        <v>377</v>
      </c>
      <c r="AO35" s="986">
        <v>1258405000</v>
      </c>
      <c r="AP35" s="986">
        <v>0</v>
      </c>
      <c r="AQ35" s="986">
        <v>0</v>
      </c>
      <c r="AR35" s="986">
        <f t="shared" si="3"/>
        <v>1258405</v>
      </c>
      <c r="AS35" s="986">
        <f t="shared" si="4"/>
        <v>0</v>
      </c>
      <c r="AT35" s="986">
        <f t="shared" si="5"/>
        <v>0</v>
      </c>
    </row>
    <row r="36" spans="37:46" x14ac:dyDescent="0.2">
      <c r="AK36" s="487" t="s">
        <v>390</v>
      </c>
      <c r="AL36" s="487" t="s">
        <v>391</v>
      </c>
      <c r="AM36" s="487" t="s">
        <v>377</v>
      </c>
      <c r="AN36" s="487" t="s">
        <v>377</v>
      </c>
      <c r="AO36" s="986">
        <v>0</v>
      </c>
      <c r="AP36" s="986">
        <v>2481383</v>
      </c>
      <c r="AQ36" s="986">
        <v>1140166968</v>
      </c>
      <c r="AR36" s="986">
        <f t="shared" si="3"/>
        <v>0</v>
      </c>
      <c r="AS36" s="986">
        <f t="shared" si="4"/>
        <v>2481.3829999999998</v>
      </c>
      <c r="AT36" s="986">
        <f t="shared" si="5"/>
        <v>1140166.9680000001</v>
      </c>
    </row>
    <row r="37" spans="37:46" x14ac:dyDescent="0.2">
      <c r="AK37" s="487" t="s">
        <v>392</v>
      </c>
      <c r="AL37" s="487" t="s">
        <v>393</v>
      </c>
      <c r="AM37" s="487" t="s">
        <v>377</v>
      </c>
      <c r="AN37" s="487" t="s">
        <v>377</v>
      </c>
      <c r="AO37" s="986">
        <v>160453000</v>
      </c>
      <c r="AP37" s="986">
        <v>0</v>
      </c>
      <c r="AQ37" s="986">
        <v>0</v>
      </c>
      <c r="AR37" s="986">
        <f t="shared" si="3"/>
        <v>160453</v>
      </c>
      <c r="AS37" s="986">
        <f t="shared" si="4"/>
        <v>0</v>
      </c>
      <c r="AT37" s="986">
        <f t="shared" si="5"/>
        <v>0</v>
      </c>
    </row>
    <row r="38" spans="37:46" x14ac:dyDescent="0.2">
      <c r="AK38" s="487" t="s">
        <v>392</v>
      </c>
      <c r="AL38" s="487" t="s">
        <v>393</v>
      </c>
      <c r="AM38" s="487" t="s">
        <v>377</v>
      </c>
      <c r="AN38" s="487" t="s">
        <v>377</v>
      </c>
      <c r="AO38" s="986">
        <v>0</v>
      </c>
      <c r="AP38" s="986">
        <v>0</v>
      </c>
      <c r="AQ38" s="986">
        <v>42723860</v>
      </c>
      <c r="AR38" s="986">
        <f t="shared" si="3"/>
        <v>0</v>
      </c>
      <c r="AS38" s="986">
        <f t="shared" si="4"/>
        <v>0</v>
      </c>
      <c r="AT38" s="986">
        <f t="shared" si="5"/>
        <v>42723.86</v>
      </c>
    </row>
    <row r="39" spans="37:46" x14ac:dyDescent="0.2">
      <c r="AK39" s="487" t="s">
        <v>444</v>
      </c>
      <c r="AL39" s="487" t="s">
        <v>447</v>
      </c>
      <c r="AM39" s="487" t="s">
        <v>377</v>
      </c>
      <c r="AN39" s="487" t="s">
        <v>377</v>
      </c>
      <c r="AO39" s="986">
        <v>380000000</v>
      </c>
      <c r="AP39" s="986">
        <v>0</v>
      </c>
      <c r="AQ39" s="986">
        <v>0</v>
      </c>
      <c r="AR39" s="986">
        <f t="shared" si="3"/>
        <v>380000</v>
      </c>
      <c r="AS39" s="986">
        <f t="shared" si="4"/>
        <v>0</v>
      </c>
      <c r="AT39" s="986">
        <f t="shared" si="5"/>
        <v>0</v>
      </c>
    </row>
    <row r="40" spans="37:46" x14ac:dyDescent="0.2">
      <c r="AK40" s="487" t="s">
        <v>536</v>
      </c>
      <c r="AL40" s="487" t="s">
        <v>537</v>
      </c>
      <c r="AM40" s="487" t="s">
        <v>377</v>
      </c>
      <c r="AN40" s="487" t="s">
        <v>377</v>
      </c>
      <c r="AO40" s="986">
        <v>54530000</v>
      </c>
      <c r="AP40" s="986">
        <v>0</v>
      </c>
      <c r="AQ40" s="986">
        <v>0</v>
      </c>
      <c r="AR40" s="986">
        <f t="shared" si="3"/>
        <v>54530</v>
      </c>
      <c r="AS40" s="986">
        <f t="shared" si="4"/>
        <v>0</v>
      </c>
      <c r="AT40" s="986">
        <f t="shared" si="5"/>
        <v>0</v>
      </c>
    </row>
    <row r="41" spans="37:46" x14ac:dyDescent="0.2">
      <c r="AK41" s="487" t="s">
        <v>538</v>
      </c>
      <c r="AL41" s="487" t="s">
        <v>539</v>
      </c>
      <c r="AM41" s="487" t="s">
        <v>377</v>
      </c>
      <c r="AN41" s="487" t="s">
        <v>377</v>
      </c>
      <c r="AO41" s="986">
        <v>70000000</v>
      </c>
      <c r="AP41" s="986">
        <v>0</v>
      </c>
      <c r="AQ41" s="986">
        <v>0</v>
      </c>
      <c r="AR41" s="986">
        <f t="shared" si="3"/>
        <v>70000</v>
      </c>
      <c r="AS41" s="986">
        <f t="shared" si="4"/>
        <v>0</v>
      </c>
      <c r="AT41" s="986">
        <f t="shared" si="5"/>
        <v>0</v>
      </c>
    </row>
    <row r="42" spans="37:46" x14ac:dyDescent="0.2">
      <c r="AK42" s="487" t="s">
        <v>381</v>
      </c>
      <c r="AL42" s="487" t="s">
        <v>121</v>
      </c>
      <c r="AM42" s="487" t="s">
        <v>377</v>
      </c>
      <c r="AN42" s="487" t="s">
        <v>377</v>
      </c>
      <c r="AO42" s="986">
        <v>10000</v>
      </c>
      <c r="AP42" s="986">
        <v>0</v>
      </c>
      <c r="AQ42" s="986">
        <v>0</v>
      </c>
      <c r="AR42" s="986">
        <f t="shared" si="3"/>
        <v>10</v>
      </c>
      <c r="AS42" s="986">
        <f t="shared" si="4"/>
        <v>0</v>
      </c>
      <c r="AT42" s="986">
        <f t="shared" si="5"/>
        <v>0</v>
      </c>
    </row>
    <row r="43" spans="37:46" x14ac:dyDescent="0.2">
      <c r="AK43" s="487" t="s">
        <v>381</v>
      </c>
      <c r="AL43" s="487" t="s">
        <v>121</v>
      </c>
      <c r="AM43" s="487" t="s">
        <v>377</v>
      </c>
      <c r="AN43" s="487" t="s">
        <v>377</v>
      </c>
      <c r="AO43" s="986">
        <v>0</v>
      </c>
      <c r="AP43" s="986">
        <v>3200000</v>
      </c>
      <c r="AQ43" s="986">
        <v>3200000</v>
      </c>
      <c r="AR43" s="986">
        <f t="shared" si="3"/>
        <v>0</v>
      </c>
      <c r="AS43" s="986">
        <f t="shared" si="4"/>
        <v>3200</v>
      </c>
      <c r="AT43" s="986">
        <f t="shared" si="5"/>
        <v>3200</v>
      </c>
    </row>
    <row r="44" spans="37:46" x14ac:dyDescent="0.2">
      <c r="AK44" s="487" t="s">
        <v>381</v>
      </c>
      <c r="AL44" s="487" t="s">
        <v>121</v>
      </c>
      <c r="AM44" s="487" t="s">
        <v>377</v>
      </c>
      <c r="AN44" s="487" t="s">
        <v>377</v>
      </c>
      <c r="AO44" s="986">
        <v>0</v>
      </c>
      <c r="AP44" s="986">
        <v>0</v>
      </c>
      <c r="AQ44" s="986">
        <v>0</v>
      </c>
      <c r="AR44" s="986">
        <f t="shared" si="3"/>
        <v>0</v>
      </c>
      <c r="AS44" s="986">
        <f t="shared" si="4"/>
        <v>0</v>
      </c>
      <c r="AT44" s="986">
        <f t="shared" si="5"/>
        <v>0</v>
      </c>
    </row>
    <row r="45" spans="37:46" x14ac:dyDescent="0.2">
      <c r="AK45" s="487" t="s">
        <v>381</v>
      </c>
      <c r="AL45" s="487" t="s">
        <v>121</v>
      </c>
      <c r="AM45" s="487" t="s">
        <v>377</v>
      </c>
      <c r="AN45" s="487" t="s">
        <v>377</v>
      </c>
      <c r="AO45" s="986">
        <v>0</v>
      </c>
      <c r="AP45" s="986">
        <v>1217173365</v>
      </c>
      <c r="AQ45" s="986">
        <v>1217173365</v>
      </c>
      <c r="AR45" s="986">
        <f t="shared" si="3"/>
        <v>0</v>
      </c>
      <c r="AS45" s="986">
        <f t="shared" si="4"/>
        <v>1217173.365</v>
      </c>
      <c r="AT45" s="986">
        <f t="shared" si="5"/>
        <v>1217173.365</v>
      </c>
    </row>
    <row r="46" spans="37:46" x14ac:dyDescent="0.2">
      <c r="AR46" s="1001">
        <f>SUM(AR3:AR45)</f>
        <v>6015267</v>
      </c>
      <c r="AS46" s="1001">
        <f t="shared" ref="AS46:AT46" si="25">SUM(AS3:AS45)</f>
        <v>1227972.2139999999</v>
      </c>
      <c r="AT46" s="1001">
        <f t="shared" si="25"/>
        <v>2681772.14</v>
      </c>
    </row>
    <row r="48" spans="37:46" x14ac:dyDescent="0.2">
      <c r="AR48" s="488">
        <f>+AR46-'Prog 02'!I9</f>
        <v>0</v>
      </c>
      <c r="AS48" s="488">
        <f ca="1">+AS46-'Prog 02'!J9</f>
        <v>0</v>
      </c>
      <c r="AT48" s="488">
        <f>+AT46-'Prog 02'!L9</f>
        <v>0</v>
      </c>
    </row>
  </sheetData>
  <autoFilter ref="AK2:AT2" xr:uid="{7A6EF343-7A80-42B7-AA56-7D1BC676F3E7}">
    <sortState xmlns:xlrd2="http://schemas.microsoft.com/office/spreadsheetml/2017/richdata2" ref="AK3:AT45">
      <sortCondition ref="AK2"/>
    </sortState>
  </autoFilter>
  <mergeCells count="5">
    <mergeCell ref="A1:E1"/>
    <mergeCell ref="L1:U1"/>
    <mergeCell ref="Z1:AF1"/>
    <mergeCell ref="AK1:AQ1"/>
    <mergeCell ref="AV1:B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tabColor rgb="FF00B050"/>
    <pageSetUpPr fitToPage="1"/>
  </sheetPr>
  <dimension ref="A1:BF95"/>
  <sheetViews>
    <sheetView showGridLines="0" zoomScale="70" zoomScaleNormal="70" zoomScaleSheetLayoutView="52" workbookViewId="0">
      <pane xSplit="1" ySplit="10" topLeftCell="B11" activePane="bottomRight" state="frozen"/>
      <selection pane="topRight" activeCell="B1" sqref="B1"/>
      <selection pane="bottomLeft" activeCell="A11" sqref="A11"/>
      <selection pane="bottomRight" activeCell="H55" sqref="H55"/>
    </sheetView>
  </sheetViews>
  <sheetFormatPr baseColWidth="10" defaultColWidth="11.42578125" defaultRowHeight="12.75" x14ac:dyDescent="0.25"/>
  <cols>
    <col min="1" max="1" width="14.7109375" style="535" customWidth="1"/>
    <col min="2" max="2" width="6.7109375" style="227" customWidth="1"/>
    <col min="3" max="3" width="6.7109375" style="4" customWidth="1"/>
    <col min="4" max="4" width="6.7109375" style="61" customWidth="1"/>
    <col min="5" max="5" width="6.7109375" style="61" hidden="1" customWidth="1"/>
    <col min="6" max="6" width="14.85546875" style="61" hidden="1" customWidth="1"/>
    <col min="7" max="7" width="55" style="27" customWidth="1"/>
    <col min="8" max="10" width="22.140625" style="35" customWidth="1"/>
    <col min="11" max="11" width="22.140625" style="941" customWidth="1"/>
    <col min="12" max="12" width="22.140625" style="225" hidden="1" customWidth="1"/>
    <col min="13" max="13" width="22.140625" style="144" hidden="1" customWidth="1"/>
    <col min="14" max="14" width="22.140625" style="228" hidden="1" customWidth="1"/>
    <col min="15" max="15" width="22.140625" style="144" hidden="1" customWidth="1"/>
    <col min="16" max="16" width="22.140625" style="291" hidden="1" customWidth="1"/>
    <col min="17" max="17" width="22.140625" style="240" hidden="1" customWidth="1"/>
    <col min="18" max="18" width="22.140625" style="291" hidden="1" customWidth="1"/>
    <col min="19" max="19" width="22.140625" style="144" hidden="1" customWidth="1"/>
    <col min="20" max="21" width="22.140625" style="125" customWidth="1"/>
    <col min="22" max="22" width="22.140625" style="144" customWidth="1"/>
    <col min="23" max="25" width="22.140625" style="73" hidden="1" customWidth="1"/>
    <col min="26" max="26" width="22.140625" style="35" hidden="1" customWidth="1"/>
    <col min="27" max="27" width="22.5703125" style="229" hidden="1" customWidth="1"/>
    <col min="28" max="36" width="22.5703125" style="35" hidden="1" customWidth="1"/>
    <col min="37" max="37" width="3.5703125" style="362" customWidth="1"/>
    <col min="38" max="38" width="27.5703125" style="27" customWidth="1"/>
    <col min="39" max="39" width="16.140625" style="57" customWidth="1"/>
    <col min="40" max="40" width="14.85546875" style="57" customWidth="1"/>
    <col min="41" max="41" width="15" style="57" customWidth="1"/>
    <col min="42" max="42" width="16" style="57" customWidth="1"/>
    <col min="43" max="43" width="13.7109375" style="57" customWidth="1"/>
    <col min="44" max="44" width="17.42578125" style="57" customWidth="1"/>
    <col min="45" max="45" width="9.140625" style="57" hidden="1" customWidth="1"/>
    <col min="46" max="46" width="17.42578125" style="57" hidden="1" customWidth="1"/>
    <col min="47" max="47" width="9.5703125" style="57" hidden="1" customWidth="1"/>
    <col min="48" max="48" width="19.85546875" style="27" hidden="1" customWidth="1"/>
    <col min="49" max="51" width="17.42578125" style="27" hidden="1" customWidth="1"/>
    <col min="52" max="54" width="9.5703125" style="27" customWidth="1"/>
    <col min="55" max="56" width="11.42578125" style="27"/>
    <col min="57" max="57" width="11.85546875" style="27" bestFit="1" customWidth="1"/>
    <col min="58" max="16384" width="11.42578125" style="27"/>
  </cols>
  <sheetData>
    <row r="1" spans="1:58" ht="20.100000000000001" customHeight="1" x14ac:dyDescent="0.25">
      <c r="A1" s="879"/>
      <c r="H1" s="125"/>
      <c r="I1" s="125"/>
      <c r="J1" s="125"/>
      <c r="K1" s="937"/>
      <c r="L1" s="125"/>
      <c r="M1" s="937"/>
      <c r="N1" s="920"/>
      <c r="O1" s="937"/>
      <c r="P1" s="920"/>
      <c r="Q1" s="937"/>
      <c r="R1" s="920"/>
      <c r="S1" s="921"/>
      <c r="V1" s="921"/>
      <c r="W1" s="877"/>
      <c r="X1" s="877"/>
      <c r="Y1" s="877"/>
      <c r="AA1" s="39"/>
      <c r="AK1" s="877"/>
    </row>
    <row r="2" spans="1:58" ht="10.15" hidden="1" customHeight="1" x14ac:dyDescent="0.25">
      <c r="H2" s="27"/>
      <c r="K2" s="938"/>
      <c r="M2" s="944"/>
      <c r="N2" s="233"/>
      <c r="O2" s="946"/>
      <c r="P2" s="300"/>
      <c r="Q2" s="948"/>
      <c r="R2" s="300"/>
      <c r="S2" s="946"/>
      <c r="T2" s="369"/>
      <c r="U2" s="369"/>
      <c r="V2" s="370"/>
      <c r="W2" s="371"/>
      <c r="X2" s="371"/>
      <c r="Y2" s="371"/>
      <c r="Z2" s="372"/>
      <c r="AA2" s="373"/>
      <c r="AI2" s="372"/>
      <c r="AK2" s="374"/>
    </row>
    <row r="3" spans="1:58" s="231" customFormat="1" ht="15" hidden="1" customHeight="1" x14ac:dyDescent="0.25">
      <c r="A3" s="876"/>
      <c r="D3" s="172"/>
      <c r="E3" s="172"/>
      <c r="F3" s="172"/>
      <c r="I3" s="292"/>
      <c r="J3" s="172"/>
      <c r="K3" s="939"/>
      <c r="L3" s="172"/>
      <c r="M3" s="939"/>
      <c r="N3" s="172"/>
      <c r="O3" s="939"/>
      <c r="P3" s="365"/>
      <c r="Q3" s="939"/>
      <c r="R3" s="365"/>
      <c r="S3" s="951"/>
      <c r="T3" s="366"/>
      <c r="U3" s="366"/>
      <c r="V3" s="367"/>
      <c r="W3" s="554"/>
      <c r="X3" s="368"/>
      <c r="Y3" s="368"/>
      <c r="AL3" s="878"/>
      <c r="AM3" s="57"/>
      <c r="AN3" s="57"/>
      <c r="AO3" s="57"/>
      <c r="AP3" s="57"/>
      <c r="AQ3" s="57"/>
      <c r="AR3" s="57"/>
      <c r="AS3" s="57"/>
      <c r="AT3" s="57"/>
      <c r="AU3" s="57"/>
      <c r="AV3" s="878"/>
      <c r="AW3" s="878"/>
      <c r="AX3" s="878"/>
      <c r="AY3" s="878"/>
      <c r="AZ3" s="878"/>
      <c r="BA3" s="878"/>
      <c r="BB3" s="878"/>
      <c r="BC3" s="878"/>
      <c r="BD3" s="878"/>
      <c r="BE3" s="878"/>
      <c r="BF3" s="878"/>
    </row>
    <row r="4" spans="1:58" s="57" customFormat="1" ht="27" customHeight="1" x14ac:dyDescent="0.25">
      <c r="A4" s="535"/>
      <c r="B4" s="1074" t="s">
        <v>642</v>
      </c>
      <c r="C4" s="1074"/>
      <c r="D4" s="1074"/>
      <c r="E4" s="1074"/>
      <c r="F4" s="1074"/>
      <c r="G4" s="1074"/>
      <c r="H4" s="1074"/>
      <c r="I4" s="1074"/>
      <c r="J4" s="1074"/>
      <c r="K4" s="1107"/>
      <c r="L4" s="1074"/>
      <c r="M4" s="1107"/>
      <c r="N4" s="1074"/>
      <c r="O4" s="1107"/>
      <c r="P4" s="1074"/>
      <c r="Q4" s="1074"/>
      <c r="R4" s="1074"/>
      <c r="S4" s="1108"/>
      <c r="T4" s="1074"/>
      <c r="U4" s="1074"/>
      <c r="V4" s="1074"/>
      <c r="W4" s="1090"/>
      <c r="X4" s="1091"/>
      <c r="Y4" s="1090"/>
      <c r="Z4" s="1091"/>
      <c r="AA4" s="449"/>
      <c r="AB4" s="449"/>
      <c r="AC4" s="449"/>
      <c r="AD4" s="445"/>
      <c r="AE4" s="445"/>
      <c r="AF4" s="445"/>
      <c r="AG4" s="445"/>
      <c r="AH4" s="445"/>
      <c r="AI4" s="445"/>
      <c r="AJ4" s="445"/>
      <c r="AK4" s="461"/>
    </row>
    <row r="5" spans="1:58" s="463" customFormat="1" ht="24.75" hidden="1" customHeight="1" x14ac:dyDescent="0.25">
      <c r="A5" s="874"/>
      <c r="B5" s="454"/>
      <c r="C5" s="454"/>
      <c r="D5" s="455"/>
      <c r="E5" s="455"/>
      <c r="F5" s="455"/>
      <c r="G5" s="454"/>
      <c r="H5" s="454"/>
      <c r="I5" s="454"/>
      <c r="J5" s="454"/>
      <c r="K5" s="460"/>
      <c r="L5" s="454"/>
      <c r="M5" s="460"/>
      <c r="N5" s="454"/>
      <c r="O5" s="947"/>
      <c r="P5" s="462"/>
      <c r="Q5" s="949"/>
      <c r="R5" s="462"/>
      <c r="S5" s="947"/>
      <c r="T5" s="455"/>
      <c r="U5" s="455"/>
      <c r="V5" s="460"/>
      <c r="W5" s="139" t="s">
        <v>234</v>
      </c>
      <c r="X5" s="139" t="s">
        <v>120</v>
      </c>
      <c r="Y5" s="139" t="s">
        <v>234</v>
      </c>
      <c r="Z5" s="139" t="s">
        <v>120</v>
      </c>
      <c r="AA5" s="139"/>
      <c r="AB5" s="139"/>
      <c r="AC5" s="139"/>
      <c r="AD5" s="139"/>
      <c r="AE5" s="139"/>
      <c r="AF5" s="139"/>
      <c r="AG5" s="139"/>
      <c r="AH5" s="139"/>
      <c r="AI5" s="139"/>
      <c r="AJ5" s="139"/>
      <c r="AK5" s="363"/>
      <c r="AM5" s="57"/>
      <c r="AN5" s="57"/>
      <c r="AO5" s="57"/>
      <c r="AP5" s="57"/>
      <c r="AQ5" s="57"/>
      <c r="AR5" s="57"/>
      <c r="AS5" s="57"/>
      <c r="AT5" s="57"/>
      <c r="AU5" s="57"/>
    </row>
    <row r="6" spans="1:58" s="57" customFormat="1" ht="27" customHeight="1" x14ac:dyDescent="0.25">
      <c r="A6" s="535"/>
      <c r="B6" s="1109" t="s">
        <v>874</v>
      </c>
      <c r="C6" s="1109"/>
      <c r="D6" s="1109"/>
      <c r="E6" s="1109"/>
      <c r="F6" s="1109"/>
      <c r="G6" s="1109"/>
      <c r="H6" s="1109"/>
      <c r="I6" s="1109"/>
      <c r="J6" s="1109"/>
      <c r="K6" s="1110"/>
      <c r="L6" s="1109"/>
      <c r="M6" s="1110"/>
      <c r="N6" s="1109"/>
      <c r="O6" s="1110"/>
      <c r="P6" s="1109"/>
      <c r="Q6" s="1109"/>
      <c r="R6" s="1109"/>
      <c r="S6" s="1111"/>
      <c r="T6" s="1109"/>
      <c r="U6" s="1109"/>
      <c r="V6" s="1109"/>
      <c r="W6" s="1092"/>
      <c r="X6" s="1093"/>
      <c r="Y6" s="1092"/>
      <c r="Z6" s="1093"/>
      <c r="AA6" s="446"/>
      <c r="AB6" s="448"/>
      <c r="AC6" s="448"/>
      <c r="AD6" s="448"/>
      <c r="AE6" s="448"/>
      <c r="AF6" s="448"/>
      <c r="AG6" s="448"/>
      <c r="AH6" s="448"/>
      <c r="AI6" s="448"/>
      <c r="AJ6" s="446"/>
      <c r="AK6" s="364"/>
    </row>
    <row r="7" spans="1:58" ht="30" customHeight="1" x14ac:dyDescent="0.25">
      <c r="B7" s="1084" t="s">
        <v>243</v>
      </c>
      <c r="C7" s="1084"/>
      <c r="D7" s="1084"/>
      <c r="E7" s="1084"/>
      <c r="F7" s="1084"/>
      <c r="G7" s="1084"/>
      <c r="H7" s="1076" t="s">
        <v>1054</v>
      </c>
      <c r="I7" s="1076"/>
      <c r="J7" s="1076"/>
      <c r="K7" s="1088"/>
      <c r="L7" s="1076"/>
      <c r="M7" s="1088"/>
      <c r="N7" s="1076"/>
      <c r="O7" s="1088"/>
      <c r="P7" s="1076"/>
      <c r="Q7" s="1076"/>
      <c r="R7" s="1076"/>
      <c r="S7" s="1089"/>
      <c r="T7" s="1056" t="s">
        <v>799</v>
      </c>
      <c r="U7" s="1056"/>
      <c r="V7" s="1056"/>
      <c r="W7" s="1094" t="s">
        <v>0</v>
      </c>
      <c r="X7" s="1094"/>
      <c r="Y7" s="1094" t="s">
        <v>129</v>
      </c>
      <c r="Z7" s="1094"/>
      <c r="AA7" s="104" t="s">
        <v>4</v>
      </c>
      <c r="AB7" s="104" t="s">
        <v>5</v>
      </c>
      <c r="AC7" s="104" t="s">
        <v>6</v>
      </c>
      <c r="AD7" s="104" t="s">
        <v>7</v>
      </c>
      <c r="AE7" s="104" t="s">
        <v>77</v>
      </c>
      <c r="AF7" s="104" t="s">
        <v>8</v>
      </c>
      <c r="AG7" s="104" t="s">
        <v>9</v>
      </c>
      <c r="AH7" s="104" t="s">
        <v>10</v>
      </c>
      <c r="AI7" s="104" t="s">
        <v>11</v>
      </c>
      <c r="AJ7" s="104" t="s">
        <v>12</v>
      </c>
      <c r="AK7" s="364"/>
    </row>
    <row r="8" spans="1:58" ht="27" hidden="1" customHeight="1" x14ac:dyDescent="0.25">
      <c r="B8" s="1084"/>
      <c r="C8" s="1084"/>
      <c r="D8" s="1084"/>
      <c r="E8" s="1084"/>
      <c r="F8" s="1084"/>
      <c r="G8" s="1084"/>
      <c r="H8" s="175" t="s">
        <v>123</v>
      </c>
      <c r="I8" s="175" t="s">
        <v>124</v>
      </c>
      <c r="J8" s="175" t="s">
        <v>125</v>
      </c>
      <c r="K8" s="192" t="s">
        <v>126</v>
      </c>
      <c r="L8" s="175" t="s">
        <v>612</v>
      </c>
      <c r="M8" s="192" t="s">
        <v>614</v>
      </c>
      <c r="N8" s="175" t="s">
        <v>613</v>
      </c>
      <c r="O8" s="192" t="s">
        <v>615</v>
      </c>
      <c r="P8" s="288"/>
      <c r="Q8" s="302"/>
      <c r="R8" s="288"/>
      <c r="S8" s="192"/>
      <c r="T8" s="193" t="s">
        <v>123</v>
      </c>
      <c r="U8" s="176" t="s">
        <v>124</v>
      </c>
      <c r="V8" s="350" t="s">
        <v>127</v>
      </c>
      <c r="W8" s="930"/>
      <c r="X8" s="104" t="s">
        <v>0</v>
      </c>
      <c r="Y8" s="104"/>
      <c r="Z8" s="104" t="s">
        <v>129</v>
      </c>
      <c r="AA8" s="104" t="s">
        <v>4</v>
      </c>
      <c r="AB8" s="166" t="s">
        <v>5</v>
      </c>
      <c r="AC8" s="166" t="s">
        <v>6</v>
      </c>
      <c r="AD8" s="166"/>
      <c r="AE8" s="166"/>
      <c r="AF8" s="166"/>
      <c r="AG8" s="166"/>
      <c r="AH8" s="166"/>
      <c r="AI8" s="166"/>
      <c r="AJ8" s="166"/>
    </row>
    <row r="9" spans="1:58" ht="45" customHeight="1" x14ac:dyDescent="0.25">
      <c r="B9" s="1084"/>
      <c r="C9" s="1084"/>
      <c r="D9" s="1084"/>
      <c r="E9" s="1084"/>
      <c r="F9" s="1084"/>
      <c r="G9" s="1084"/>
      <c r="H9" s="181" t="s">
        <v>1055</v>
      </c>
      <c r="I9" s="181" t="s">
        <v>1059</v>
      </c>
      <c r="J9" s="181" t="s">
        <v>1081</v>
      </c>
      <c r="K9" s="194" t="s">
        <v>1082</v>
      </c>
      <c r="L9" s="181" t="s">
        <v>624</v>
      </c>
      <c r="M9" s="194" t="s">
        <v>623</v>
      </c>
      <c r="N9" s="181" t="s">
        <v>621</v>
      </c>
      <c r="O9" s="194" t="s">
        <v>622</v>
      </c>
      <c r="P9" s="278" t="s">
        <v>937</v>
      </c>
      <c r="Q9" s="194" t="s">
        <v>1061</v>
      </c>
      <c r="R9" s="278" t="s">
        <v>938</v>
      </c>
      <c r="S9" s="194" t="s">
        <v>939</v>
      </c>
      <c r="T9" s="183" t="s">
        <v>1084</v>
      </c>
      <c r="U9" s="183" t="s">
        <v>1085</v>
      </c>
      <c r="V9" s="351" t="s">
        <v>1086</v>
      </c>
      <c r="W9" s="207" t="s">
        <v>1058</v>
      </c>
      <c r="X9" s="207" t="s">
        <v>800</v>
      </c>
      <c r="Y9" s="207" t="s">
        <v>1058</v>
      </c>
      <c r="Z9" s="207" t="s">
        <v>800</v>
      </c>
      <c r="AA9" s="207" t="s">
        <v>800</v>
      </c>
      <c r="AB9" s="207" t="s">
        <v>800</v>
      </c>
      <c r="AC9" s="207" t="s">
        <v>800</v>
      </c>
      <c r="AD9" s="207" t="s">
        <v>800</v>
      </c>
      <c r="AE9" s="207" t="s">
        <v>800</v>
      </c>
      <c r="AF9" s="207" t="s">
        <v>800</v>
      </c>
      <c r="AG9" s="207" t="s">
        <v>800</v>
      </c>
      <c r="AH9" s="207" t="s">
        <v>800</v>
      </c>
      <c r="AI9" s="207" t="s">
        <v>800</v>
      </c>
      <c r="AJ9" s="207" t="s">
        <v>800</v>
      </c>
      <c r="AK9" s="423"/>
      <c r="AL9" s="877"/>
      <c r="AM9" s="877"/>
      <c r="AN9" s="877"/>
      <c r="AO9" s="877"/>
    </row>
    <row r="10" spans="1:58" ht="39.950000000000003" customHeight="1" x14ac:dyDescent="0.25">
      <c r="B10" s="360" t="s">
        <v>87</v>
      </c>
      <c r="C10" s="121" t="s">
        <v>88</v>
      </c>
      <c r="D10" s="114" t="s">
        <v>89</v>
      </c>
      <c r="E10" s="114" t="s">
        <v>90</v>
      </c>
      <c r="F10" s="536"/>
      <c r="G10" s="116" t="s">
        <v>135</v>
      </c>
      <c r="H10" s="122">
        <f>+H11+H26+++H30+H32+H50</f>
        <v>246930548.99699998</v>
      </c>
      <c r="I10" s="122">
        <f>+I11+I30+I32+I50+I52++I26</f>
        <v>245061171.99700001</v>
      </c>
      <c r="J10" s="122">
        <f ca="1">+J11+J30+J32+J50+J52++J26</f>
        <v>84429391.666000009</v>
      </c>
      <c r="K10" s="123">
        <f ca="1">IFERROR(J10/I10,"0")</f>
        <v>0.34452374065620472</v>
      </c>
      <c r="L10" s="122">
        <f>+L11+L30+L32+L50+L52++L26</f>
        <v>85927009.699000001</v>
      </c>
      <c r="M10" s="123">
        <f>+IFERROR(L10/I10,0)</f>
        <v>0.35063494146698976</v>
      </c>
      <c r="N10" s="375">
        <f>+N11+N26+N30+N32+N50</f>
        <v>159134162.29799998</v>
      </c>
      <c r="O10" s="123">
        <f>+IFERROR(N10/I10,0)</f>
        <v>0.64936505853301019</v>
      </c>
      <c r="P10" s="375">
        <f>+P11+P26+P30+P32+P50</f>
        <v>46155999.291999996</v>
      </c>
      <c r="Q10" s="123">
        <f ca="1">IFERROR(P10/J10,0)</f>
        <v>0.54668165174743488</v>
      </c>
      <c r="R10" s="375">
        <f ca="1">+R11+Q26+Q30+R32+R50</f>
        <v>38273392.373999998</v>
      </c>
      <c r="S10" s="123">
        <f ca="1">+IFERROR(R10/J10,0)</f>
        <v>0.45331834825256495</v>
      </c>
      <c r="T10" s="375">
        <f>+T11+T26+T30+T32+T50</f>
        <v>281107314.37797594</v>
      </c>
      <c r="U10" s="375">
        <f>+U11+U26+U30+U32+U50</f>
        <v>59392636.238893986</v>
      </c>
      <c r="V10" s="123">
        <f>IFERROR(U10/T10,0)</f>
        <v>0.21128100622467208</v>
      </c>
      <c r="W10" s="931">
        <f t="shared" ref="W10:AJ10" si="0">+W11+W26+W30+W32+W50+W52</f>
        <v>84405933.015000001</v>
      </c>
      <c r="X10" s="931">
        <f t="shared" si="0"/>
        <v>56736811.75037799</v>
      </c>
      <c r="Y10" s="931">
        <f>+Y11+Y26+Y30+Y32+Y50+Y52</f>
        <v>23458.651000000002</v>
      </c>
      <c r="Z10" s="931">
        <f t="shared" si="0"/>
        <v>2618708.4885159996</v>
      </c>
      <c r="AA10" s="931">
        <f t="shared" si="0"/>
        <v>5380231.9899999993</v>
      </c>
      <c r="AB10" s="931">
        <f t="shared" si="0"/>
        <v>84113159.371999994</v>
      </c>
      <c r="AC10" s="931">
        <f t="shared" si="0"/>
        <v>5867032.2089999998</v>
      </c>
      <c r="AD10" s="931">
        <f t="shared" si="0"/>
        <v>6599474.5089999996</v>
      </c>
      <c r="AE10" s="931">
        <f t="shared" si="0"/>
        <v>46457262.284999996</v>
      </c>
      <c r="AF10" s="931">
        <f t="shared" si="0"/>
        <v>10215098.593999999</v>
      </c>
      <c r="AG10" s="931">
        <f t="shared" si="0"/>
        <v>20675606.154999997</v>
      </c>
      <c r="AH10" s="931">
        <f t="shared" si="0"/>
        <v>21679600.910999998</v>
      </c>
      <c r="AI10" s="931">
        <f t="shared" si="0"/>
        <v>17870648.334999997</v>
      </c>
      <c r="AJ10" s="931">
        <f t="shared" si="0"/>
        <v>59861247.103</v>
      </c>
      <c r="AK10" s="423"/>
      <c r="AL10" s="877"/>
      <c r="AM10" s="911"/>
      <c r="AN10" s="911"/>
      <c r="AO10" s="911"/>
      <c r="AP10" s="911"/>
      <c r="AQ10" s="911"/>
      <c r="AR10" s="911"/>
      <c r="AS10" s="912"/>
      <c r="AT10" s="912"/>
      <c r="AU10" s="912"/>
      <c r="AV10" s="912"/>
      <c r="AW10" s="912"/>
      <c r="AX10" s="912"/>
      <c r="AY10" s="912"/>
      <c r="AZ10" s="912"/>
      <c r="BA10" s="911"/>
      <c r="BB10" s="911"/>
      <c r="BC10" s="911"/>
      <c r="BD10" s="911"/>
      <c r="BE10" s="911"/>
      <c r="BF10" s="911"/>
    </row>
    <row r="11" spans="1:58" s="893" customFormat="1" ht="15.75" customHeight="1" x14ac:dyDescent="0.25">
      <c r="A11" s="955"/>
      <c r="B11" s="412">
        <v>24</v>
      </c>
      <c r="C11" s="413" t="s">
        <v>1</v>
      </c>
      <c r="D11" s="414"/>
      <c r="E11" s="882"/>
      <c r="F11" s="883"/>
      <c r="G11" s="415" t="s">
        <v>138</v>
      </c>
      <c r="H11" s="416">
        <f>+H12+H21</f>
        <v>80872246</v>
      </c>
      <c r="I11" s="416">
        <f>+I12+I21</f>
        <v>80872246</v>
      </c>
      <c r="J11" s="416">
        <f ca="1">+J12+J21</f>
        <v>122103.749</v>
      </c>
      <c r="K11" s="585">
        <f t="shared" ref="K11:K55" ca="1" si="1">IFERROR(J11/I11,"0")</f>
        <v>1.5098350180604604E-3</v>
      </c>
      <c r="L11" s="416">
        <f>+L12+L21</f>
        <v>333097.609</v>
      </c>
      <c r="M11" s="585">
        <f t="shared" ref="M11:M55" si="2">+IFERROR(L11/I11,0)</f>
        <v>4.1188123920782417E-3</v>
      </c>
      <c r="N11" s="416">
        <f>N12+N21</f>
        <v>80539148.391000003</v>
      </c>
      <c r="O11" s="585">
        <f t="shared" ref="O11:O55" si="3">+IFERROR(N11/I11,0)</f>
        <v>0.99588118760792177</v>
      </c>
      <c r="P11" s="427">
        <f>+'P03 2026'!BC3</f>
        <v>119374.524</v>
      </c>
      <c r="Q11" s="585">
        <f t="shared" ref="Q11:Q55" ca="1" si="4">IFERROR(P11/J11,0)</f>
        <v>0.97764831119149342</v>
      </c>
      <c r="R11" s="427">
        <f>+'P03 2026'!BD3</f>
        <v>2729.2249999999999</v>
      </c>
      <c r="S11" s="585">
        <f t="shared" ref="S11:S55" ca="1" si="5">+IFERROR(R11/J11,0)</f>
        <v>2.2351688808506607E-2</v>
      </c>
      <c r="T11" s="416">
        <f>+T12+T21</f>
        <v>83551951.319999993</v>
      </c>
      <c r="U11" s="416">
        <f>+U12+U21</f>
        <v>114110.55934499999</v>
      </c>
      <c r="V11" s="585">
        <f>IFERROR(U11/T11,0)</f>
        <v>1.3657437982263511E-3</v>
      </c>
      <c r="W11" s="773">
        <f>+W12+W21</f>
        <v>98645.097999999998</v>
      </c>
      <c r="X11" s="773">
        <f>+X12+X21</f>
        <v>55104.872535000002</v>
      </c>
      <c r="Y11" s="773">
        <f>+Y12+Y21</f>
        <v>23458.651000000002</v>
      </c>
      <c r="Z11" s="952">
        <f t="shared" ref="Z11:AJ11" si="6">+Z12</f>
        <v>21889.686809999999</v>
      </c>
      <c r="AA11" s="932">
        <f>+AA12</f>
        <v>20296.553000000004</v>
      </c>
      <c r="AB11" s="932">
        <f t="shared" si="6"/>
        <v>76812586.772</v>
      </c>
      <c r="AC11" s="932">
        <f t="shared" si="6"/>
        <v>245130.01199999999</v>
      </c>
      <c r="AD11" s="932">
        <f t="shared" si="6"/>
        <v>757346.93200000003</v>
      </c>
      <c r="AE11" s="932">
        <f t="shared" si="6"/>
        <v>100448.947</v>
      </c>
      <c r="AF11" s="932">
        <f t="shared" si="6"/>
        <v>23301.414000000001</v>
      </c>
      <c r="AG11" s="932">
        <f t="shared" si="6"/>
        <v>178379.158</v>
      </c>
      <c r="AH11" s="932">
        <f t="shared" si="6"/>
        <v>503170.75199999998</v>
      </c>
      <c r="AI11" s="932">
        <f t="shared" si="6"/>
        <v>994279.92599999998</v>
      </c>
      <c r="AJ11" s="932">
        <f t="shared" si="6"/>
        <v>944039.30099999998</v>
      </c>
      <c r="AL11" s="895"/>
      <c r="AM11" s="936"/>
      <c r="AN11" s="936"/>
      <c r="AO11" s="936"/>
      <c r="AP11" s="936"/>
      <c r="AQ11" s="936"/>
      <c r="AR11" s="936"/>
      <c r="AW11" s="895"/>
      <c r="AX11" s="895"/>
      <c r="AY11" s="895"/>
      <c r="BA11" s="913"/>
      <c r="BB11" s="913"/>
      <c r="BC11" s="913"/>
      <c r="BD11" s="913"/>
      <c r="BE11" s="913"/>
      <c r="BF11" s="913"/>
    </row>
    <row r="12" spans="1:58" s="893" customFormat="1" ht="15.75" customHeight="1" x14ac:dyDescent="0.25">
      <c r="A12" s="955"/>
      <c r="B12" s="412" t="s">
        <v>1</v>
      </c>
      <c r="C12" s="413">
        <v>3</v>
      </c>
      <c r="D12" s="414"/>
      <c r="E12" s="882"/>
      <c r="F12" s="883"/>
      <c r="G12" s="415" t="s">
        <v>263</v>
      </c>
      <c r="H12" s="416">
        <f>+H13+H14</f>
        <v>80872246</v>
      </c>
      <c r="I12" s="416">
        <f>+I13+I14</f>
        <v>80872246</v>
      </c>
      <c r="J12" s="416">
        <f ca="1">+J14+J13</f>
        <v>122103.749</v>
      </c>
      <c r="K12" s="585">
        <f t="shared" ca="1" si="1"/>
        <v>1.5098350180604604E-3</v>
      </c>
      <c r="L12" s="416">
        <f>+L13+L14</f>
        <v>333097.609</v>
      </c>
      <c r="M12" s="585">
        <f t="shared" si="2"/>
        <v>4.1188123920782417E-3</v>
      </c>
      <c r="N12" s="419">
        <f>+I12-L12</f>
        <v>80539148.391000003</v>
      </c>
      <c r="O12" s="585">
        <f t="shared" si="3"/>
        <v>0.99588118760792177</v>
      </c>
      <c r="P12" s="427">
        <f>+'P03 2026'!BC4</f>
        <v>119374.524</v>
      </c>
      <c r="Q12" s="585">
        <f t="shared" ca="1" si="4"/>
        <v>0.97764831119149342</v>
      </c>
      <c r="R12" s="427">
        <f>+'P03 2026'!BD4</f>
        <v>2729.2249999999999</v>
      </c>
      <c r="S12" s="585">
        <f t="shared" ca="1" si="5"/>
        <v>2.2351688808506607E-2</v>
      </c>
      <c r="T12" s="416">
        <f>+T13+T14</f>
        <v>83065729.657999992</v>
      </c>
      <c r="U12" s="416">
        <f>+U13+U14</f>
        <v>39878.559344999994</v>
      </c>
      <c r="V12" s="585">
        <f t="shared" ref="V12:V54" si="7">IFERROR(U12/T12,0)</f>
        <v>4.8008438027558243E-4</v>
      </c>
      <c r="W12" s="773">
        <f>+W13+W14</f>
        <v>98645.097999999998</v>
      </c>
      <c r="X12" s="952">
        <f>+X13+X14</f>
        <v>17988.872534999999</v>
      </c>
      <c r="Y12" s="952">
        <f>+Y13+Y14</f>
        <v>23458.651000000002</v>
      </c>
      <c r="Z12" s="416">
        <f>+SUM(Z13+Z14)</f>
        <v>21889.686809999999</v>
      </c>
      <c r="AA12" s="885">
        <f>+AA13+AA14</f>
        <v>20296.553000000004</v>
      </c>
      <c r="AB12" s="885">
        <f>+AB14+AB13</f>
        <v>76812586.772</v>
      </c>
      <c r="AC12" s="885">
        <f>+AC14+AC13+AC21</f>
        <v>245130.01199999999</v>
      </c>
      <c r="AD12" s="885">
        <f>+AD13+AD14+AD21</f>
        <v>757346.93200000003</v>
      </c>
      <c r="AE12" s="885">
        <f t="shared" ref="AE12:AJ12" si="8">+AE13+AE14</f>
        <v>100448.947</v>
      </c>
      <c r="AF12" s="885">
        <f t="shared" si="8"/>
        <v>23301.414000000001</v>
      </c>
      <c r="AG12" s="885">
        <f t="shared" si="8"/>
        <v>178379.158</v>
      </c>
      <c r="AH12" s="885">
        <f t="shared" si="8"/>
        <v>503170.75199999998</v>
      </c>
      <c r="AI12" s="885">
        <f t="shared" si="8"/>
        <v>994279.92599999998</v>
      </c>
      <c r="AJ12" s="885">
        <f t="shared" si="8"/>
        <v>944039.30099999998</v>
      </c>
      <c r="AL12" s="895"/>
      <c r="AM12" s="936"/>
      <c r="AN12" s="936"/>
      <c r="AO12" s="936"/>
      <c r="AP12" s="936"/>
      <c r="AQ12" s="936"/>
      <c r="AR12" s="936"/>
      <c r="AW12" s="895"/>
      <c r="AX12" s="895"/>
      <c r="AY12" s="895"/>
      <c r="BA12" s="913"/>
      <c r="BB12" s="913"/>
      <c r="BC12" s="913"/>
      <c r="BD12" s="913"/>
      <c r="BE12" s="913"/>
      <c r="BF12" s="913"/>
    </row>
    <row r="13" spans="1:58" s="893" customFormat="1" ht="15.75" customHeight="1" x14ac:dyDescent="0.25">
      <c r="A13" s="955"/>
      <c r="B13" s="880" t="s">
        <v>1</v>
      </c>
      <c r="C13" s="881"/>
      <c r="D13" s="882">
        <v>403</v>
      </c>
      <c r="E13" s="882"/>
      <c r="F13" s="883" t="s">
        <v>201</v>
      </c>
      <c r="G13" s="884" t="s">
        <v>202</v>
      </c>
      <c r="H13" s="885">
        <f>+'P03 2026'!H3+'P03 2026'!H4</f>
        <v>77237532</v>
      </c>
      <c r="I13" s="885">
        <f>+'P03 2026'!AN3+'P03 2026'!AN4</f>
        <v>77237532</v>
      </c>
      <c r="J13" s="885">
        <f ca="1">SUMIF(W$5:$AJ5,"ok",W13:AI13)</f>
        <v>0</v>
      </c>
      <c r="K13" s="889">
        <f t="shared" ca="1" si="1"/>
        <v>0</v>
      </c>
      <c r="L13" s="885">
        <v>0</v>
      </c>
      <c r="M13" s="889">
        <f t="shared" si="2"/>
        <v>0</v>
      </c>
      <c r="N13" s="886">
        <f>+I13-L13</f>
        <v>77237532</v>
      </c>
      <c r="O13" s="889">
        <f t="shared" si="3"/>
        <v>1</v>
      </c>
      <c r="P13" s="887">
        <f>+'P03 2026'!BC5</f>
        <v>0</v>
      </c>
      <c r="Q13" s="889">
        <f t="shared" ca="1" si="4"/>
        <v>0</v>
      </c>
      <c r="R13" s="887">
        <f>+'P03 2026'!BD5</f>
        <v>0</v>
      </c>
      <c r="S13" s="889">
        <f t="shared" ca="1" si="5"/>
        <v>0</v>
      </c>
      <c r="T13" s="885">
        <f>+'P03 2025'!Z3+'P03 2025'!Z4</f>
        <v>79143070.554999992</v>
      </c>
      <c r="U13" s="888">
        <f>SUMIF($W$5:$AJ$5,"si",W13:AJ13)</f>
        <v>0</v>
      </c>
      <c r="V13" s="889">
        <f t="shared" si="7"/>
        <v>0</v>
      </c>
      <c r="W13" s="897">
        <v>0</v>
      </c>
      <c r="X13" s="897">
        <v>0</v>
      </c>
      <c r="Y13" s="897">
        <v>0</v>
      </c>
      <c r="Z13" s="890">
        <v>0</v>
      </c>
      <c r="AA13" s="890">
        <v>0</v>
      </c>
      <c r="AB13" s="891">
        <f>+'P03 2025'!BC3++'P03 2025'!BC4</f>
        <v>76763395.340000004</v>
      </c>
      <c r="AC13" s="891">
        <v>0</v>
      </c>
      <c r="AD13" s="891">
        <v>0</v>
      </c>
      <c r="AE13" s="892">
        <v>0</v>
      </c>
      <c r="AF13" s="892">
        <v>0</v>
      </c>
      <c r="AG13" s="885">
        <v>0</v>
      </c>
      <c r="AH13" s="891">
        <v>0</v>
      </c>
      <c r="AI13" s="891">
        <v>0</v>
      </c>
      <c r="AJ13" s="891">
        <v>0</v>
      </c>
      <c r="AL13" s="895"/>
      <c r="AM13" s="936"/>
      <c r="AN13" s="936"/>
      <c r="AO13" s="936"/>
      <c r="AP13" s="936"/>
      <c r="AQ13" s="936"/>
      <c r="AR13" s="936"/>
      <c r="AW13" s="895"/>
      <c r="AX13" s="895"/>
      <c r="AY13" s="895"/>
      <c r="BA13" s="913"/>
      <c r="BB13" s="913"/>
      <c r="BC13" s="913"/>
      <c r="BD13" s="913"/>
      <c r="BE13" s="913"/>
      <c r="BF13" s="913"/>
    </row>
    <row r="14" spans="1:58" s="893" customFormat="1" ht="15.75" customHeight="1" x14ac:dyDescent="0.25">
      <c r="A14" s="955"/>
      <c r="B14" s="880" t="s">
        <v>1</v>
      </c>
      <c r="C14" s="881"/>
      <c r="D14" s="882">
        <v>406</v>
      </c>
      <c r="E14" s="882"/>
      <c r="F14" s="883" t="s">
        <v>231</v>
      </c>
      <c r="G14" s="884" t="s">
        <v>777</v>
      </c>
      <c r="H14" s="885">
        <f>SUM(H15:H20)</f>
        <v>3634714</v>
      </c>
      <c r="I14" s="885">
        <f>SUM(I15:I20)</f>
        <v>3634714</v>
      </c>
      <c r="J14" s="885">
        <f ca="1">SUMIF(W$5:$AJ6,"ok",W14:AI14)</f>
        <v>122103.749</v>
      </c>
      <c r="K14" s="889">
        <f t="shared" ca="1" si="1"/>
        <v>3.3593770789118481E-2</v>
      </c>
      <c r="L14" s="885">
        <f>SUM(L15:L20)</f>
        <v>333097.609</v>
      </c>
      <c r="M14" s="889">
        <f t="shared" si="2"/>
        <v>9.1643416510900175E-2</v>
      </c>
      <c r="N14" s="886">
        <f t="shared" ref="N14:N52" si="9">+I14-L14</f>
        <v>3301616.3909999998</v>
      </c>
      <c r="O14" s="889">
        <f t="shared" si="3"/>
        <v>0.90835658348909976</v>
      </c>
      <c r="P14" s="887">
        <f>+'P03 2026'!BC6</f>
        <v>119374.524</v>
      </c>
      <c r="Q14" s="889">
        <f t="shared" ca="1" si="4"/>
        <v>0.97764831119149342</v>
      </c>
      <c r="R14" s="887">
        <f>+'P03 2026'!BD6</f>
        <v>2729.2249999999999</v>
      </c>
      <c r="S14" s="889">
        <f t="shared" ca="1" si="5"/>
        <v>2.2351688808506607E-2</v>
      </c>
      <c r="T14" s="885">
        <f>+T15+T16+T17+T18+T19+T20</f>
        <v>3922659.1029999992</v>
      </c>
      <c r="U14" s="891">
        <f>+SUM(U15:U20)</f>
        <v>39878.559344999994</v>
      </c>
      <c r="V14" s="889">
        <f t="shared" si="7"/>
        <v>1.0166205703294835E-2</v>
      </c>
      <c r="W14" s="897">
        <f>SUM(W15:W20)</f>
        <v>98645.097999999998</v>
      </c>
      <c r="X14" s="897">
        <f>SUM(X15:X20)</f>
        <v>17988.872534999999</v>
      </c>
      <c r="Y14" s="897">
        <f>SUM(Y15:Y20)</f>
        <v>23458.651000000002</v>
      </c>
      <c r="Z14" s="892">
        <f t="shared" ref="Z14:AA14" si="10">SUM(Z15:Z20)</f>
        <v>21889.686809999999</v>
      </c>
      <c r="AA14" s="892">
        <f t="shared" si="10"/>
        <v>20296.553000000004</v>
      </c>
      <c r="AB14" s="892">
        <f>+SUM(AB15:AB20)</f>
        <v>49191.432000000001</v>
      </c>
      <c r="AC14" s="892">
        <f>SUM(AC15:AC20)</f>
        <v>209098.405</v>
      </c>
      <c r="AD14" s="892">
        <f>SUM(AD15:AD20)</f>
        <v>722965.22200000007</v>
      </c>
      <c r="AE14" s="885">
        <f>+SUM(AE15:AE20)</f>
        <v>100448.947</v>
      </c>
      <c r="AF14" s="892">
        <f t="shared" ref="AF14:AG14" si="11">+SUM(AF15:AF20)</f>
        <v>23301.414000000001</v>
      </c>
      <c r="AG14" s="892">
        <f t="shared" si="11"/>
        <v>178379.158</v>
      </c>
      <c r="AH14" s="892">
        <f>+AH15+AH16+AH17+AH18+AH19+AH20</f>
        <v>503170.75199999998</v>
      </c>
      <c r="AI14" s="892">
        <f>SUM(AI15:AI20)</f>
        <v>994279.92599999998</v>
      </c>
      <c r="AJ14" s="892">
        <f>SUM(AJ15:AJ20)</f>
        <v>944039.30099999998</v>
      </c>
      <c r="AK14" s="895"/>
      <c r="AL14" s="895"/>
      <c r="AM14" s="936"/>
      <c r="AN14" s="936"/>
      <c r="AO14" s="936"/>
      <c r="AP14" s="936"/>
      <c r="AQ14" s="936"/>
      <c r="AR14" s="936"/>
      <c r="AW14" s="895"/>
      <c r="AX14" s="895"/>
      <c r="AY14" s="895"/>
      <c r="BA14" s="913"/>
      <c r="BB14" s="913"/>
      <c r="BC14" s="913"/>
      <c r="BD14" s="913"/>
      <c r="BE14" s="913"/>
      <c r="BF14" s="913"/>
    </row>
    <row r="15" spans="1:58" s="893" customFormat="1" ht="15.75" hidden="1" customHeight="1" x14ac:dyDescent="0.25">
      <c r="A15" s="955"/>
      <c r="B15" s="880"/>
      <c r="C15" s="881"/>
      <c r="D15" s="882"/>
      <c r="E15" s="882">
        <v>1</v>
      </c>
      <c r="F15" s="883" t="s">
        <v>562</v>
      </c>
      <c r="G15" s="896" t="s">
        <v>236</v>
      </c>
      <c r="H15" s="885">
        <f>+'P03 2026'!H5</f>
        <v>2489301</v>
      </c>
      <c r="I15" s="885">
        <f>+'P03 2026'!AN5</f>
        <v>2338286</v>
      </c>
      <c r="J15" s="885">
        <f ca="1">SUMIF(W$5:$AJ7,"ok",W15:AI15)</f>
        <v>88573.902000000002</v>
      </c>
      <c r="K15" s="889">
        <f t="shared" ca="1" si="1"/>
        <v>3.7879841045962724E-2</v>
      </c>
      <c r="L15" s="885">
        <f>'P03 2026'!AO13</f>
        <v>88573.902000000002</v>
      </c>
      <c r="M15" s="889">
        <f t="shared" si="2"/>
        <v>3.7879841045962724E-2</v>
      </c>
      <c r="N15" s="886">
        <f>+I15-L15</f>
        <v>2249712.0980000002</v>
      </c>
      <c r="O15" s="889">
        <f t="shared" si="3"/>
        <v>0.96212015895403735</v>
      </c>
      <c r="P15" s="885">
        <v>0</v>
      </c>
      <c r="Q15" s="889">
        <f t="shared" ca="1" si="4"/>
        <v>0</v>
      </c>
      <c r="R15" s="885">
        <v>0</v>
      </c>
      <c r="S15" s="889">
        <f t="shared" ca="1" si="5"/>
        <v>0</v>
      </c>
      <c r="T15" s="885">
        <f>+'P03 2025'!Z5</f>
        <v>2404197.1479999996</v>
      </c>
      <c r="U15" s="888">
        <f t="shared" ref="U15:U31" si="12">SUMIF($W$5:$AJ$5,"SI",W15:AJ15)</f>
        <v>0</v>
      </c>
      <c r="V15" s="889">
        <f t="shared" si="7"/>
        <v>0</v>
      </c>
      <c r="W15" s="919">
        <f>+'P03 2026'!I11</f>
        <v>82250.53</v>
      </c>
      <c r="X15" s="897">
        <v>0</v>
      </c>
      <c r="Y15" s="897">
        <f>+'P03 2026'!AE4</f>
        <v>6323.3720000000003</v>
      </c>
      <c r="Z15" s="897">
        <v>0</v>
      </c>
      <c r="AA15" s="897">
        <v>0</v>
      </c>
      <c r="AB15" s="888">
        <f>+'P03 2025'!BC5</f>
        <v>27100</v>
      </c>
      <c r="AC15" s="891">
        <f>'P03 2025'!BU6</f>
        <v>130800</v>
      </c>
      <c r="AD15" s="892">
        <f>+'P03 2025'!CM3</f>
        <v>704604.15</v>
      </c>
      <c r="AE15" s="898">
        <f>+'P03 2025'!DE6</f>
        <v>78000</v>
      </c>
      <c r="AF15" s="892">
        <v>0</v>
      </c>
      <c r="AG15" s="892">
        <f>+'P03 2025'!ET4</f>
        <v>94878.898000000001</v>
      </c>
      <c r="AH15" s="892">
        <f>+'P03 2025'!FL8</f>
        <v>447602.10800000001</v>
      </c>
      <c r="AI15" s="892">
        <f>+'P03 2025'!GS6</f>
        <v>1024566.988</v>
      </c>
      <c r="AJ15" s="892">
        <f>+'P03 2025'!HZ3</f>
        <v>298850</v>
      </c>
      <c r="AK15" s="895"/>
      <c r="AW15" s="895"/>
      <c r="AX15" s="895"/>
      <c r="AY15" s="895"/>
      <c r="BA15" s="913"/>
      <c r="BB15" s="913"/>
      <c r="BC15" s="913"/>
      <c r="BD15" s="913"/>
      <c r="BE15" s="913"/>
      <c r="BF15" s="913"/>
    </row>
    <row r="16" spans="1:58" s="893" customFormat="1" ht="15.75" hidden="1" customHeight="1" x14ac:dyDescent="0.25">
      <c r="A16" s="955"/>
      <c r="B16" s="880"/>
      <c r="C16" s="881"/>
      <c r="D16" s="882"/>
      <c r="E16" s="882">
        <v>2</v>
      </c>
      <c r="F16" s="883" t="s">
        <v>563</v>
      </c>
      <c r="G16" s="896" t="s">
        <v>237</v>
      </c>
      <c r="H16" s="885">
        <f>+'P03 2026'!H8</f>
        <v>196766</v>
      </c>
      <c r="I16" s="885">
        <f>+'P03 2026'!AN8</f>
        <v>199077.66</v>
      </c>
      <c r="J16" s="885">
        <f ca="1">SUMIF(W$5:$AJ$5,"ok",W16:AI16)</f>
        <v>33092.211000000003</v>
      </c>
      <c r="K16" s="889">
        <f t="shared" ca="1" si="1"/>
        <v>0.16622764703985371</v>
      </c>
      <c r="L16" s="885">
        <f>+'P03 2026'!AO14</f>
        <v>197921.83</v>
      </c>
      <c r="M16" s="889">
        <f t="shared" si="2"/>
        <v>0.99419407481482347</v>
      </c>
      <c r="N16" s="886">
        <f t="shared" si="9"/>
        <v>1155.8300000000163</v>
      </c>
      <c r="O16" s="889">
        <f t="shared" si="3"/>
        <v>5.8059251851765598E-3</v>
      </c>
      <c r="P16" s="885">
        <v>0</v>
      </c>
      <c r="Q16" s="889">
        <f t="shared" ca="1" si="4"/>
        <v>0</v>
      </c>
      <c r="R16" s="885">
        <v>0</v>
      </c>
      <c r="S16" s="889">
        <f t="shared" ca="1" si="5"/>
        <v>0</v>
      </c>
      <c r="T16" s="885">
        <f>+'P03 2025'!Z8+'P03 2025'!Z9</f>
        <v>253535.27199999997</v>
      </c>
      <c r="U16" s="888">
        <f t="shared" si="12"/>
        <v>35977.743007999998</v>
      </c>
      <c r="V16" s="889">
        <f t="shared" si="7"/>
        <v>0.14190429096587398</v>
      </c>
      <c r="W16" s="919">
        <f>+'P03 2026'!I13</f>
        <v>16092.380999999999</v>
      </c>
      <c r="X16" s="897">
        <f>+'P03 2025'!J13++'P03 2025'!J15</f>
        <v>17988.872534999999</v>
      </c>
      <c r="Y16" s="897">
        <f>+'P03 2026'!AE6</f>
        <v>16999.830000000002</v>
      </c>
      <c r="Z16" s="897">
        <f>+'P03 2025'!Q3+'P03 2025'!Q4</f>
        <v>17988.870472999999</v>
      </c>
      <c r="AA16" s="897">
        <f>+'P03 2025'!AJ3+'P03 2025'!AJ6</f>
        <v>17484.847000000002</v>
      </c>
      <c r="AB16" s="888">
        <f>+'P03 2025'!BC6++'P03 2025'!BC8</f>
        <v>18298.404999999999</v>
      </c>
      <c r="AC16" s="891">
        <f>'P03 2025'!BU3+'P03 2025'!BU4</f>
        <v>18298.404999999999</v>
      </c>
      <c r="AD16" s="892">
        <f>+'P03 2025'!CM4+'P03 2025'!CM5</f>
        <v>18361.072</v>
      </c>
      <c r="AE16" s="898">
        <f>+'P03 2025'!DE7+'P03 2025'!DE8</f>
        <v>18398.072</v>
      </c>
      <c r="AF16" s="892">
        <f>+'P03 2025'!DZ4++'P03 2025'!DZ6</f>
        <v>18361.072</v>
      </c>
      <c r="AG16" s="892">
        <f>+'P03 2025'!ET3+'P03 2025'!ET7</f>
        <v>18484.175999999999</v>
      </c>
      <c r="AH16" s="892">
        <f>+'P03 2025'!FL4++'P03 2025'!FL5</f>
        <v>18361.072</v>
      </c>
      <c r="AI16" s="892">
        <f>+'P03 2025'!GS3++'P03 2025'!GS5</f>
        <v>16083.86</v>
      </c>
      <c r="AJ16" s="892">
        <f>+'P03 2025'!HZ7++'P03 2025'!HZ10</f>
        <v>20711.137999999999</v>
      </c>
      <c r="AK16" s="895"/>
      <c r="AW16" s="895"/>
      <c r="AX16" s="895"/>
      <c r="AY16" s="895"/>
      <c r="BA16" s="913"/>
      <c r="BB16" s="913"/>
      <c r="BC16" s="913"/>
      <c r="BD16" s="913"/>
      <c r="BE16" s="913"/>
      <c r="BF16" s="913"/>
    </row>
    <row r="17" spans="1:58" s="893" customFormat="1" ht="15.75" hidden="1" customHeight="1" x14ac:dyDescent="0.25">
      <c r="A17" s="955"/>
      <c r="B17" s="880"/>
      <c r="C17" s="881"/>
      <c r="D17" s="882"/>
      <c r="E17" s="882">
        <v>3</v>
      </c>
      <c r="F17" s="883" t="s">
        <v>564</v>
      </c>
      <c r="G17" s="896" t="s">
        <v>238</v>
      </c>
      <c r="H17" s="885">
        <f>+'P03 2026'!H10</f>
        <v>3000</v>
      </c>
      <c r="I17" s="885">
        <f>+'P03 2026'!AN10</f>
        <v>3000</v>
      </c>
      <c r="J17" s="885">
        <f ca="1">SUMIF(W$5:$AJ$5,"ok",W17:AI17)</f>
        <v>333.82600000000002</v>
      </c>
      <c r="K17" s="889">
        <f t="shared" ca="1" si="1"/>
        <v>0.11127533333333334</v>
      </c>
      <c r="L17" s="885">
        <f>'P03 2026'!AO12</f>
        <v>531.63900000000001</v>
      </c>
      <c r="M17" s="889">
        <f t="shared" si="2"/>
        <v>0.17721300000000001</v>
      </c>
      <c r="N17" s="886">
        <f t="shared" si="9"/>
        <v>2468.3609999999999</v>
      </c>
      <c r="O17" s="889">
        <f t="shared" si="3"/>
        <v>0.82278699999999994</v>
      </c>
      <c r="P17" s="885">
        <v>0</v>
      </c>
      <c r="Q17" s="889">
        <f t="shared" ca="1" si="4"/>
        <v>0</v>
      </c>
      <c r="R17" s="885">
        <v>0</v>
      </c>
      <c r="S17" s="889">
        <f t="shared" ca="1" si="5"/>
        <v>0</v>
      </c>
      <c r="T17" s="885">
        <f>+'P03 2025'!Z11+'P03 2025'!Z12</f>
        <v>3093</v>
      </c>
      <c r="U17" s="888">
        <f t="shared" si="12"/>
        <v>0</v>
      </c>
      <c r="V17" s="889">
        <f t="shared" si="7"/>
        <v>0</v>
      </c>
      <c r="W17" s="919">
        <f>+'P03 2026'!I15</f>
        <v>302.18700000000001</v>
      </c>
      <c r="X17" s="897">
        <v>0</v>
      </c>
      <c r="Y17" s="897">
        <f>+'P03 2026'!AE5</f>
        <v>31.638999999999999</v>
      </c>
      <c r="Z17" s="897">
        <v>0</v>
      </c>
      <c r="AA17" s="897">
        <f>+'P03 2025'!AJ5</f>
        <v>25.651</v>
      </c>
      <c r="AB17" s="888">
        <v>0</v>
      </c>
      <c r="AC17" s="891">
        <v>0</v>
      </c>
      <c r="AD17" s="892">
        <v>0</v>
      </c>
      <c r="AE17" s="892">
        <f>+'P03 2025'!DE3++'P03 2025'!DE4</f>
        <v>1147.9010000000001</v>
      </c>
      <c r="AF17" s="892">
        <f>+'P03 2025'!DZ3</f>
        <v>445.32799999999997</v>
      </c>
      <c r="AG17" s="892">
        <f>+'P03 2025'!ET8</f>
        <v>174.95</v>
      </c>
      <c r="AH17" s="892">
        <f>+'P03 2025'!FL3++'P03 2025'!FL7</f>
        <v>95.427000000000007</v>
      </c>
      <c r="AI17" s="892">
        <f>+'P03 2025'!GS8</f>
        <v>31.809000000000001</v>
      </c>
      <c r="AJ17" s="892">
        <f>+'P03 2025'!HZ5</f>
        <v>429.42399999999998</v>
      </c>
      <c r="AK17" s="895"/>
      <c r="AW17" s="895"/>
      <c r="AX17" s="895"/>
      <c r="AY17" s="895"/>
      <c r="BA17" s="913"/>
      <c r="BB17" s="913"/>
      <c r="BC17" s="913"/>
      <c r="BD17" s="913"/>
      <c r="BE17" s="913"/>
      <c r="BF17" s="913"/>
    </row>
    <row r="18" spans="1:58" s="893" customFormat="1" ht="15.75" hidden="1" customHeight="1" x14ac:dyDescent="0.25">
      <c r="A18" s="955"/>
      <c r="B18" s="880"/>
      <c r="C18" s="881"/>
      <c r="D18" s="882"/>
      <c r="E18" s="882">
        <v>4</v>
      </c>
      <c r="F18" s="883" t="s">
        <v>565</v>
      </c>
      <c r="G18" s="896" t="s">
        <v>239</v>
      </c>
      <c r="H18" s="885">
        <f>+'P03 2026'!H9</f>
        <v>10000</v>
      </c>
      <c r="I18" s="885">
        <f>+'P03 2026'!AN9</f>
        <v>7688.34</v>
      </c>
      <c r="J18" s="885">
        <f ca="1">SUMIF(W$5:$AJ$5,"ok",W18:AI18)</f>
        <v>103.81</v>
      </c>
      <c r="K18" s="889">
        <f t="shared" ca="1" si="1"/>
        <v>1.3502264468012601E-2</v>
      </c>
      <c r="L18" s="885">
        <f>'P03 2026'!AO11</f>
        <v>170.238</v>
      </c>
      <c r="M18" s="889">
        <f t="shared" si="2"/>
        <v>2.2142361029819181E-2</v>
      </c>
      <c r="N18" s="886">
        <f t="shared" si="9"/>
        <v>7518.1019999999999</v>
      </c>
      <c r="O18" s="889">
        <f t="shared" si="3"/>
        <v>0.97785763897018074</v>
      </c>
      <c r="P18" s="885">
        <v>0</v>
      </c>
      <c r="Q18" s="889">
        <f t="shared" ca="1" si="4"/>
        <v>0</v>
      </c>
      <c r="R18" s="885">
        <v>0</v>
      </c>
      <c r="S18" s="889">
        <f t="shared" ca="1" si="5"/>
        <v>0</v>
      </c>
      <c r="T18" s="885">
        <f>+'P03 2025'!Z10</f>
        <v>12371.999999999998</v>
      </c>
      <c r="U18" s="888">
        <f t="shared" si="12"/>
        <v>577.43629399999986</v>
      </c>
      <c r="V18" s="889">
        <f t="shared" si="7"/>
        <v>4.667283333333333E-2</v>
      </c>
      <c r="W18" s="897">
        <v>0</v>
      </c>
      <c r="X18" s="897">
        <v>0</v>
      </c>
      <c r="Y18" s="897">
        <f>+'P03 2026'!AE3</f>
        <v>103.81</v>
      </c>
      <c r="Z18" s="897">
        <f>+'P03 2025'!Q5</f>
        <v>577.43629399999986</v>
      </c>
      <c r="AA18" s="897">
        <v>0</v>
      </c>
      <c r="AB18" s="888">
        <v>0</v>
      </c>
      <c r="AC18" s="891">
        <v>0</v>
      </c>
      <c r="AD18" s="892">
        <v>0</v>
      </c>
      <c r="AE18" s="892">
        <f>+'P03 2025'!DE5</f>
        <v>2902.9740000000002</v>
      </c>
      <c r="AF18" s="892">
        <f>+'P03 2025'!DZ5</f>
        <v>4495.0140000000001</v>
      </c>
      <c r="AG18" s="892">
        <f>+'P03 2025'!ET5</f>
        <v>3141.134</v>
      </c>
      <c r="AH18" s="892">
        <f>+'P03 2025'!FL9</f>
        <v>2215.0349999999999</v>
      </c>
      <c r="AI18" s="892">
        <f>+'P03 2025'!GS7</f>
        <v>276.08</v>
      </c>
      <c r="AJ18" s="892">
        <f>+'P03 2025'!HZ4+'P03 2025'!HZ8</f>
        <v>6727.1930000000002</v>
      </c>
      <c r="AK18" s="895"/>
      <c r="AW18" s="895"/>
      <c r="AX18" s="895"/>
      <c r="AY18" s="895"/>
      <c r="BA18" s="913"/>
      <c r="BB18" s="913"/>
      <c r="BC18" s="913"/>
      <c r="BD18" s="913"/>
      <c r="BE18" s="913"/>
      <c r="BF18" s="913"/>
    </row>
    <row r="19" spans="1:58" s="893" customFormat="1" ht="15.75" hidden="1" customHeight="1" x14ac:dyDescent="0.25">
      <c r="A19" s="955"/>
      <c r="B19" s="880"/>
      <c r="C19" s="881"/>
      <c r="D19" s="882"/>
      <c r="E19" s="882">
        <v>5</v>
      </c>
      <c r="F19" s="883" t="s">
        <v>566</v>
      </c>
      <c r="G19" s="896" t="s">
        <v>284</v>
      </c>
      <c r="H19" s="885">
        <f>+'P03 2026'!H7</f>
        <v>304785</v>
      </c>
      <c r="I19" s="885">
        <f>+'P03 2026'!AN7</f>
        <v>455800</v>
      </c>
      <c r="J19" s="885">
        <f ca="1">SUMIF(W$5:$AJ$5,"ok",W19:AI19)</f>
        <v>0</v>
      </c>
      <c r="K19" s="889">
        <f t="shared" ca="1" si="1"/>
        <v>0</v>
      </c>
      <c r="L19" s="885">
        <f>'P03 2026'!AO15</f>
        <v>45900</v>
      </c>
      <c r="M19" s="889">
        <f t="shared" si="2"/>
        <v>0.10070206230802983</v>
      </c>
      <c r="N19" s="886">
        <f t="shared" si="9"/>
        <v>409900</v>
      </c>
      <c r="O19" s="889">
        <f t="shared" si="3"/>
        <v>0.8992979376919702</v>
      </c>
      <c r="P19" s="885">
        <v>0</v>
      </c>
      <c r="Q19" s="889">
        <f t="shared" ca="1" si="4"/>
        <v>0</v>
      </c>
      <c r="R19" s="885">
        <v>0</v>
      </c>
      <c r="S19" s="889">
        <f t="shared" ca="1" si="5"/>
        <v>0</v>
      </c>
      <c r="T19" s="885">
        <f>+'P03 2025'!Z7</f>
        <v>618600</v>
      </c>
      <c r="U19" s="888">
        <f t="shared" si="12"/>
        <v>3323.3800429999997</v>
      </c>
      <c r="V19" s="889">
        <f t="shared" si="7"/>
        <v>5.3724216666666659E-3</v>
      </c>
      <c r="W19" s="897">
        <v>0</v>
      </c>
      <c r="X19" s="897">
        <v>0</v>
      </c>
      <c r="Y19" s="897">
        <v>0</v>
      </c>
      <c r="Z19" s="897">
        <f>+'P03 2025'!Q6</f>
        <v>3323.3800429999997</v>
      </c>
      <c r="AA19" s="897">
        <f>+'P03 2025'!AJ4</f>
        <v>2786.0549999999998</v>
      </c>
      <c r="AB19" s="888">
        <f>+'P03 2025'!BC7</f>
        <v>3793.027</v>
      </c>
      <c r="AC19" s="891">
        <f>'P03 2025'!BU5</f>
        <v>60000</v>
      </c>
      <c r="AD19" s="892">
        <v>0</v>
      </c>
      <c r="AE19" s="892">
        <v>0</v>
      </c>
      <c r="AF19" s="892">
        <v>0</v>
      </c>
      <c r="AG19" s="892">
        <f>+'P03 2025'!ET6</f>
        <v>61700</v>
      </c>
      <c r="AH19" s="892">
        <f>+'P03 2025'!FL6</f>
        <v>34897.11</v>
      </c>
      <c r="AI19" s="892">
        <f>+'P03 2025'!GS4</f>
        <v>-46678.811000000002</v>
      </c>
      <c r="AJ19" s="892">
        <f>+'P03 2025'!HZ6</f>
        <v>6600</v>
      </c>
      <c r="AK19" s="895"/>
      <c r="AW19" s="895"/>
      <c r="AX19" s="895"/>
      <c r="AY19" s="895"/>
      <c r="BA19" s="913"/>
      <c r="BB19" s="913"/>
      <c r="BC19" s="913"/>
      <c r="BD19" s="913"/>
      <c r="BE19" s="913"/>
      <c r="BF19" s="913"/>
    </row>
    <row r="20" spans="1:58" s="893" customFormat="1" ht="15.75" hidden="1" customHeight="1" x14ac:dyDescent="0.25">
      <c r="A20" s="955"/>
      <c r="B20" s="880"/>
      <c r="C20" s="881"/>
      <c r="D20" s="882"/>
      <c r="E20" s="882">
        <v>6</v>
      </c>
      <c r="F20" s="883" t="s">
        <v>567</v>
      </c>
      <c r="G20" s="896" t="s">
        <v>285</v>
      </c>
      <c r="H20" s="885">
        <f>+'P03 2026'!H6</f>
        <v>630862</v>
      </c>
      <c r="I20" s="885">
        <f>+'P03 2026'!AN6</f>
        <v>630862</v>
      </c>
      <c r="J20" s="885">
        <f ca="1">SUMIF(W$5:$AJ$5,"ok",W20:AI20)</f>
        <v>0</v>
      </c>
      <c r="K20" s="889">
        <f t="shared" ca="1" si="1"/>
        <v>0</v>
      </c>
      <c r="L20" s="885">
        <f>'P03 2026'!AO20</f>
        <v>0</v>
      </c>
      <c r="M20" s="889">
        <f t="shared" si="2"/>
        <v>0</v>
      </c>
      <c r="N20" s="886">
        <f t="shared" si="9"/>
        <v>630862</v>
      </c>
      <c r="O20" s="889">
        <f t="shared" si="3"/>
        <v>1</v>
      </c>
      <c r="P20" s="885">
        <v>0</v>
      </c>
      <c r="Q20" s="889">
        <f t="shared" ca="1" si="4"/>
        <v>0</v>
      </c>
      <c r="R20" s="885">
        <v>0</v>
      </c>
      <c r="S20" s="889">
        <f t="shared" ca="1" si="5"/>
        <v>0</v>
      </c>
      <c r="T20" s="885">
        <f>+'P03 2025'!Z6</f>
        <v>630861.68299999996</v>
      </c>
      <c r="U20" s="888">
        <f t="shared" si="12"/>
        <v>0</v>
      </c>
      <c r="V20" s="889">
        <f t="shared" si="7"/>
        <v>0</v>
      </c>
      <c r="W20" s="897">
        <v>0</v>
      </c>
      <c r="X20" s="897">
        <v>0</v>
      </c>
      <c r="Y20" s="897">
        <v>0</v>
      </c>
      <c r="Z20" s="897">
        <v>0</v>
      </c>
      <c r="AA20" s="897">
        <v>0</v>
      </c>
      <c r="AB20" s="888">
        <v>0</v>
      </c>
      <c r="AC20" s="891">
        <v>0</v>
      </c>
      <c r="AD20" s="892">
        <v>0</v>
      </c>
      <c r="AE20" s="892">
        <v>0</v>
      </c>
      <c r="AF20" s="892">
        <v>0</v>
      </c>
      <c r="AG20" s="892">
        <v>0</v>
      </c>
      <c r="AH20" s="892">
        <v>0</v>
      </c>
      <c r="AI20" s="892">
        <v>0</v>
      </c>
      <c r="AJ20" s="892">
        <f>+'P03 2025'!HZ9</f>
        <v>610721.54599999997</v>
      </c>
      <c r="AK20" s="895"/>
      <c r="AW20" s="895"/>
      <c r="AX20" s="895"/>
      <c r="AY20" s="895"/>
      <c r="BA20" s="913"/>
      <c r="BB20" s="913"/>
      <c r="BC20" s="913"/>
      <c r="BD20" s="913"/>
      <c r="BE20" s="913"/>
      <c r="BF20" s="913"/>
    </row>
    <row r="21" spans="1:58" s="893" customFormat="1" ht="15.75" customHeight="1" x14ac:dyDescent="0.25">
      <c r="A21" s="955"/>
      <c r="B21" s="412"/>
      <c r="C21" s="413">
        <v>9</v>
      </c>
      <c r="D21" s="414"/>
      <c r="E21" s="882"/>
      <c r="F21" s="883"/>
      <c r="G21" s="586" t="s">
        <v>805</v>
      </c>
      <c r="H21" s="416">
        <f>+H22</f>
        <v>0</v>
      </c>
      <c r="I21" s="416">
        <f>+I22</f>
        <v>0</v>
      </c>
      <c r="J21" s="416">
        <f ca="1">SUMIF(W$5:$AJ$5,"ok",W21:AI21)</f>
        <v>0</v>
      </c>
      <c r="K21" s="585" t="str">
        <f t="shared" ca="1" si="1"/>
        <v>0</v>
      </c>
      <c r="L21" s="416">
        <f>+L22</f>
        <v>0</v>
      </c>
      <c r="M21" s="585">
        <f t="shared" si="2"/>
        <v>0</v>
      </c>
      <c r="N21" s="419">
        <f t="shared" si="9"/>
        <v>0</v>
      </c>
      <c r="O21" s="585">
        <f t="shared" si="3"/>
        <v>0</v>
      </c>
      <c r="P21" s="427">
        <v>0</v>
      </c>
      <c r="Q21" s="585">
        <f t="shared" ca="1" si="4"/>
        <v>0</v>
      </c>
      <c r="R21" s="427">
        <v>0</v>
      </c>
      <c r="S21" s="585">
        <f t="shared" ca="1" si="5"/>
        <v>0</v>
      </c>
      <c r="T21" s="416">
        <f>+T22</f>
        <v>486221.66199999995</v>
      </c>
      <c r="U21" s="417">
        <f>SUMIF($W$5:$AJ$5,"SI",W21:AJ21)</f>
        <v>74232</v>
      </c>
      <c r="V21" s="585">
        <f t="shared" si="7"/>
        <v>0.15267110826502009</v>
      </c>
      <c r="W21" s="772">
        <f>+W22</f>
        <v>0</v>
      </c>
      <c r="X21" s="772">
        <f>+X22</f>
        <v>37116</v>
      </c>
      <c r="Y21" s="772">
        <v>0</v>
      </c>
      <c r="Z21" s="772">
        <f>+Z22</f>
        <v>37116</v>
      </c>
      <c r="AA21" s="888">
        <f>+AA22</f>
        <v>36031.607000000004</v>
      </c>
      <c r="AB21" s="891">
        <f>+AB22</f>
        <v>42000</v>
      </c>
      <c r="AC21" s="891">
        <f>AC22</f>
        <v>36031.607000000004</v>
      </c>
      <c r="AD21" s="891">
        <f t="shared" ref="AD21:AI21" si="13">+AD22</f>
        <v>34381.71</v>
      </c>
      <c r="AE21" s="891">
        <f t="shared" si="13"/>
        <v>39779.876000000004</v>
      </c>
      <c r="AF21" s="891">
        <f t="shared" si="13"/>
        <v>36031.809000000001</v>
      </c>
      <c r="AG21" s="891">
        <f t="shared" si="13"/>
        <v>40053.589999999997</v>
      </c>
      <c r="AH21" s="891">
        <f t="shared" si="13"/>
        <v>38254.466</v>
      </c>
      <c r="AI21" s="891">
        <f t="shared" si="13"/>
        <v>36063.618000000002</v>
      </c>
      <c r="AJ21" s="891">
        <f t="shared" ref="AJ21" si="14">+AJ22</f>
        <v>36000</v>
      </c>
      <c r="AK21" s="895"/>
      <c r="AW21" s="895"/>
      <c r="AX21" s="895"/>
      <c r="AY21" s="895"/>
      <c r="BA21" s="913"/>
      <c r="BB21" s="913"/>
      <c r="BC21" s="913"/>
      <c r="BD21" s="913"/>
      <c r="BE21" s="913"/>
      <c r="BF21" s="913"/>
    </row>
    <row r="22" spans="1:58" s="893" customFormat="1" ht="15.75" customHeight="1" x14ac:dyDescent="0.25">
      <c r="A22" s="955"/>
      <c r="B22" s="880"/>
      <c r="C22" s="881"/>
      <c r="D22" s="882">
        <v>407</v>
      </c>
      <c r="E22" s="882"/>
      <c r="F22" s="883" t="s">
        <v>831</v>
      </c>
      <c r="G22" s="896" t="s">
        <v>764</v>
      </c>
      <c r="H22" s="885">
        <f>+H23+H24+H25</f>
        <v>0</v>
      </c>
      <c r="I22" s="885">
        <v>0</v>
      </c>
      <c r="J22" s="885">
        <f ca="1">SUMIF(W$5:$AJ$5,"ok",W22:AI22)</f>
        <v>0</v>
      </c>
      <c r="K22" s="889" t="str">
        <f t="shared" ca="1" si="1"/>
        <v>0</v>
      </c>
      <c r="L22" s="885">
        <f>+L23+L24+L25</f>
        <v>0</v>
      </c>
      <c r="M22" s="889">
        <f t="shared" si="2"/>
        <v>0</v>
      </c>
      <c r="N22" s="886">
        <f t="shared" si="9"/>
        <v>0</v>
      </c>
      <c r="O22" s="889">
        <f t="shared" si="3"/>
        <v>0</v>
      </c>
      <c r="P22" s="887">
        <v>0</v>
      </c>
      <c r="Q22" s="889">
        <f t="shared" ca="1" si="4"/>
        <v>0</v>
      </c>
      <c r="R22" s="887">
        <v>0</v>
      </c>
      <c r="S22" s="889">
        <f t="shared" ca="1" si="5"/>
        <v>0</v>
      </c>
      <c r="T22" s="885">
        <f>+T23+T24+T25</f>
        <v>486221.66199999995</v>
      </c>
      <c r="U22" s="888">
        <f t="shared" si="12"/>
        <v>74232</v>
      </c>
      <c r="V22" s="889">
        <f t="shared" si="7"/>
        <v>0.15267110826502009</v>
      </c>
      <c r="W22" s="897">
        <f>SUM(W23:W25)</f>
        <v>0</v>
      </c>
      <c r="X22" s="897">
        <f>SUM(X23:X25)</f>
        <v>37116</v>
      </c>
      <c r="Y22" s="897">
        <v>0</v>
      </c>
      <c r="Z22" s="897">
        <f>+Z23+Z24</f>
        <v>37116</v>
      </c>
      <c r="AA22" s="888">
        <f>+AA23+AA24</f>
        <v>36031.607000000004</v>
      </c>
      <c r="AB22" s="888">
        <f>+AB23+AB24</f>
        <v>42000</v>
      </c>
      <c r="AC22" s="891">
        <f>SUM(AC23:AC24)</f>
        <v>36031.607000000004</v>
      </c>
      <c r="AD22" s="891">
        <f t="shared" ref="AD22:AI22" si="15">+AD23+AD24+AD25</f>
        <v>34381.71</v>
      </c>
      <c r="AE22" s="891">
        <f t="shared" si="15"/>
        <v>39779.876000000004</v>
      </c>
      <c r="AF22" s="891">
        <f t="shared" si="15"/>
        <v>36031.809000000001</v>
      </c>
      <c r="AG22" s="891">
        <f t="shared" si="15"/>
        <v>40053.589999999997</v>
      </c>
      <c r="AH22" s="891">
        <f t="shared" si="15"/>
        <v>38254.466</v>
      </c>
      <c r="AI22" s="891">
        <f t="shared" si="15"/>
        <v>36063.618000000002</v>
      </c>
      <c r="AJ22" s="891">
        <f t="shared" ref="AJ22" si="16">+AJ23+AJ24+AJ25</f>
        <v>36000</v>
      </c>
      <c r="AK22" s="895"/>
      <c r="AW22" s="895"/>
      <c r="AX22" s="895"/>
      <c r="AY22" s="895"/>
      <c r="BA22" s="913"/>
      <c r="BB22" s="913"/>
      <c r="BC22" s="913"/>
      <c r="BD22" s="913"/>
      <c r="BE22" s="913"/>
      <c r="BF22" s="913"/>
    </row>
    <row r="23" spans="1:58" s="893" customFormat="1" ht="15.75" hidden="1" customHeight="1" x14ac:dyDescent="0.25">
      <c r="A23" s="955"/>
      <c r="B23" s="880"/>
      <c r="C23" s="881"/>
      <c r="D23" s="882"/>
      <c r="E23" s="882">
        <v>1</v>
      </c>
      <c r="F23" s="883" t="s">
        <v>831</v>
      </c>
      <c r="G23" s="896" t="s">
        <v>824</v>
      </c>
      <c r="H23" s="885">
        <v>0</v>
      </c>
      <c r="I23" s="885">
        <v>0</v>
      </c>
      <c r="J23" s="885">
        <f ca="1">SUMIF(W$5:$AJ$5,"ok",W23:AI23)</f>
        <v>0</v>
      </c>
      <c r="K23" s="889" t="str">
        <f t="shared" ca="1" si="1"/>
        <v>0</v>
      </c>
      <c r="L23" s="885">
        <v>0</v>
      </c>
      <c r="M23" s="889">
        <f t="shared" si="2"/>
        <v>0</v>
      </c>
      <c r="N23" s="886">
        <f>+I23-L23</f>
        <v>0</v>
      </c>
      <c r="O23" s="889">
        <f t="shared" si="3"/>
        <v>0</v>
      </c>
      <c r="P23" s="885">
        <v>0</v>
      </c>
      <c r="Q23" s="889">
        <f t="shared" ca="1" si="4"/>
        <v>0</v>
      </c>
      <c r="R23" s="885">
        <v>0</v>
      </c>
      <c r="S23" s="889">
        <f t="shared" ca="1" si="5"/>
        <v>0</v>
      </c>
      <c r="T23" s="885">
        <f>+'P03 2025'!Z19</f>
        <v>482507.99999999994</v>
      </c>
      <c r="U23" s="888">
        <f t="shared" si="12"/>
        <v>74232</v>
      </c>
      <c r="V23" s="889">
        <f t="shared" si="7"/>
        <v>0.15384615384615385</v>
      </c>
      <c r="W23" s="897">
        <v>0</v>
      </c>
      <c r="X23" s="897">
        <f>+'P03 2025'!J20</f>
        <v>37116</v>
      </c>
      <c r="Y23" s="897">
        <v>0</v>
      </c>
      <c r="Z23" s="897">
        <f>+'P03 2025'!J20</f>
        <v>37116</v>
      </c>
      <c r="AA23" s="897">
        <f>+'P03 2025'!AJ8</f>
        <v>36000</v>
      </c>
      <c r="AB23" s="888">
        <f>+'P03 2025'!BC9</f>
        <v>42000</v>
      </c>
      <c r="AC23" s="891">
        <f>'P03 2025'!BU8</f>
        <v>36000</v>
      </c>
      <c r="AD23" s="891">
        <f>+'P03 2025'!CM7</f>
        <v>34000</v>
      </c>
      <c r="AE23" s="891">
        <f>+'P03 2025'!DE9</f>
        <v>39666.667000000001</v>
      </c>
      <c r="AF23" s="891">
        <f>+'P03 2025'!DZ7</f>
        <v>36000</v>
      </c>
      <c r="AG23" s="891">
        <f>+'P03 2025'!ET9</f>
        <v>40000</v>
      </c>
      <c r="AH23" s="891">
        <f>+'P03 2025'!FL10</f>
        <v>38000</v>
      </c>
      <c r="AI23" s="891">
        <f>+'P03 2025'!GS9</f>
        <v>36000</v>
      </c>
      <c r="AJ23" s="891">
        <f>+'P03 2025'!HZ11</f>
        <v>36000</v>
      </c>
      <c r="AK23" s="895"/>
      <c r="AW23" s="895"/>
      <c r="AX23" s="895"/>
      <c r="AY23" s="895"/>
      <c r="BA23" s="913"/>
      <c r="BB23" s="913"/>
      <c r="BC23" s="913"/>
      <c r="BD23" s="913"/>
      <c r="BE23" s="913"/>
      <c r="BF23" s="913"/>
    </row>
    <row r="24" spans="1:58" s="893" customFormat="1" ht="15.75" hidden="1" customHeight="1" x14ac:dyDescent="0.25">
      <c r="A24" s="955"/>
      <c r="B24" s="880"/>
      <c r="C24" s="881"/>
      <c r="D24" s="882"/>
      <c r="E24" s="882">
        <v>2</v>
      </c>
      <c r="F24" s="883" t="s">
        <v>831</v>
      </c>
      <c r="G24" s="896" t="s">
        <v>839</v>
      </c>
      <c r="H24" s="885">
        <v>0</v>
      </c>
      <c r="I24" s="885">
        <v>0</v>
      </c>
      <c r="J24" s="885">
        <f ca="1">SUMIF(W$5:$AJ$5,"ok",W24:AI24)</f>
        <v>0</v>
      </c>
      <c r="K24" s="889" t="str">
        <f t="shared" ca="1" si="1"/>
        <v>0</v>
      </c>
      <c r="L24" s="885">
        <v>0</v>
      </c>
      <c r="M24" s="889">
        <f t="shared" si="2"/>
        <v>0</v>
      </c>
      <c r="N24" s="886">
        <f t="shared" si="9"/>
        <v>0</v>
      </c>
      <c r="O24" s="889">
        <f t="shared" si="3"/>
        <v>0</v>
      </c>
      <c r="P24" s="885">
        <v>0</v>
      </c>
      <c r="Q24" s="889">
        <f t="shared" ca="1" si="4"/>
        <v>0</v>
      </c>
      <c r="R24" s="885">
        <v>0</v>
      </c>
      <c r="S24" s="889">
        <f t="shared" ca="1" si="5"/>
        <v>0</v>
      </c>
      <c r="T24" s="885">
        <f>+'P03 2025'!Z20</f>
        <v>3713.6619999999998</v>
      </c>
      <c r="U24" s="888">
        <f t="shared" si="12"/>
        <v>0</v>
      </c>
      <c r="V24" s="889">
        <f t="shared" si="7"/>
        <v>0</v>
      </c>
      <c r="W24" s="897">
        <v>0</v>
      </c>
      <c r="X24" s="897">
        <v>0</v>
      </c>
      <c r="Y24" s="897">
        <v>0</v>
      </c>
      <c r="Z24" s="897">
        <v>0</v>
      </c>
      <c r="AA24" s="897">
        <f>+'P03 2025'!AJ7</f>
        <v>31.606999999999999</v>
      </c>
      <c r="AB24" s="888">
        <v>0</v>
      </c>
      <c r="AC24" s="891">
        <f>'P03 2025'!BU7</f>
        <v>31.606999999999999</v>
      </c>
      <c r="AD24" s="891">
        <f>+'P03 2025'!CM6</f>
        <v>381.71</v>
      </c>
      <c r="AE24" s="891">
        <v>0</v>
      </c>
      <c r="AF24" s="891">
        <f>+'P03 2025'!DZ8</f>
        <v>31.809000000000001</v>
      </c>
      <c r="AG24" s="891">
        <v>0</v>
      </c>
      <c r="AH24" s="891">
        <f>+'P03 2025'!FL12</f>
        <v>63.618000000000002</v>
      </c>
      <c r="AI24" s="891">
        <f>+'P03 2025'!GS10</f>
        <v>63.618000000000002</v>
      </c>
      <c r="AJ24" s="891">
        <v>0</v>
      </c>
      <c r="AK24" s="895"/>
      <c r="BA24" s="913"/>
      <c r="BB24" s="913"/>
      <c r="BC24" s="913"/>
      <c r="BD24" s="913"/>
      <c r="BE24" s="913"/>
      <c r="BF24" s="913"/>
    </row>
    <row r="25" spans="1:58" s="893" customFormat="1" ht="15.75" hidden="1" customHeight="1" x14ac:dyDescent="0.25">
      <c r="A25" s="955"/>
      <c r="B25" s="880"/>
      <c r="C25" s="881"/>
      <c r="D25" s="882"/>
      <c r="E25" s="882">
        <v>3</v>
      </c>
      <c r="F25" s="883" t="s">
        <v>831</v>
      </c>
      <c r="G25" s="896" t="s">
        <v>863</v>
      </c>
      <c r="H25" s="885">
        <v>0</v>
      </c>
      <c r="I25" s="885">
        <v>0</v>
      </c>
      <c r="J25" s="885">
        <f ca="1">SUMIF(W$5:$AJ$5,"ok",W25:AI25)</f>
        <v>0</v>
      </c>
      <c r="K25" s="889" t="str">
        <f t="shared" ca="1" si="1"/>
        <v>0</v>
      </c>
      <c r="L25" s="885">
        <v>0</v>
      </c>
      <c r="M25" s="889">
        <f t="shared" si="2"/>
        <v>0</v>
      </c>
      <c r="N25" s="886">
        <f t="shared" si="9"/>
        <v>0</v>
      </c>
      <c r="O25" s="889">
        <f t="shared" si="3"/>
        <v>0</v>
      </c>
      <c r="P25" s="885">
        <v>0</v>
      </c>
      <c r="Q25" s="889">
        <f t="shared" ca="1" si="4"/>
        <v>0</v>
      </c>
      <c r="R25" s="885">
        <v>0</v>
      </c>
      <c r="S25" s="889">
        <f t="shared" ca="1" si="5"/>
        <v>0</v>
      </c>
      <c r="T25" s="885">
        <f>+'P03 2025'!Z16</f>
        <v>0</v>
      </c>
      <c r="U25" s="888">
        <f t="shared" si="12"/>
        <v>0</v>
      </c>
      <c r="V25" s="889">
        <f t="shared" si="7"/>
        <v>0</v>
      </c>
      <c r="W25" s="897">
        <v>0</v>
      </c>
      <c r="X25" s="897">
        <v>0</v>
      </c>
      <c r="Y25" s="897">
        <v>0</v>
      </c>
      <c r="Z25" s="897">
        <v>0</v>
      </c>
      <c r="AA25" s="897"/>
      <c r="AB25" s="888"/>
      <c r="AC25" s="891">
        <v>0</v>
      </c>
      <c r="AD25" s="891">
        <v>0</v>
      </c>
      <c r="AE25" s="891">
        <f>+'P03 2025'!DE10</f>
        <v>113.209</v>
      </c>
      <c r="AF25" s="891">
        <v>0</v>
      </c>
      <c r="AG25" s="891">
        <f>+'P03 2025'!ET10</f>
        <v>53.59</v>
      </c>
      <c r="AH25" s="891">
        <f>+'P03 2025'!FL11</f>
        <v>190.84800000000001</v>
      </c>
      <c r="AI25" s="891">
        <v>0</v>
      </c>
      <c r="AJ25" s="891">
        <v>0</v>
      </c>
      <c r="AK25" s="895"/>
      <c r="BA25" s="913"/>
      <c r="BB25" s="913"/>
      <c r="BC25" s="913"/>
      <c r="BD25" s="913"/>
      <c r="BE25" s="913"/>
      <c r="BF25" s="913"/>
    </row>
    <row r="26" spans="1:58" s="893" customFormat="1" ht="15.75" customHeight="1" x14ac:dyDescent="0.25">
      <c r="A26" s="955"/>
      <c r="B26" s="412">
        <v>25</v>
      </c>
      <c r="C26" s="413" t="s">
        <v>1</v>
      </c>
      <c r="D26" s="414"/>
      <c r="E26" s="882"/>
      <c r="F26" s="883"/>
      <c r="G26" s="415" t="s">
        <v>798</v>
      </c>
      <c r="H26" s="416">
        <f>+H27</f>
        <v>9.9969999999999999</v>
      </c>
      <c r="I26" s="416">
        <f>+I27</f>
        <v>9.9969999999999999</v>
      </c>
      <c r="J26" s="428">
        <f ca="1">SUMIF(W$5:$AJ11,"ok",W26:AI26)</f>
        <v>0</v>
      </c>
      <c r="K26" s="585">
        <f t="shared" ca="1" si="1"/>
        <v>0</v>
      </c>
      <c r="L26" s="428">
        <f>+L27</f>
        <v>0</v>
      </c>
      <c r="M26" s="585">
        <f t="shared" si="2"/>
        <v>0</v>
      </c>
      <c r="N26" s="419">
        <f t="shared" si="9"/>
        <v>9.9969999999999999</v>
      </c>
      <c r="O26" s="585">
        <f t="shared" si="3"/>
        <v>1</v>
      </c>
      <c r="P26" s="427">
        <f>+'P03 2026'!BC9</f>
        <v>0</v>
      </c>
      <c r="Q26" s="585">
        <f t="shared" ca="1" si="4"/>
        <v>0</v>
      </c>
      <c r="R26" s="427">
        <f>+'P03 2026'!BD9</f>
        <v>0</v>
      </c>
      <c r="S26" s="585">
        <f t="shared" ca="1" si="5"/>
        <v>0</v>
      </c>
      <c r="T26" s="416">
        <f>+T27</f>
        <v>10.305876</v>
      </c>
      <c r="U26" s="417">
        <f t="shared" si="12"/>
        <v>0</v>
      </c>
      <c r="V26" s="585">
        <f t="shared" si="7"/>
        <v>0</v>
      </c>
      <c r="W26" s="772">
        <f>+W27</f>
        <v>0</v>
      </c>
      <c r="X26" s="772">
        <f>+X27</f>
        <v>0</v>
      </c>
      <c r="Y26" s="772">
        <v>0</v>
      </c>
      <c r="Z26" s="417">
        <v>0</v>
      </c>
      <c r="AA26" s="888">
        <v>0</v>
      </c>
      <c r="AB26" s="888">
        <f>+AB27</f>
        <v>0</v>
      </c>
      <c r="AC26" s="885">
        <f>AC27</f>
        <v>3637.1770000000001</v>
      </c>
      <c r="AD26" s="885">
        <v>0</v>
      </c>
      <c r="AE26" s="892">
        <f>+AE27</f>
        <v>0</v>
      </c>
      <c r="AF26" s="892">
        <v>0</v>
      </c>
      <c r="AG26" s="892">
        <f>+AG27</f>
        <v>0</v>
      </c>
      <c r="AH26" s="892">
        <f>+AH27</f>
        <v>6688.6279999999997</v>
      </c>
      <c r="AI26" s="892">
        <f>+AI27</f>
        <v>0</v>
      </c>
      <c r="AJ26" s="892">
        <f>+AJ27</f>
        <v>5601665.4730000002</v>
      </c>
      <c r="AL26" s="895"/>
      <c r="AM26" s="936"/>
      <c r="AN26" s="936"/>
      <c r="AO26" s="936"/>
      <c r="AP26" s="936"/>
      <c r="AQ26" s="936"/>
      <c r="AR26" s="936"/>
      <c r="BA26" s="913"/>
      <c r="BB26" s="913"/>
      <c r="BC26" s="913"/>
      <c r="BD26" s="913"/>
      <c r="BE26" s="913"/>
      <c r="BF26" s="913"/>
    </row>
    <row r="27" spans="1:58" s="893" customFormat="1" ht="15.75" customHeight="1" x14ac:dyDescent="0.25">
      <c r="A27" s="955"/>
      <c r="B27" s="412"/>
      <c r="C27" s="413">
        <v>99</v>
      </c>
      <c r="D27" s="414"/>
      <c r="E27" s="882"/>
      <c r="F27" s="883" t="s">
        <v>568</v>
      </c>
      <c r="G27" s="587" t="s">
        <v>453</v>
      </c>
      <c r="H27" s="587">
        <f>+H29+H28</f>
        <v>9.9969999999999999</v>
      </c>
      <c r="I27" s="587">
        <f>+I29+I28</f>
        <v>9.9969999999999999</v>
      </c>
      <c r="J27" s="587">
        <f ca="1">SUMIF(W$5:$AJ12,"ok",W27:AI27)</f>
        <v>0</v>
      </c>
      <c r="K27" s="585">
        <f t="shared" ca="1" si="1"/>
        <v>0</v>
      </c>
      <c r="L27" s="587">
        <f>+L28+L29</f>
        <v>0</v>
      </c>
      <c r="M27" s="585">
        <f t="shared" si="2"/>
        <v>0</v>
      </c>
      <c r="N27" s="587">
        <f t="shared" si="9"/>
        <v>9.9969999999999999</v>
      </c>
      <c r="O27" s="585">
        <f t="shared" si="3"/>
        <v>1</v>
      </c>
      <c r="P27" s="587">
        <f>+'P03 2026'!BC10</f>
        <v>0</v>
      </c>
      <c r="Q27" s="585">
        <f t="shared" ca="1" si="4"/>
        <v>0</v>
      </c>
      <c r="R27" s="587">
        <f>+'P03 2026'!BD10</f>
        <v>0</v>
      </c>
      <c r="S27" s="585">
        <f t="shared" ca="1" si="5"/>
        <v>0</v>
      </c>
      <c r="T27" s="416">
        <f>+T28+T29</f>
        <v>10.305876</v>
      </c>
      <c r="U27" s="417">
        <f t="shared" si="12"/>
        <v>0</v>
      </c>
      <c r="V27" s="585">
        <f t="shared" si="7"/>
        <v>0</v>
      </c>
      <c r="W27" s="772">
        <f>SUM(W28:W29)</f>
        <v>0</v>
      </c>
      <c r="X27" s="772">
        <f>SUM(X28:X29)</f>
        <v>0</v>
      </c>
      <c r="Y27" s="772">
        <v>0</v>
      </c>
      <c r="Z27" s="587">
        <f>+Z29</f>
        <v>0</v>
      </c>
      <c r="AA27" s="892">
        <v>0</v>
      </c>
      <c r="AB27" s="892">
        <f>+AB29</f>
        <v>0</v>
      </c>
      <c r="AC27" s="892">
        <f>SUM(AC28:AC29)</f>
        <v>3637.1770000000001</v>
      </c>
      <c r="AD27" s="892">
        <v>0</v>
      </c>
      <c r="AE27" s="892">
        <v>0</v>
      </c>
      <c r="AF27" s="892">
        <v>0</v>
      </c>
      <c r="AG27" s="892">
        <f>+AG28+AG29</f>
        <v>0</v>
      </c>
      <c r="AH27" s="892">
        <f>+AH28+AH29</f>
        <v>6688.6279999999997</v>
      </c>
      <c r="AI27" s="892">
        <f>+AI28+AI29</f>
        <v>0</v>
      </c>
      <c r="AJ27" s="892">
        <f>+AJ28+AJ29</f>
        <v>5601665.4730000002</v>
      </c>
      <c r="AK27" s="895"/>
      <c r="AL27" s="895"/>
      <c r="AM27" s="936"/>
      <c r="AN27" s="936"/>
      <c r="AO27" s="936"/>
      <c r="AP27" s="936"/>
      <c r="AQ27" s="936"/>
      <c r="AR27" s="936"/>
      <c r="BA27" s="913"/>
      <c r="BB27" s="913"/>
      <c r="BC27" s="913"/>
      <c r="BD27" s="913"/>
      <c r="BE27" s="913"/>
      <c r="BF27" s="913"/>
    </row>
    <row r="28" spans="1:58" s="893" customFormat="1" ht="15.75" hidden="1" customHeight="1" x14ac:dyDescent="0.25">
      <c r="A28" s="955"/>
      <c r="B28" s="880"/>
      <c r="C28" s="881"/>
      <c r="D28" s="882"/>
      <c r="E28" s="882"/>
      <c r="F28" s="883" t="s">
        <v>748</v>
      </c>
      <c r="G28" s="884" t="s">
        <v>747</v>
      </c>
      <c r="H28" s="885">
        <f>+'P03 2026'!H17</f>
        <v>9.9960000000000004</v>
      </c>
      <c r="I28" s="886">
        <f>+'P03 2026'!AY10</f>
        <v>9.9960000000000004</v>
      </c>
      <c r="J28" s="885">
        <f ca="1">SUMIF(W$5:$AJ$5,"ok",W28:AI28)</f>
        <v>0</v>
      </c>
      <c r="K28" s="889">
        <f t="shared" ca="1" si="1"/>
        <v>0</v>
      </c>
      <c r="L28" s="899">
        <v>0</v>
      </c>
      <c r="M28" s="889">
        <f t="shared" si="2"/>
        <v>0</v>
      </c>
      <c r="N28" s="886">
        <f t="shared" si="9"/>
        <v>9.9960000000000004</v>
      </c>
      <c r="O28" s="889">
        <f t="shared" si="3"/>
        <v>1</v>
      </c>
      <c r="P28" s="887">
        <f>+'P03 2026'!BC12</f>
        <v>0</v>
      </c>
      <c r="Q28" s="889">
        <f t="shared" ca="1" si="4"/>
        <v>0</v>
      </c>
      <c r="R28" s="887">
        <f>+'P03 2026'!BD12</f>
        <v>0</v>
      </c>
      <c r="S28" s="889">
        <f t="shared" ca="1" si="5"/>
        <v>0</v>
      </c>
      <c r="T28" s="885">
        <v>0</v>
      </c>
      <c r="U28" s="888">
        <f t="shared" si="12"/>
        <v>0</v>
      </c>
      <c r="V28" s="889">
        <f t="shared" si="7"/>
        <v>0</v>
      </c>
      <c r="W28" s="772">
        <v>0</v>
      </c>
      <c r="X28" s="772">
        <v>0</v>
      </c>
      <c r="Y28" s="897">
        <v>0</v>
      </c>
      <c r="Z28" s="897">
        <v>0</v>
      </c>
      <c r="AA28" s="897"/>
      <c r="AB28" s="888"/>
      <c r="AC28" s="891">
        <f>'P03 2025'!BU9</f>
        <v>3637.1770000000001</v>
      </c>
      <c r="AD28" s="892">
        <v>0</v>
      </c>
      <c r="AE28" s="892">
        <v>0</v>
      </c>
      <c r="AF28" s="892">
        <v>0</v>
      </c>
      <c r="AG28" s="892">
        <v>0</v>
      </c>
      <c r="AH28" s="892">
        <f>+'P03 2025'!FL13</f>
        <v>6688.6279999999997</v>
      </c>
      <c r="AI28" s="892">
        <v>0</v>
      </c>
      <c r="AJ28" s="892">
        <f>+'P03 2025'!HZ12</f>
        <v>3693.357</v>
      </c>
      <c r="AK28" s="895"/>
      <c r="AL28" s="895"/>
      <c r="AM28" s="936"/>
      <c r="AN28" s="936"/>
      <c r="AO28" s="936"/>
      <c r="AP28" s="936"/>
      <c r="AQ28" s="936"/>
      <c r="AR28" s="936"/>
      <c r="BA28" s="913"/>
      <c r="BB28" s="913"/>
      <c r="BC28" s="913"/>
      <c r="BD28" s="913"/>
      <c r="BE28" s="913"/>
      <c r="BF28" s="913"/>
    </row>
    <row r="29" spans="1:58" s="893" customFormat="1" ht="15.75" hidden="1" customHeight="1" x14ac:dyDescent="0.25">
      <c r="A29" s="955"/>
      <c r="B29" s="880"/>
      <c r="C29" s="881"/>
      <c r="D29" s="882"/>
      <c r="E29" s="882"/>
      <c r="F29" s="883" t="s">
        <v>733</v>
      </c>
      <c r="G29" s="884" t="s">
        <v>49</v>
      </c>
      <c r="H29" s="885">
        <f>+'P03 2026'!H20</f>
        <v>1E-3</v>
      </c>
      <c r="I29" s="886">
        <f>+'P03 2026'!AY13</f>
        <v>1E-3</v>
      </c>
      <c r="J29" s="885">
        <f ca="1">SUMIF(W$5:$AJ$5,"ok",W29:AI29)</f>
        <v>0</v>
      </c>
      <c r="K29" s="889">
        <f t="shared" ca="1" si="1"/>
        <v>0</v>
      </c>
      <c r="L29" s="899">
        <v>0</v>
      </c>
      <c r="M29" s="889">
        <f t="shared" si="2"/>
        <v>0</v>
      </c>
      <c r="N29" s="886">
        <f t="shared" si="9"/>
        <v>1E-3</v>
      </c>
      <c r="O29" s="889">
        <f t="shared" si="3"/>
        <v>1</v>
      </c>
      <c r="P29" s="887">
        <f>+'P03 2026'!BC15</f>
        <v>0</v>
      </c>
      <c r="Q29" s="889">
        <f t="shared" ca="1" si="4"/>
        <v>0</v>
      </c>
      <c r="R29" s="887">
        <f>+'P03 2026'!BD15</f>
        <v>0</v>
      </c>
      <c r="S29" s="889">
        <f t="shared" ca="1" si="5"/>
        <v>0</v>
      </c>
      <c r="T29" s="885">
        <f>+'P03 2025'!Z28</f>
        <v>10.305876</v>
      </c>
      <c r="U29" s="888">
        <f t="shared" si="12"/>
        <v>0</v>
      </c>
      <c r="V29" s="889">
        <f t="shared" si="7"/>
        <v>0</v>
      </c>
      <c r="W29" s="772">
        <v>0</v>
      </c>
      <c r="X29" s="772">
        <v>0</v>
      </c>
      <c r="Y29" s="897">
        <v>0</v>
      </c>
      <c r="Z29" s="897">
        <v>0</v>
      </c>
      <c r="AA29" s="897">
        <v>0</v>
      </c>
      <c r="AB29" s="900">
        <v>0</v>
      </c>
      <c r="AC29" s="900">
        <v>0</v>
      </c>
      <c r="AD29" s="900">
        <v>0</v>
      </c>
      <c r="AE29" s="900">
        <v>0</v>
      </c>
      <c r="AF29" s="900">
        <v>0</v>
      </c>
      <c r="AG29" s="900">
        <v>0</v>
      </c>
      <c r="AH29" s="900">
        <v>0</v>
      </c>
      <c r="AI29" s="900">
        <v>0</v>
      </c>
      <c r="AJ29" s="900">
        <f>+'P03 2025'!HZ13</f>
        <v>5597972.1160000004</v>
      </c>
      <c r="AK29" s="895"/>
      <c r="AL29" s="895"/>
      <c r="AM29" s="936"/>
      <c r="AN29" s="936"/>
      <c r="AO29" s="936"/>
      <c r="AP29" s="936"/>
      <c r="AQ29" s="936"/>
      <c r="AR29" s="936"/>
      <c r="BA29" s="913"/>
      <c r="BB29" s="913"/>
      <c r="BC29" s="913"/>
      <c r="BD29" s="913"/>
      <c r="BE29" s="913"/>
      <c r="BF29" s="913"/>
    </row>
    <row r="30" spans="1:58" s="893" customFormat="1" ht="15.75" customHeight="1" x14ac:dyDescent="0.25">
      <c r="A30" s="955"/>
      <c r="B30" s="412">
        <v>32</v>
      </c>
      <c r="C30" s="413"/>
      <c r="D30" s="414"/>
      <c r="E30" s="882"/>
      <c r="F30" s="883"/>
      <c r="G30" s="415" t="s">
        <v>136</v>
      </c>
      <c r="H30" s="416">
        <f>+H31</f>
        <v>8699424</v>
      </c>
      <c r="I30" s="416">
        <f>+I31</f>
        <v>8699424</v>
      </c>
      <c r="J30" s="416">
        <f>SUMIF(W$5:$AJ$5,"ok",W30:AJ30)</f>
        <v>0</v>
      </c>
      <c r="K30" s="585">
        <f t="shared" si="1"/>
        <v>0</v>
      </c>
      <c r="L30" s="419">
        <f>+L31</f>
        <v>0</v>
      </c>
      <c r="M30" s="585">
        <f t="shared" si="2"/>
        <v>0</v>
      </c>
      <c r="N30" s="419">
        <f>+I30-L30</f>
        <v>8699424</v>
      </c>
      <c r="O30" s="585">
        <f t="shared" si="3"/>
        <v>1</v>
      </c>
      <c r="P30" s="427">
        <f>+'P03 2026'!BC16</f>
        <v>0</v>
      </c>
      <c r="Q30" s="585">
        <f t="shared" si="4"/>
        <v>0</v>
      </c>
      <c r="R30" s="427">
        <f>+'P03 2026'!BD16</f>
        <v>0</v>
      </c>
      <c r="S30" s="585">
        <f t="shared" si="5"/>
        <v>0</v>
      </c>
      <c r="T30" s="416">
        <f>+T31</f>
        <v>8876963.6119999997</v>
      </c>
      <c r="U30" s="417">
        <f t="shared" si="12"/>
        <v>0</v>
      </c>
      <c r="V30" s="585">
        <f t="shared" si="7"/>
        <v>0</v>
      </c>
      <c r="W30" s="772">
        <f>+W31</f>
        <v>0</v>
      </c>
      <c r="X30" s="772">
        <f>+X31</f>
        <v>0</v>
      </c>
      <c r="Y30" s="772">
        <v>0</v>
      </c>
      <c r="Z30" s="772">
        <v>0</v>
      </c>
      <c r="AA30" s="888">
        <v>0</v>
      </c>
      <c r="AB30" s="888">
        <f>+AB31</f>
        <v>1755065.125</v>
      </c>
      <c r="AC30" s="891">
        <f>SUM(AC31:AC31)</f>
        <v>0</v>
      </c>
      <c r="AD30" s="891">
        <f>+AD31</f>
        <v>0</v>
      </c>
      <c r="AE30" s="891">
        <f>+AE31</f>
        <v>0</v>
      </c>
      <c r="AF30" s="891">
        <f>+AF31</f>
        <v>366914.52100000001</v>
      </c>
      <c r="AG30" s="891">
        <v>0</v>
      </c>
      <c r="AH30" s="891">
        <v>0</v>
      </c>
      <c r="AI30" s="891">
        <v>0</v>
      </c>
      <c r="AJ30" s="891">
        <f>+AJ31</f>
        <v>0</v>
      </c>
      <c r="AK30" s="901"/>
      <c r="AL30" s="895"/>
      <c r="AM30" s="936"/>
      <c r="AN30" s="936"/>
      <c r="AO30" s="936"/>
      <c r="AP30" s="936"/>
      <c r="AQ30" s="936"/>
      <c r="AR30" s="936"/>
      <c r="BA30" s="913"/>
      <c r="BB30" s="913"/>
      <c r="BC30" s="913"/>
      <c r="BD30" s="913"/>
      <c r="BE30" s="913"/>
      <c r="BF30" s="913"/>
    </row>
    <row r="31" spans="1:58" s="893" customFormat="1" ht="15.75" customHeight="1" x14ac:dyDescent="0.25">
      <c r="A31" s="955"/>
      <c r="B31" s="880" t="s">
        <v>1</v>
      </c>
      <c r="C31" s="881"/>
      <c r="D31" s="902" t="s">
        <v>754</v>
      </c>
      <c r="E31" s="882"/>
      <c r="F31" s="883" t="s">
        <v>205</v>
      </c>
      <c r="G31" s="896" t="s">
        <v>134</v>
      </c>
      <c r="H31" s="885">
        <f>+'P03 2026'!H21</f>
        <v>8699424</v>
      </c>
      <c r="I31" s="885">
        <f>+'P03 2026'!AY15</f>
        <v>8699424</v>
      </c>
      <c r="J31" s="885">
        <f ca="1">SUMIF(W$5:$AJ$5,"ok",W31:AI31)</f>
        <v>0</v>
      </c>
      <c r="K31" s="889">
        <f t="shared" ca="1" si="1"/>
        <v>0</v>
      </c>
      <c r="L31" s="885">
        <f>+'P03 2026'!BA15</f>
        <v>0</v>
      </c>
      <c r="M31" s="889">
        <f t="shared" si="2"/>
        <v>0</v>
      </c>
      <c r="N31" s="886">
        <f>+I31-L31</f>
        <v>8699424</v>
      </c>
      <c r="O31" s="889">
        <f t="shared" si="3"/>
        <v>1</v>
      </c>
      <c r="P31" s="887">
        <v>0</v>
      </c>
      <c r="Q31" s="889">
        <f t="shared" ca="1" si="4"/>
        <v>0</v>
      </c>
      <c r="R31" s="887">
        <v>0</v>
      </c>
      <c r="S31" s="889">
        <f t="shared" ca="1" si="5"/>
        <v>0</v>
      </c>
      <c r="T31" s="885">
        <f>+'P03 2025'!Z29</f>
        <v>8876963.6119999997</v>
      </c>
      <c r="U31" s="888">
        <f t="shared" si="12"/>
        <v>0</v>
      </c>
      <c r="V31" s="889">
        <f t="shared" si="7"/>
        <v>0</v>
      </c>
      <c r="W31" s="897">
        <v>0</v>
      </c>
      <c r="X31" s="897">
        <v>0</v>
      </c>
      <c r="Y31" s="897">
        <v>0</v>
      </c>
      <c r="Z31" s="897">
        <v>0</v>
      </c>
      <c r="AA31" s="897">
        <v>0</v>
      </c>
      <c r="AB31" s="888">
        <f>+'P03 2025'!BC10</f>
        <v>1755065.125</v>
      </c>
      <c r="AC31" s="891">
        <v>0</v>
      </c>
      <c r="AD31" s="891">
        <v>0</v>
      </c>
      <c r="AE31" s="891">
        <v>0</v>
      </c>
      <c r="AF31" s="891">
        <f>+'P03 2025'!DZ9</f>
        <v>366914.52100000001</v>
      </c>
      <c r="AG31" s="891">
        <v>0</v>
      </c>
      <c r="AH31" s="891">
        <v>0</v>
      </c>
      <c r="AI31" s="891">
        <v>0</v>
      </c>
      <c r="AJ31" s="891">
        <v>0</v>
      </c>
      <c r="AK31" s="903"/>
      <c r="AL31" s="895"/>
      <c r="AM31" s="936"/>
      <c r="AN31" s="936"/>
      <c r="AO31" s="936"/>
      <c r="AP31" s="936"/>
      <c r="AQ31" s="936"/>
      <c r="AR31" s="936"/>
      <c r="BA31" s="913"/>
      <c r="BB31" s="913"/>
      <c r="BC31" s="913"/>
      <c r="BD31" s="913"/>
      <c r="BE31" s="913"/>
      <c r="BF31" s="913"/>
    </row>
    <row r="32" spans="1:58" s="893" customFormat="1" ht="15.75" customHeight="1" x14ac:dyDescent="0.25">
      <c r="A32" s="955"/>
      <c r="B32" s="412" t="s">
        <v>718</v>
      </c>
      <c r="C32" s="413" t="s">
        <v>1</v>
      </c>
      <c r="D32" s="414"/>
      <c r="E32" s="882"/>
      <c r="F32" s="883"/>
      <c r="G32" s="415" t="s">
        <v>140</v>
      </c>
      <c r="H32" s="416">
        <f>+H33</f>
        <v>157358859</v>
      </c>
      <c r="I32" s="416">
        <f>+I33</f>
        <v>155489482</v>
      </c>
      <c r="J32" s="416">
        <f ca="1">SUMIF(W$5:$AJ18,"ok",W32:AI32)</f>
        <v>12434988.385</v>
      </c>
      <c r="K32" s="585">
        <f t="shared" ca="1" si="1"/>
        <v>7.9973180340262504E-2</v>
      </c>
      <c r="L32" s="416">
        <f>+L33</f>
        <v>13721612.558</v>
      </c>
      <c r="M32" s="585">
        <f t="shared" si="2"/>
        <v>8.8247850475185199E-2</v>
      </c>
      <c r="N32" s="419">
        <f t="shared" si="9"/>
        <v>141767869.442</v>
      </c>
      <c r="O32" s="585">
        <f t="shared" si="3"/>
        <v>0.91175214952481487</v>
      </c>
      <c r="P32" s="427">
        <f>+P33</f>
        <v>6971564.8090000004</v>
      </c>
      <c r="Q32" s="585">
        <f t="shared" ca="1" si="4"/>
        <v>0.56064103907082186</v>
      </c>
      <c r="R32" s="427">
        <f>+'P03 2026'!BD19</f>
        <v>5463423.5760000004</v>
      </c>
      <c r="S32" s="585">
        <f t="shared" ca="1" si="5"/>
        <v>0.43935896092917825</v>
      </c>
      <c r="T32" s="416">
        <f>+T33</f>
        <v>188678378.72699997</v>
      </c>
      <c r="U32" s="417">
        <f>+U33</f>
        <v>13982843.569713999</v>
      </c>
      <c r="V32" s="585">
        <f t="shared" si="7"/>
        <v>7.4109411285253141E-2</v>
      </c>
      <c r="W32" s="772">
        <f>+W33</f>
        <v>12434988.385</v>
      </c>
      <c r="X32" s="952">
        <f>+X33</f>
        <v>11386024.768007999</v>
      </c>
      <c r="Y32" s="772">
        <v>0</v>
      </c>
      <c r="Z32" s="952">
        <f t="shared" ref="Z32:AJ32" si="17">+Z33</f>
        <v>2596818.8017059998</v>
      </c>
      <c r="AA32" s="933">
        <f t="shared" si="17"/>
        <v>5359935.436999999</v>
      </c>
      <c r="AB32" s="933">
        <f t="shared" si="17"/>
        <v>5545507.4749999996</v>
      </c>
      <c r="AC32" s="933">
        <f t="shared" si="17"/>
        <v>5618265.0199999996</v>
      </c>
      <c r="AD32" s="933">
        <f t="shared" si="17"/>
        <v>5842127.5769999996</v>
      </c>
      <c r="AE32" s="933">
        <f t="shared" si="17"/>
        <v>46356813.338</v>
      </c>
      <c r="AF32" s="933">
        <f t="shared" si="17"/>
        <v>9824882.6589999981</v>
      </c>
      <c r="AG32" s="933">
        <f t="shared" si="17"/>
        <v>20497226.996999998</v>
      </c>
      <c r="AH32" s="933">
        <f t="shared" si="17"/>
        <v>21169741.530999999</v>
      </c>
      <c r="AI32" s="933">
        <f t="shared" si="17"/>
        <v>16876393.859999999</v>
      </c>
      <c r="AJ32" s="933">
        <f t="shared" si="17"/>
        <v>53315542.329000004</v>
      </c>
      <c r="AL32" s="895"/>
      <c r="AM32" s="936"/>
      <c r="AN32" s="936"/>
      <c r="AO32" s="936"/>
      <c r="AP32" s="936"/>
      <c r="AQ32" s="936"/>
      <c r="AR32" s="936"/>
      <c r="BA32" s="913"/>
      <c r="BB32" s="913"/>
      <c r="BC32" s="913"/>
      <c r="BD32" s="913"/>
      <c r="BE32" s="913"/>
      <c r="BF32" s="913"/>
    </row>
    <row r="33" spans="1:58" s="893" customFormat="1" ht="15.75" customHeight="1" x14ac:dyDescent="0.25">
      <c r="A33" s="955"/>
      <c r="B33" s="412"/>
      <c r="C33" s="413">
        <v>3</v>
      </c>
      <c r="D33" s="414"/>
      <c r="E33" s="882"/>
      <c r="F33" s="883"/>
      <c r="G33" s="415" t="s">
        <v>193</v>
      </c>
      <c r="H33" s="416">
        <f>+H34+H39+H46+H47+H48+H49</f>
        <v>157358859</v>
      </c>
      <c r="I33" s="416">
        <f>+I34+I39+I46+I47+I48+I49</f>
        <v>155489482</v>
      </c>
      <c r="J33" s="416">
        <f ca="1">SUMIF(W$5:$AJ19,"ok",W33:AI33)</f>
        <v>12434988.385</v>
      </c>
      <c r="K33" s="585">
        <f t="shared" ca="1" si="1"/>
        <v>7.9973180340262504E-2</v>
      </c>
      <c r="L33" s="416">
        <f>+L34+L39+L46+L47+L48+L49</f>
        <v>13721612.558</v>
      </c>
      <c r="M33" s="585">
        <f t="shared" si="2"/>
        <v>8.8247850475185199E-2</v>
      </c>
      <c r="N33" s="419">
        <f t="shared" si="9"/>
        <v>141767869.442</v>
      </c>
      <c r="O33" s="585">
        <f t="shared" si="3"/>
        <v>0.91175214952481487</v>
      </c>
      <c r="P33" s="427">
        <f>+P34</f>
        <v>6971564.8090000004</v>
      </c>
      <c r="Q33" s="585">
        <f t="shared" ca="1" si="4"/>
        <v>0.56064103907082186</v>
      </c>
      <c r="R33" s="427">
        <f>+'P03 2026'!BD18</f>
        <v>5463423.5760000004</v>
      </c>
      <c r="S33" s="585">
        <f t="shared" ca="1" si="5"/>
        <v>0.43935896092917825</v>
      </c>
      <c r="T33" s="416">
        <f>+T34+T39+T46+T47+T48+T49</f>
        <v>188678378.72699997</v>
      </c>
      <c r="U33" s="417">
        <f>+U47+U48++U34+U39+U46+U49</f>
        <v>13982843.569713999</v>
      </c>
      <c r="V33" s="585">
        <f t="shared" si="7"/>
        <v>7.4109411285253141E-2</v>
      </c>
      <c r="W33" s="772">
        <f>+W34+W39+W46+W47+W48+W49</f>
        <v>12434988.385</v>
      </c>
      <c r="X33" s="772">
        <f>+X34+X39+X46+X47+X48+X49</f>
        <v>11386024.768007999</v>
      </c>
      <c r="Y33" s="772">
        <v>0</v>
      </c>
      <c r="Z33" s="416">
        <f>+Z34+Z39+Z46+Z47+Z48+Z50</f>
        <v>2596818.8017059998</v>
      </c>
      <c r="AA33" s="885">
        <f>+AA34+AA39+AA46+AA47+AA48+AA49</f>
        <v>5359935.436999999</v>
      </c>
      <c r="AB33" s="885">
        <f t="shared" ref="AB33:AD33" si="18">+AB34+AB39+AB46+AB47+AB48+AB49</f>
        <v>5545507.4749999996</v>
      </c>
      <c r="AC33" s="885">
        <f>AC34+AC39+AC46+AC47+AC48+AC49</f>
        <v>5618265.0199999996</v>
      </c>
      <c r="AD33" s="885">
        <f t="shared" si="18"/>
        <v>5842127.5769999996</v>
      </c>
      <c r="AE33" s="885">
        <f>+AE34+AE39+AE46+AE47+AE48+AE49</f>
        <v>46356813.338</v>
      </c>
      <c r="AF33" s="885">
        <f>+AF47+AF48+AF34+AF39+AF46+AF49</f>
        <v>9824882.6589999981</v>
      </c>
      <c r="AG33" s="885">
        <f>+AG47+AG48+AG34+AG39+AG46+AG49</f>
        <v>20497226.996999998</v>
      </c>
      <c r="AH33" s="885">
        <f>+AH34+AH39+AH46+AH47+AH48+AH49</f>
        <v>21169741.530999999</v>
      </c>
      <c r="AI33" s="885">
        <f t="shared" ref="AI33" si="19">+AI47+AI48+AI34+AI39+AI46+AI49</f>
        <v>16876393.859999999</v>
      </c>
      <c r="AJ33" s="885">
        <f>+AJ47+AJ48+AJ34+AJ39+AJ46+AJ49</f>
        <v>53315542.329000004</v>
      </c>
      <c r="AL33" s="895"/>
      <c r="AM33" s="936"/>
      <c r="AN33" s="936"/>
      <c r="AO33" s="936"/>
      <c r="AP33" s="936"/>
      <c r="AQ33" s="936"/>
      <c r="AR33" s="936"/>
      <c r="BA33" s="913"/>
      <c r="BB33" s="913"/>
      <c r="BC33" s="913"/>
      <c r="BD33" s="913"/>
      <c r="BE33" s="913"/>
      <c r="BF33" s="913"/>
    </row>
    <row r="34" spans="1:58" s="893" customFormat="1" ht="15.75" customHeight="1" x14ac:dyDescent="0.25">
      <c r="A34" s="955"/>
      <c r="B34" s="880"/>
      <c r="C34" s="881"/>
      <c r="D34" s="882">
        <v>5</v>
      </c>
      <c r="E34" s="882"/>
      <c r="F34" s="883" t="s">
        <v>737</v>
      </c>
      <c r="G34" s="884" t="s">
        <v>778</v>
      </c>
      <c r="H34" s="885">
        <f>SUM(H35:H38)</f>
        <v>71387942</v>
      </c>
      <c r="I34" s="885">
        <f>SUM(I35:I38)</f>
        <v>69971586</v>
      </c>
      <c r="J34" s="885">
        <f ca="1">SUMIF(W$5:$AJ$5,"ok",W34:AI34)</f>
        <v>12434988.385</v>
      </c>
      <c r="K34" s="889">
        <f t="shared" ca="1" si="1"/>
        <v>0.17771482820183609</v>
      </c>
      <c r="L34" s="885">
        <f>SUM(L35:L38)</f>
        <v>12479628.558</v>
      </c>
      <c r="M34" s="889">
        <f t="shared" si="2"/>
        <v>0.17835280392243788</v>
      </c>
      <c r="N34" s="886">
        <f t="shared" si="9"/>
        <v>57491957.442000002</v>
      </c>
      <c r="O34" s="889">
        <f t="shared" si="3"/>
        <v>0.82164719607756209</v>
      </c>
      <c r="P34" s="887">
        <f>+P35+P36+P37+P38</f>
        <v>6971564.8090000004</v>
      </c>
      <c r="Q34" s="889">
        <f t="shared" ca="1" si="4"/>
        <v>0.56064103907082186</v>
      </c>
      <c r="R34" s="887">
        <f>+'P03 2026'!BD19</f>
        <v>5463423.5760000004</v>
      </c>
      <c r="S34" s="889">
        <f t="shared" ca="1" si="5"/>
        <v>0.43935896092917825</v>
      </c>
      <c r="T34" s="888">
        <f>SUM(T35:T38)</f>
        <v>88733970.736999989</v>
      </c>
      <c r="U34" s="888">
        <f>SUM(U35:U38)</f>
        <v>11479849.090921</v>
      </c>
      <c r="V34" s="889">
        <f t="shared" si="7"/>
        <v>0.12937377867317923</v>
      </c>
      <c r="W34" s="897">
        <f>SUM(W35:W38)</f>
        <v>12434988.385</v>
      </c>
      <c r="X34" s="897">
        <f>SUM(X35:X38)</f>
        <v>11368698.813007999</v>
      </c>
      <c r="Y34" s="897">
        <v>0</v>
      </c>
      <c r="Z34" s="885">
        <f>SUM(Z35:Z38)</f>
        <v>111150.27791299998</v>
      </c>
      <c r="AA34" s="885">
        <f>SUM(AA35:AA38)</f>
        <v>4578373.0579999993</v>
      </c>
      <c r="AB34" s="885">
        <f t="shared" ref="AB34" si="20">SUM(AB35:AB38)</f>
        <v>4383876.6189999999</v>
      </c>
      <c r="AC34" s="885">
        <f>SUM(AC35:AC38)</f>
        <v>4306434.0999999996</v>
      </c>
      <c r="AD34" s="885">
        <f>SUM(AD35:AD38)</f>
        <v>3824768.716</v>
      </c>
      <c r="AE34" s="885">
        <f>+AE35+AE36+AE37+AE38</f>
        <v>14423150.085000001</v>
      </c>
      <c r="AF34" s="885">
        <f>SUM(AF35:AF38)</f>
        <v>9285759.2329999991</v>
      </c>
      <c r="AG34" s="885">
        <f>SUM(AG35:AG38)</f>
        <v>14399815.193</v>
      </c>
      <c r="AH34" s="885">
        <f>+AH35+AH36+AH37+AH38</f>
        <v>10977603.064999999</v>
      </c>
      <c r="AI34" s="885">
        <f>SUM(AI35:AI38)</f>
        <v>7017781.7139999997</v>
      </c>
      <c r="AJ34" s="885">
        <f>+AJ35+AJ36+AJ37+AJ38</f>
        <v>25903356.212000005</v>
      </c>
      <c r="AL34" s="895"/>
      <c r="AM34" s="936"/>
      <c r="AN34" s="936"/>
      <c r="AO34" s="936"/>
      <c r="AP34" s="936"/>
      <c r="AQ34" s="936"/>
      <c r="AR34" s="936"/>
      <c r="BA34" s="913"/>
      <c r="BB34" s="913"/>
      <c r="BC34" s="913"/>
      <c r="BD34" s="913"/>
      <c r="BE34" s="913"/>
      <c r="BF34" s="913"/>
    </row>
    <row r="35" spans="1:58" s="893" customFormat="1" ht="15.75" hidden="1" customHeight="1" x14ac:dyDescent="0.25">
      <c r="A35" s="955"/>
      <c r="B35" s="880"/>
      <c r="C35" s="881"/>
      <c r="D35" s="882"/>
      <c r="E35" s="902">
        <v>1</v>
      </c>
      <c r="F35" s="883" t="s">
        <v>690</v>
      </c>
      <c r="G35" s="896" t="s">
        <v>540</v>
      </c>
      <c r="H35" s="885">
        <f>+'P03 2026'!H22</f>
        <v>30205196.25</v>
      </c>
      <c r="I35" s="885">
        <f>+'P03 2026'!AY20</f>
        <v>30205196.25</v>
      </c>
      <c r="J35" s="885">
        <f ca="1">SUMIF(W$5:$AJ$5,"ok",W35:AI35)</f>
        <v>87471.1</v>
      </c>
      <c r="K35" s="889">
        <f t="shared" ca="1" si="1"/>
        <v>2.8958957682653696E-3</v>
      </c>
      <c r="L35" s="899">
        <f>+'P03 2026'!BA20</f>
        <v>87471.1</v>
      </c>
      <c r="M35" s="889">
        <f t="shared" si="2"/>
        <v>2.8958957682653696E-3</v>
      </c>
      <c r="N35" s="886">
        <f t="shared" si="9"/>
        <v>30117725.149999999</v>
      </c>
      <c r="O35" s="889">
        <f t="shared" si="3"/>
        <v>0.99710410423173457</v>
      </c>
      <c r="P35" s="887">
        <f>+'P03 2026'!BC20</f>
        <v>87471.1</v>
      </c>
      <c r="Q35" s="889">
        <f t="shared" ca="1" si="4"/>
        <v>1</v>
      </c>
      <c r="R35" s="887">
        <f>+'P03 2026'!BD20</f>
        <v>0</v>
      </c>
      <c r="S35" s="889">
        <f t="shared" ca="1" si="5"/>
        <v>0</v>
      </c>
      <c r="T35" s="885">
        <f>+'P03 2025'!Z30</f>
        <v>45597777.187999994</v>
      </c>
      <c r="U35" s="888">
        <f>SUMIF($W$5:$AJ$5,"SI",W35:AJ35)</f>
        <v>0</v>
      </c>
      <c r="V35" s="889">
        <f t="shared" si="7"/>
        <v>0</v>
      </c>
      <c r="W35" s="919">
        <f>+'P03 2026'!I23</f>
        <v>87471.1</v>
      </c>
      <c r="X35" s="897">
        <v>0</v>
      </c>
      <c r="Y35" s="897">
        <v>0</v>
      </c>
      <c r="Z35" s="897">
        <v>0</v>
      </c>
      <c r="AA35" s="897">
        <v>0</v>
      </c>
      <c r="AB35" s="888">
        <f>+'P03 2025'!BC11</f>
        <v>195967.90599999999</v>
      </c>
      <c r="AC35" s="891">
        <f>'P03 2025'!BU10</f>
        <v>856339.28099999996</v>
      </c>
      <c r="AD35" s="892">
        <f>+'P03 2025'!CM8</f>
        <v>1651079.3559999999</v>
      </c>
      <c r="AE35" s="892">
        <f>+'P03 2025'!DE11</f>
        <v>5093546.1960000005</v>
      </c>
      <c r="AF35" s="892">
        <f>+'P03 2025'!DZ10</f>
        <v>8310357.1869999999</v>
      </c>
      <c r="AG35" s="892">
        <f>+'P03 2025'!ET11</f>
        <v>12572447.988</v>
      </c>
      <c r="AH35" s="892">
        <f>+'P03 2025'!FL14</f>
        <v>6942863</v>
      </c>
      <c r="AI35" s="892">
        <f>+'P03 2025'!GS11</f>
        <v>1775535.4029999999</v>
      </c>
      <c r="AJ35" s="892">
        <f>+'P03 2025'!HZ14</f>
        <v>354932.50400000002</v>
      </c>
      <c r="AL35" s="895"/>
      <c r="AM35" s="936"/>
      <c r="AN35" s="936"/>
      <c r="AO35" s="936"/>
      <c r="AP35" s="936"/>
      <c r="AQ35" s="936"/>
      <c r="AR35" s="936"/>
      <c r="BA35" s="913"/>
      <c r="BB35" s="913"/>
      <c r="BC35" s="913"/>
      <c r="BD35" s="913"/>
      <c r="BE35" s="913"/>
      <c r="BF35" s="913"/>
    </row>
    <row r="36" spans="1:58" s="893" customFormat="1" ht="15.75" hidden="1" customHeight="1" x14ac:dyDescent="0.25">
      <c r="A36" s="955"/>
      <c r="B36" s="880"/>
      <c r="C36" s="881"/>
      <c r="D36" s="882"/>
      <c r="E36" s="902">
        <v>2</v>
      </c>
      <c r="F36" s="883" t="s">
        <v>691</v>
      </c>
      <c r="G36" s="896" t="s">
        <v>541</v>
      </c>
      <c r="H36" s="885">
        <f>+'P03 2026'!H24</f>
        <v>28924077.75</v>
      </c>
      <c r="I36" s="885">
        <f>+'P03 2026'!AY21</f>
        <v>27507721.75</v>
      </c>
      <c r="J36" s="885">
        <f ca="1">SUMIF(W$5:$AJ$5,"ok",W36:AI36)</f>
        <v>1420670.0959999999</v>
      </c>
      <c r="K36" s="889">
        <f t="shared" ca="1" si="1"/>
        <v>5.1646228972052177E-2</v>
      </c>
      <c r="L36" s="899">
        <f>+'P03 2026'!BA21</f>
        <v>1465310.2690000001</v>
      </c>
      <c r="M36" s="889">
        <f t="shared" si="2"/>
        <v>5.326905231619191E-2</v>
      </c>
      <c r="N36" s="886">
        <f t="shared" si="9"/>
        <v>26042411.480999999</v>
      </c>
      <c r="O36" s="889">
        <f t="shared" si="3"/>
        <v>0.94673094768380806</v>
      </c>
      <c r="P36" s="887">
        <f>+'P03 2026'!BC21</f>
        <v>1420670.0959999999</v>
      </c>
      <c r="Q36" s="889">
        <f t="shared" ca="1" si="4"/>
        <v>1</v>
      </c>
      <c r="R36" s="887">
        <f>+'P03 2026'!BD21</f>
        <v>0</v>
      </c>
      <c r="S36" s="889">
        <f t="shared" ca="1" si="5"/>
        <v>0</v>
      </c>
      <c r="T36" s="885">
        <f>+'P03 2025'!Z31</f>
        <v>24321203.395999998</v>
      </c>
      <c r="U36" s="888">
        <f>SUMIF($W$5:$AJ$5,"SI",W36:AJ36)</f>
        <v>111150.27791299998</v>
      </c>
      <c r="V36" s="889">
        <f t="shared" si="7"/>
        <v>4.5700977909374496E-3</v>
      </c>
      <c r="W36" s="919">
        <f>+'P03 2026'!I25</f>
        <v>1420670.0959999999</v>
      </c>
      <c r="X36" s="897">
        <v>0</v>
      </c>
      <c r="Y36" s="897">
        <v>0</v>
      </c>
      <c r="Z36" s="897">
        <f>+'P03 2025'!Q8</f>
        <v>111150.27791299998</v>
      </c>
      <c r="AA36" s="890">
        <f>+'P03 2025'!AJ9</f>
        <v>4509803.0429999996</v>
      </c>
      <c r="AB36" s="888">
        <f>+'P03 2025'!BC12</f>
        <v>4112908.7140000002</v>
      </c>
      <c r="AC36" s="891">
        <f>'P03 2025'!BU11</f>
        <v>3450094.8190000001</v>
      </c>
      <c r="AD36" s="892">
        <f>+'P03 2025'!CM9</f>
        <v>2173689.36</v>
      </c>
      <c r="AE36" s="892">
        <f>+'P03 2025'!DE12</f>
        <v>1438492.027</v>
      </c>
      <c r="AF36" s="892">
        <f>+'P03 2025'!DZ11</f>
        <v>975402.04599999997</v>
      </c>
      <c r="AG36" s="892">
        <f>+'P03 2025'!ET12</f>
        <v>1827367.2050000001</v>
      </c>
      <c r="AH36" s="892">
        <f>+'P03 2025'!FL15</f>
        <v>4034740.0649999999</v>
      </c>
      <c r="AI36" s="892">
        <f>+'P03 2025'!GS12</f>
        <v>5242246.3109999998</v>
      </c>
      <c r="AJ36" s="892">
        <f>+'P03 2025'!HZ15+'P03 2025'!HZ16+'P03 2025'!HZ17+'P03 2025'!HZ18+'P03 2025'!HZ19</f>
        <v>25541325.248000003</v>
      </c>
      <c r="AL36" s="895"/>
      <c r="AM36" s="936"/>
      <c r="AN36" s="936"/>
      <c r="AO36" s="936"/>
      <c r="AP36" s="936"/>
      <c r="AQ36" s="936"/>
      <c r="AR36" s="936"/>
      <c r="BA36" s="913"/>
      <c r="BB36" s="913"/>
      <c r="BC36" s="913"/>
      <c r="BD36" s="913"/>
      <c r="BE36" s="913"/>
      <c r="BF36" s="913"/>
    </row>
    <row r="37" spans="1:58" s="893" customFormat="1" ht="15.75" hidden="1" customHeight="1" x14ac:dyDescent="0.25">
      <c r="A37" s="955"/>
      <c r="B37" s="880"/>
      <c r="C37" s="881"/>
      <c r="D37" s="882"/>
      <c r="E37" s="902">
        <v>3</v>
      </c>
      <c r="F37" s="883" t="s">
        <v>692</v>
      </c>
      <c r="G37" s="896" t="s">
        <v>542</v>
      </c>
      <c r="H37" s="885">
        <f>+'P03 2026'!H26</f>
        <v>12258668</v>
      </c>
      <c r="I37" s="885">
        <f>+'P03 2026'!AY22</f>
        <v>12258668</v>
      </c>
      <c r="J37" s="885">
        <f ca="1">SUMIF(W$5:$AJ$5,"ok",W37:AI37)</f>
        <v>10926847.188999999</v>
      </c>
      <c r="K37" s="889">
        <f t="shared" ca="1" si="1"/>
        <v>0.89135680883110624</v>
      </c>
      <c r="L37" s="899">
        <f>+'P03 2026'!BA22</f>
        <v>10926847.188999999</v>
      </c>
      <c r="M37" s="889">
        <f t="shared" si="2"/>
        <v>0.89135680883110624</v>
      </c>
      <c r="N37" s="886">
        <f>+I37-L37</f>
        <v>1331820.8110000007</v>
      </c>
      <c r="O37" s="889">
        <f t="shared" si="3"/>
        <v>0.10864319116889377</v>
      </c>
      <c r="P37" s="887">
        <f>+'P03 2026'!BC22</f>
        <v>5463423.6129999999</v>
      </c>
      <c r="Q37" s="889">
        <f t="shared" ca="1" si="4"/>
        <v>0.50000000169307757</v>
      </c>
      <c r="R37" s="887">
        <f>+'P03 2026'!BD22</f>
        <v>5463423.5760000004</v>
      </c>
      <c r="S37" s="889">
        <f t="shared" ca="1" si="5"/>
        <v>0.49999999830692249</v>
      </c>
      <c r="T37" s="885">
        <f>+'P03 2025'!Z33</f>
        <v>18505690.152999997</v>
      </c>
      <c r="U37" s="888">
        <f>SUMIF($W$5:$AJ$5,"SI",W37:AJ37)</f>
        <v>11368698.813007999</v>
      </c>
      <c r="V37" s="889">
        <f t="shared" si="7"/>
        <v>0.61433530546630244</v>
      </c>
      <c r="W37" s="919">
        <f>+'P03 2026'!I27</f>
        <v>10926847.188999999</v>
      </c>
      <c r="X37" s="919">
        <f>+'P03 2025'!J31</f>
        <v>11368698.813007999</v>
      </c>
      <c r="Y37" s="897">
        <v>0</v>
      </c>
      <c r="Z37" s="897">
        <v>0</v>
      </c>
      <c r="AA37" s="890">
        <v>0</v>
      </c>
      <c r="AB37" s="888">
        <v>0</v>
      </c>
      <c r="AC37" s="891">
        <v>0</v>
      </c>
      <c r="AD37" s="891">
        <v>0</v>
      </c>
      <c r="AE37" s="892">
        <f>+'P03 2025'!DE13</f>
        <v>7891111.8619999997</v>
      </c>
      <c r="AF37" s="892">
        <v>0</v>
      </c>
      <c r="AG37" s="892">
        <v>0</v>
      </c>
      <c r="AH37" s="892">
        <v>0</v>
      </c>
      <c r="AI37" s="904">
        <v>0</v>
      </c>
      <c r="AJ37" s="892">
        <v>0</v>
      </c>
      <c r="AL37" s="895"/>
      <c r="AM37" s="936"/>
      <c r="AN37" s="936"/>
      <c r="AO37" s="936"/>
      <c r="AP37" s="936"/>
      <c r="AQ37" s="936"/>
      <c r="AR37" s="936"/>
      <c r="BA37" s="913"/>
      <c r="BB37" s="913"/>
      <c r="BC37" s="913"/>
      <c r="BD37" s="913"/>
      <c r="BE37" s="913"/>
      <c r="BF37" s="913"/>
    </row>
    <row r="38" spans="1:58" s="893" customFormat="1" ht="15.75" hidden="1" customHeight="1" x14ac:dyDescent="0.25">
      <c r="A38" s="955"/>
      <c r="B38" s="880"/>
      <c r="C38" s="881"/>
      <c r="D38" s="882"/>
      <c r="E38" s="902">
        <v>8</v>
      </c>
      <c r="F38" s="883" t="s">
        <v>693</v>
      </c>
      <c r="G38" s="896" t="s">
        <v>749</v>
      </c>
      <c r="H38" s="885">
        <v>0</v>
      </c>
      <c r="I38" s="885">
        <v>0</v>
      </c>
      <c r="J38" s="885">
        <v>0</v>
      </c>
      <c r="K38" s="889">
        <v>0</v>
      </c>
      <c r="L38" s="899">
        <v>0</v>
      </c>
      <c r="M38" s="889">
        <f t="shared" si="2"/>
        <v>0</v>
      </c>
      <c r="N38" s="886">
        <f t="shared" si="9"/>
        <v>0</v>
      </c>
      <c r="O38" s="889">
        <f t="shared" si="3"/>
        <v>0</v>
      </c>
      <c r="P38" s="887">
        <v>0</v>
      </c>
      <c r="Q38" s="889">
        <f t="shared" si="4"/>
        <v>0</v>
      </c>
      <c r="R38" s="887">
        <v>0</v>
      </c>
      <c r="S38" s="889">
        <f t="shared" si="5"/>
        <v>0</v>
      </c>
      <c r="T38" s="885">
        <f>+'P03 2025'!Z36</f>
        <v>309300</v>
      </c>
      <c r="U38" s="888">
        <v>0</v>
      </c>
      <c r="V38" s="889">
        <f t="shared" si="7"/>
        <v>0</v>
      </c>
      <c r="W38" s="897">
        <v>0</v>
      </c>
      <c r="X38" s="897">
        <v>0</v>
      </c>
      <c r="Y38" s="897">
        <v>0</v>
      </c>
      <c r="Z38" s="897">
        <v>0</v>
      </c>
      <c r="AA38" s="897">
        <f>+'P03 2025'!AJ10</f>
        <v>68570.014999999999</v>
      </c>
      <c r="AB38" s="888">
        <f>+'P03 2025'!BC13</f>
        <v>74999.998999999996</v>
      </c>
      <c r="AC38" s="891">
        <v>0</v>
      </c>
      <c r="AD38" s="891">
        <v>0</v>
      </c>
      <c r="AE38" s="892">
        <v>0</v>
      </c>
      <c r="AF38" s="892">
        <v>0</v>
      </c>
      <c r="AG38" s="892">
        <v>0</v>
      </c>
      <c r="AH38" s="892">
        <v>0</v>
      </c>
      <c r="AI38" s="892">
        <v>0</v>
      </c>
      <c r="AJ38" s="892">
        <f>+'P03 2025'!HZ20</f>
        <v>7098.46</v>
      </c>
      <c r="BA38" s="913"/>
      <c r="BB38" s="913"/>
      <c r="BC38" s="913"/>
      <c r="BD38" s="913"/>
      <c r="BE38" s="913"/>
      <c r="BF38" s="913"/>
    </row>
    <row r="39" spans="1:58" s="893" customFormat="1" ht="15.75" customHeight="1" x14ac:dyDescent="0.25">
      <c r="A39" s="955"/>
      <c r="B39" s="880"/>
      <c r="C39" s="881"/>
      <c r="D39" s="882">
        <v>6</v>
      </c>
      <c r="E39" s="882"/>
      <c r="F39" s="883" t="s">
        <v>736</v>
      </c>
      <c r="G39" s="884" t="s">
        <v>779</v>
      </c>
      <c r="H39" s="885">
        <f>SUM(H40:H45)</f>
        <v>45264017</v>
      </c>
      <c r="I39" s="885">
        <f>+'P03 2026'!AY23</f>
        <v>44810996</v>
      </c>
      <c r="J39" s="885">
        <f ca="1">SUMIF(W$5:$AJ$5,"ok",W39:AI39)</f>
        <v>0</v>
      </c>
      <c r="K39" s="889">
        <f t="shared" ca="1" si="1"/>
        <v>0</v>
      </c>
      <c r="L39" s="899">
        <f>+'P03 2026'!BA23</f>
        <v>0</v>
      </c>
      <c r="M39" s="889">
        <f t="shared" si="2"/>
        <v>0</v>
      </c>
      <c r="N39" s="886">
        <f>+I39-L39</f>
        <v>44810996</v>
      </c>
      <c r="O39" s="889">
        <f t="shared" si="3"/>
        <v>1</v>
      </c>
      <c r="P39" s="887">
        <f>+'P03 2026'!BC23</f>
        <v>0</v>
      </c>
      <c r="Q39" s="889">
        <f t="shared" ca="1" si="4"/>
        <v>0</v>
      </c>
      <c r="R39" s="887">
        <f>+'P03 2026'!BD23</f>
        <v>0</v>
      </c>
      <c r="S39" s="889">
        <f t="shared" ca="1" si="5"/>
        <v>0</v>
      </c>
      <c r="T39" s="888">
        <f>SUM(T40:T45)</f>
        <v>57853732.982999995</v>
      </c>
      <c r="U39" s="888">
        <f>SUM(U40:U45)</f>
        <v>27635.954999999998</v>
      </c>
      <c r="V39" s="889">
        <f t="shared" si="7"/>
        <v>4.7768663446696991E-4</v>
      </c>
      <c r="W39" s="897">
        <f>SUM(W40:W45)</f>
        <v>0</v>
      </c>
      <c r="X39" s="934">
        <f>SUM(X40:X45)</f>
        <v>17325.954999999998</v>
      </c>
      <c r="Y39" s="897">
        <v>0</v>
      </c>
      <c r="Z39" s="885">
        <f t="shared" ref="Z39:AA39" si="21">SUM(Z40:Z45)</f>
        <v>10310</v>
      </c>
      <c r="AA39" s="885">
        <f t="shared" si="21"/>
        <v>781562.37899999996</v>
      </c>
      <c r="AB39" s="885">
        <f t="shared" ref="AB39:AG39" si="22">SUM(AB40:AB45)</f>
        <v>1161630.8559999999</v>
      </c>
      <c r="AC39" s="885">
        <f>SUM(AC40:AC45)</f>
        <v>1261830.92</v>
      </c>
      <c r="AD39" s="885">
        <f t="shared" si="22"/>
        <v>1861570.8059999999</v>
      </c>
      <c r="AE39" s="885">
        <f>+AE40+AE41+AE42+AE43+AE44+AE45</f>
        <v>1487913.3759999999</v>
      </c>
      <c r="AF39" s="885">
        <f t="shared" si="22"/>
        <v>184505.802</v>
      </c>
      <c r="AG39" s="885">
        <f t="shared" si="22"/>
        <v>5197352.9569999995</v>
      </c>
      <c r="AH39" s="885">
        <f>+AH40+AH41+AH42+AH43+AH44+AH45</f>
        <v>9094197.7689999994</v>
      </c>
      <c r="AI39" s="885">
        <f>SUM(AI40:AI45)</f>
        <v>7677733.1320000011</v>
      </c>
      <c r="AJ39" s="885">
        <f>SUM(AJ40:AJ45)</f>
        <v>13269318.357999999</v>
      </c>
      <c r="AL39" s="895"/>
      <c r="AM39" s="936"/>
      <c r="AN39" s="936"/>
      <c r="AO39" s="936"/>
      <c r="AP39" s="936"/>
      <c r="AQ39" s="936"/>
      <c r="AR39" s="936"/>
      <c r="BA39" s="913"/>
      <c r="BB39" s="913"/>
      <c r="BC39" s="913"/>
      <c r="BD39" s="913"/>
      <c r="BE39" s="913"/>
      <c r="BF39" s="913"/>
    </row>
    <row r="40" spans="1:58" s="893" customFormat="1" ht="15.75" hidden="1" customHeight="1" x14ac:dyDescent="0.25">
      <c r="A40" s="955"/>
      <c r="B40" s="880"/>
      <c r="C40" s="881"/>
      <c r="D40" s="882"/>
      <c r="E40" s="902">
        <v>1</v>
      </c>
      <c r="F40" s="883" t="s">
        <v>694</v>
      </c>
      <c r="G40" s="896" t="s">
        <v>543</v>
      </c>
      <c r="H40" s="885">
        <f>+'P03 2026'!H28</f>
        <v>4494551</v>
      </c>
      <c r="I40" s="885">
        <f>+'P03 2026'!AY24</f>
        <v>4494551</v>
      </c>
      <c r="J40" s="885">
        <f ca="1">SUMIF(W$5:$AJ$5,"ok",W40:AI40)</f>
        <v>0</v>
      </c>
      <c r="K40" s="889">
        <f t="shared" ca="1" si="1"/>
        <v>0</v>
      </c>
      <c r="L40" s="899">
        <f>+'P03 2026'!BA24</f>
        <v>0</v>
      </c>
      <c r="M40" s="889">
        <f t="shared" si="2"/>
        <v>0</v>
      </c>
      <c r="N40" s="886">
        <f t="shared" si="9"/>
        <v>4494551</v>
      </c>
      <c r="O40" s="889">
        <f t="shared" si="3"/>
        <v>1</v>
      </c>
      <c r="P40" s="887">
        <f>+'P03 2026'!BC24</f>
        <v>0</v>
      </c>
      <c r="Q40" s="889">
        <f t="shared" ca="1" si="4"/>
        <v>0</v>
      </c>
      <c r="R40" s="887">
        <f>+'P03 2026'!BD24</f>
        <v>0</v>
      </c>
      <c r="S40" s="889">
        <f t="shared" ca="1" si="5"/>
        <v>0</v>
      </c>
      <c r="T40" s="885">
        <f>+'P03 2025'!Z37</f>
        <v>6730027.7699999996</v>
      </c>
      <c r="U40" s="888">
        <f t="shared" ref="U40:U49" si="23">SUMIF($W$5:$AJ$5,"SI",W40:AJ40)</f>
        <v>17325.954999999998</v>
      </c>
      <c r="V40" s="889">
        <f t="shared" si="7"/>
        <v>2.5744254841313973E-3</v>
      </c>
      <c r="W40" s="897">
        <v>0</v>
      </c>
      <c r="X40" s="919">
        <f>+'P03 2025'!J34</f>
        <v>17325.954999999998</v>
      </c>
      <c r="Y40" s="897">
        <v>0</v>
      </c>
      <c r="Z40" s="897">
        <v>0</v>
      </c>
      <c r="AA40" s="890">
        <f>+'P03 2025'!AJ11</f>
        <v>663960</v>
      </c>
      <c r="AB40" s="888">
        <f>+'P03 2025'!BC14</f>
        <v>695844</v>
      </c>
      <c r="AC40" s="891">
        <f>'P03 2025'!BU12</f>
        <v>752795.39899999998</v>
      </c>
      <c r="AD40" s="891">
        <f>+'P03 2025'!CM10</f>
        <v>318732.21999999997</v>
      </c>
      <c r="AE40" s="892">
        <f>+'P03 2025'!DE14</f>
        <v>588766.25399999996</v>
      </c>
      <c r="AF40" s="892">
        <f>+'P03 2025'!DZ12</f>
        <v>45600</v>
      </c>
      <c r="AG40" s="892">
        <f>+'P03 2025'!ET13</f>
        <v>492960</v>
      </c>
      <c r="AH40" s="892">
        <f>+'P03 2025'!FL16</f>
        <v>364920</v>
      </c>
      <c r="AI40" s="892">
        <f>+'P03 2025'!GS13</f>
        <v>517598.261</v>
      </c>
      <c r="AJ40" s="892">
        <f>+'P03 2025'!HZ21++'P03 2025'!HZ22++'P03 2025'!HZ23</f>
        <v>340269.23300000001</v>
      </c>
      <c r="AL40" s="895"/>
      <c r="AM40" s="936"/>
      <c r="AN40" s="936"/>
      <c r="AO40" s="936"/>
      <c r="AP40" s="936"/>
      <c r="AQ40" s="936"/>
      <c r="AR40" s="936"/>
      <c r="BA40" s="913"/>
      <c r="BB40" s="913"/>
      <c r="BC40" s="913"/>
      <c r="BD40" s="913"/>
      <c r="BE40" s="913"/>
      <c r="BF40" s="913"/>
    </row>
    <row r="41" spans="1:58" s="893" customFormat="1" ht="15.75" hidden="1" customHeight="1" x14ac:dyDescent="0.25">
      <c r="A41" s="955"/>
      <c r="B41" s="880"/>
      <c r="C41" s="881"/>
      <c r="D41" s="882"/>
      <c r="E41" s="902">
        <v>1</v>
      </c>
      <c r="F41" s="883" t="s">
        <v>695</v>
      </c>
      <c r="G41" s="896" t="s">
        <v>544</v>
      </c>
      <c r="H41" s="885">
        <f>+'P03 2026'!H29</f>
        <v>1502088</v>
      </c>
      <c r="I41" s="885">
        <f>+'P03 2026'!AY25</f>
        <v>1502088</v>
      </c>
      <c r="J41" s="885">
        <f ca="1">SUMIF(W$5:$AJ$5,"ok",W41:AI41)</f>
        <v>0</v>
      </c>
      <c r="K41" s="889">
        <f t="shared" ca="1" si="1"/>
        <v>0</v>
      </c>
      <c r="L41" s="899">
        <f>+'P03 2026'!BA25</f>
        <v>0</v>
      </c>
      <c r="M41" s="889">
        <f t="shared" si="2"/>
        <v>0</v>
      </c>
      <c r="N41" s="886">
        <f t="shared" si="9"/>
        <v>1502088</v>
      </c>
      <c r="O41" s="889">
        <f t="shared" si="3"/>
        <v>1</v>
      </c>
      <c r="P41" s="887">
        <f>+'P03 2026'!BC25</f>
        <v>0</v>
      </c>
      <c r="Q41" s="889">
        <f t="shared" ca="1" si="4"/>
        <v>0</v>
      </c>
      <c r="R41" s="887">
        <f>+'P03 2026'!BD25</f>
        <v>0</v>
      </c>
      <c r="S41" s="889">
        <f t="shared" ca="1" si="5"/>
        <v>0</v>
      </c>
      <c r="T41" s="885">
        <f>+'P03 2025'!Z39</f>
        <v>5526702.3059999999</v>
      </c>
      <c r="U41" s="888">
        <f t="shared" si="23"/>
        <v>0</v>
      </c>
      <c r="V41" s="889">
        <f t="shared" si="7"/>
        <v>0</v>
      </c>
      <c r="W41" s="897">
        <v>0</v>
      </c>
      <c r="X41" s="897">
        <v>0</v>
      </c>
      <c r="Y41" s="897">
        <v>0</v>
      </c>
      <c r="Z41" s="897">
        <v>0</v>
      </c>
      <c r="AA41" s="897">
        <v>0</v>
      </c>
      <c r="AB41" s="888">
        <v>0</v>
      </c>
      <c r="AC41" s="891">
        <v>0</v>
      </c>
      <c r="AD41" s="891">
        <v>0</v>
      </c>
      <c r="AE41" s="892">
        <v>0</v>
      </c>
      <c r="AF41" s="892">
        <v>0</v>
      </c>
      <c r="AG41" s="892">
        <v>0</v>
      </c>
      <c r="AH41" s="892">
        <v>0</v>
      </c>
      <c r="AI41" s="892">
        <v>0</v>
      </c>
      <c r="AJ41" s="892">
        <f>+'P03 2025'!HZ24</f>
        <v>2645145.6570000001</v>
      </c>
      <c r="AL41" s="895"/>
      <c r="AM41" s="936"/>
      <c r="AN41" s="936"/>
      <c r="AO41" s="936"/>
      <c r="AP41" s="936"/>
      <c r="AQ41" s="936"/>
      <c r="AR41" s="936"/>
      <c r="BA41" s="913"/>
      <c r="BB41" s="913"/>
      <c r="BC41" s="913"/>
      <c r="BD41" s="913"/>
      <c r="BE41" s="913"/>
      <c r="BF41" s="913"/>
    </row>
    <row r="42" spans="1:58" s="893" customFormat="1" ht="15.75" hidden="1" customHeight="1" x14ac:dyDescent="0.25">
      <c r="A42" s="955"/>
      <c r="B42" s="880"/>
      <c r="C42" s="881"/>
      <c r="D42" s="882"/>
      <c r="E42" s="902">
        <v>1</v>
      </c>
      <c r="F42" s="883" t="s">
        <v>696</v>
      </c>
      <c r="G42" s="896" t="s">
        <v>545</v>
      </c>
      <c r="H42" s="885">
        <f>+'P03 2026'!H30</f>
        <v>2227382</v>
      </c>
      <c r="I42" s="885">
        <f>+'P03 2026'!AY26</f>
        <v>2227382</v>
      </c>
      <c r="J42" s="885">
        <f ca="1">SUMIF(W$5:$AJ$5,"ok",W42:AI42)</f>
        <v>0</v>
      </c>
      <c r="K42" s="889">
        <f t="shared" ca="1" si="1"/>
        <v>0</v>
      </c>
      <c r="L42" s="899">
        <f>+'P03 2026'!BA26</f>
        <v>0</v>
      </c>
      <c r="M42" s="889">
        <f t="shared" si="2"/>
        <v>0</v>
      </c>
      <c r="N42" s="886">
        <f t="shared" si="9"/>
        <v>2227382</v>
      </c>
      <c r="O42" s="889">
        <f t="shared" si="3"/>
        <v>1</v>
      </c>
      <c r="P42" s="887">
        <f>+'P03 2026'!BC26</f>
        <v>0</v>
      </c>
      <c r="Q42" s="889">
        <f t="shared" ca="1" si="4"/>
        <v>0</v>
      </c>
      <c r="R42" s="887">
        <f>+'P03 2026'!BD26</f>
        <v>0</v>
      </c>
      <c r="S42" s="889">
        <f t="shared" ca="1" si="5"/>
        <v>0</v>
      </c>
      <c r="T42" s="885">
        <f>+'P03 2025'!Z40</f>
        <v>2516334.8939999999</v>
      </c>
      <c r="U42" s="888">
        <f t="shared" si="23"/>
        <v>10310</v>
      </c>
      <c r="V42" s="889">
        <f t="shared" si="7"/>
        <v>4.0972288802191524E-3</v>
      </c>
      <c r="W42" s="897">
        <v>0</v>
      </c>
      <c r="X42" s="897">
        <v>0</v>
      </c>
      <c r="Y42" s="897">
        <v>0</v>
      </c>
      <c r="Z42" s="897">
        <f>+'P03 2025'!Q9</f>
        <v>10310</v>
      </c>
      <c r="AA42" s="897">
        <f>+'P03 2025'!AJ12</f>
        <v>21277.200000000001</v>
      </c>
      <c r="AB42" s="888">
        <v>0</v>
      </c>
      <c r="AC42" s="891">
        <f>'P03 2025'!BU13</f>
        <v>120075.492</v>
      </c>
      <c r="AD42" s="891">
        <v>0</v>
      </c>
      <c r="AE42" s="892">
        <f>+'P03 2025'!DE15</f>
        <v>157543.85999999999</v>
      </c>
      <c r="AF42" s="892">
        <v>0</v>
      </c>
      <c r="AG42" s="892">
        <f>+'P03 2025'!ET14</f>
        <v>51348.5</v>
      </c>
      <c r="AH42" s="892">
        <f>+'P03 2025'!FL17</f>
        <v>114390</v>
      </c>
      <c r="AI42" s="892">
        <f>+'P03 2025'!GS14</f>
        <v>419057.734</v>
      </c>
      <c r="AJ42" s="892">
        <f>+'P03 2025'!HZ25+'P03 2025'!HZ26</f>
        <v>279187.63900000002</v>
      </c>
      <c r="AL42" s="895"/>
      <c r="AM42" s="936"/>
      <c r="AN42" s="936"/>
      <c r="AO42" s="936"/>
      <c r="AP42" s="936"/>
      <c r="AQ42" s="936"/>
      <c r="AR42" s="936"/>
      <c r="BA42" s="913"/>
      <c r="BB42" s="913"/>
      <c r="BC42" s="913"/>
      <c r="BD42" s="913"/>
      <c r="BE42" s="913"/>
      <c r="BF42" s="913"/>
    </row>
    <row r="43" spans="1:58" s="893" customFormat="1" ht="15.75" hidden="1" customHeight="1" x14ac:dyDescent="0.25">
      <c r="A43" s="955"/>
      <c r="B43" s="880"/>
      <c r="C43" s="881"/>
      <c r="D43" s="882"/>
      <c r="E43" s="902">
        <v>1</v>
      </c>
      <c r="F43" s="883" t="s">
        <v>697</v>
      </c>
      <c r="G43" s="896" t="s">
        <v>546</v>
      </c>
      <c r="H43" s="885">
        <f>+'P03 2026'!H31</f>
        <v>756414</v>
      </c>
      <c r="I43" s="885">
        <f>+'P03 2026'!AY27</f>
        <v>756414</v>
      </c>
      <c r="J43" s="885">
        <f ca="1">SUMIF(W$5:$AJ$5,"ok",W43:AI43)</f>
        <v>0</v>
      </c>
      <c r="K43" s="889">
        <f t="shared" ca="1" si="1"/>
        <v>0</v>
      </c>
      <c r="L43" s="899">
        <f>+'P03 2026'!BA27</f>
        <v>0</v>
      </c>
      <c r="M43" s="889">
        <f t="shared" si="2"/>
        <v>0</v>
      </c>
      <c r="N43" s="886">
        <f t="shared" si="9"/>
        <v>756414</v>
      </c>
      <c r="O43" s="889">
        <f t="shared" si="3"/>
        <v>1</v>
      </c>
      <c r="P43" s="887">
        <f>+'P03 2026'!BC27</f>
        <v>0</v>
      </c>
      <c r="Q43" s="889">
        <f t="shared" ca="1" si="4"/>
        <v>0</v>
      </c>
      <c r="R43" s="887">
        <f>+'P03 2026'!BD27</f>
        <v>0</v>
      </c>
      <c r="S43" s="889">
        <f t="shared" ca="1" si="5"/>
        <v>0</v>
      </c>
      <c r="T43" s="885">
        <f>+'P03 2025'!Z42</f>
        <v>2336753.2519999999</v>
      </c>
      <c r="U43" s="888">
        <f t="shared" si="23"/>
        <v>0</v>
      </c>
      <c r="V43" s="889">
        <f t="shared" si="7"/>
        <v>0</v>
      </c>
      <c r="W43" s="897">
        <v>0</v>
      </c>
      <c r="X43" s="897">
        <v>0</v>
      </c>
      <c r="Y43" s="897">
        <v>0</v>
      </c>
      <c r="Z43" s="897">
        <v>0</v>
      </c>
      <c r="AA43" s="897">
        <v>0</v>
      </c>
      <c r="AB43" s="888">
        <f>+'P03 2025'!BC15</f>
        <v>284930</v>
      </c>
      <c r="AC43" s="891">
        <f>'P03 2025'!BU14</f>
        <v>100809.35799999999</v>
      </c>
      <c r="AD43" s="891">
        <f>+'P03 2025'!CM11</f>
        <v>11328.8</v>
      </c>
      <c r="AE43" s="892">
        <f>+'P03 2025'!DE16</f>
        <v>123300.624</v>
      </c>
      <c r="AF43" s="892">
        <v>0</v>
      </c>
      <c r="AG43" s="892">
        <f>+'P03 2025'!ET15</f>
        <v>263055.50099999999</v>
      </c>
      <c r="AH43" s="892">
        <f>+'P03 2025'!FL18</f>
        <v>78837.5</v>
      </c>
      <c r="AI43" s="892">
        <f>+'P03 2025'!GS15</f>
        <v>123361</v>
      </c>
      <c r="AJ43" s="892">
        <f>+'P03 2025'!HZ27</f>
        <v>-293585.79200000002</v>
      </c>
      <c r="AL43" s="895"/>
      <c r="AM43" s="936"/>
      <c r="AN43" s="936"/>
      <c r="AO43" s="936"/>
      <c r="AP43" s="936"/>
      <c r="AQ43" s="936"/>
      <c r="AR43" s="936"/>
      <c r="BA43" s="913"/>
      <c r="BB43" s="913"/>
      <c r="BC43" s="913"/>
      <c r="BD43" s="913"/>
      <c r="BE43" s="913"/>
      <c r="BF43" s="913"/>
    </row>
    <row r="44" spans="1:58" s="893" customFormat="1" ht="15.75" hidden="1" customHeight="1" x14ac:dyDescent="0.25">
      <c r="A44" s="955"/>
      <c r="B44" s="880"/>
      <c r="C44" s="881"/>
      <c r="D44" s="882"/>
      <c r="E44" s="902">
        <v>1</v>
      </c>
      <c r="F44" s="883" t="s">
        <v>698</v>
      </c>
      <c r="G44" s="896" t="s">
        <v>547</v>
      </c>
      <c r="H44" s="885">
        <f>+'P03 2026'!H32</f>
        <v>14550669</v>
      </c>
      <c r="I44" s="885">
        <f>+'P03 2026'!AY28</f>
        <v>14550669</v>
      </c>
      <c r="J44" s="885">
        <f ca="1">SUMIF(W$5:$AJ$5,"ok",W44:AI44)</f>
        <v>0</v>
      </c>
      <c r="K44" s="889">
        <f t="shared" ca="1" si="1"/>
        <v>0</v>
      </c>
      <c r="L44" s="899">
        <f>+'P03 2026'!BA28</f>
        <v>0</v>
      </c>
      <c r="M44" s="889">
        <f t="shared" si="2"/>
        <v>0</v>
      </c>
      <c r="N44" s="886">
        <f t="shared" si="9"/>
        <v>14550669</v>
      </c>
      <c r="O44" s="889">
        <f t="shared" si="3"/>
        <v>1</v>
      </c>
      <c r="P44" s="887">
        <f>+'P03 2026'!BC28</f>
        <v>0</v>
      </c>
      <c r="Q44" s="889">
        <f t="shared" ca="1" si="4"/>
        <v>0</v>
      </c>
      <c r="R44" s="887">
        <f>+'P03 2026'!BD28</f>
        <v>0</v>
      </c>
      <c r="S44" s="889">
        <f t="shared" ca="1" si="5"/>
        <v>0</v>
      </c>
      <c r="T44" s="885">
        <f>+'P03 2025'!Z43</f>
        <v>8297648.8359999992</v>
      </c>
      <c r="U44" s="888">
        <f t="shared" si="23"/>
        <v>0</v>
      </c>
      <c r="V44" s="889">
        <f t="shared" si="7"/>
        <v>0</v>
      </c>
      <c r="W44" s="897">
        <v>0</v>
      </c>
      <c r="X44" s="897">
        <v>0</v>
      </c>
      <c r="Y44" s="897">
        <v>0</v>
      </c>
      <c r="Z44" s="897">
        <v>0</v>
      </c>
      <c r="AA44" s="897"/>
      <c r="AB44" s="888">
        <v>0</v>
      </c>
      <c r="AC44" s="891">
        <v>0</v>
      </c>
      <c r="AD44" s="891">
        <f>+'P03 2025'!CM12</f>
        <v>9325.3490000000002</v>
      </c>
      <c r="AE44" s="892">
        <f>+'P03 2025'!DE17</f>
        <v>241000</v>
      </c>
      <c r="AF44" s="892">
        <f>+'P03 2025'!DZ13</f>
        <v>138905.802</v>
      </c>
      <c r="AG44" s="892">
        <f>+'P03 2025'!ET16</f>
        <v>3144602.0819999999</v>
      </c>
      <c r="AH44" s="892">
        <f>+'P03 2025'!FL19</f>
        <v>6328428.7029999997</v>
      </c>
      <c r="AI44" s="892">
        <f>+'P03 2025'!GS16</f>
        <v>3310790.8390000002</v>
      </c>
      <c r="AJ44" s="892">
        <f>+'P03 2025'!HZ28</f>
        <v>498521.717</v>
      </c>
      <c r="AL44" s="895"/>
      <c r="AM44" s="936"/>
      <c r="AN44" s="936"/>
      <c r="AO44" s="936"/>
      <c r="AP44" s="936"/>
      <c r="AQ44" s="936"/>
      <c r="AR44" s="936"/>
      <c r="BA44" s="913"/>
      <c r="BB44" s="913"/>
      <c r="BC44" s="913"/>
      <c r="BD44" s="913"/>
      <c r="BE44" s="913"/>
      <c r="BF44" s="913"/>
    </row>
    <row r="45" spans="1:58" s="893" customFormat="1" ht="15.75" hidden="1" customHeight="1" x14ac:dyDescent="0.25">
      <c r="A45" s="955"/>
      <c r="B45" s="880"/>
      <c r="C45" s="881"/>
      <c r="D45" s="882"/>
      <c r="E45" s="902">
        <v>1</v>
      </c>
      <c r="F45" s="883" t="s">
        <v>750</v>
      </c>
      <c r="G45" s="896" t="s">
        <v>548</v>
      </c>
      <c r="H45" s="885">
        <f>+'P03 2026'!H33</f>
        <v>21732913</v>
      </c>
      <c r="I45" s="885">
        <f>+'P03 2026'!AY29</f>
        <v>21279892</v>
      </c>
      <c r="J45" s="885">
        <f ca="1">SUMIF(W$5:$AJ$5,"ok",W45:AI45)</f>
        <v>0</v>
      </c>
      <c r="K45" s="889">
        <f t="shared" ca="1" si="1"/>
        <v>0</v>
      </c>
      <c r="L45" s="899">
        <f>+'P03 2026'!BA29</f>
        <v>0</v>
      </c>
      <c r="M45" s="889">
        <f t="shared" si="2"/>
        <v>0</v>
      </c>
      <c r="N45" s="886">
        <f t="shared" si="9"/>
        <v>21279892</v>
      </c>
      <c r="O45" s="889">
        <f t="shared" si="3"/>
        <v>1</v>
      </c>
      <c r="P45" s="887">
        <f>+'P03 2026'!BC29</f>
        <v>0</v>
      </c>
      <c r="Q45" s="889">
        <f t="shared" ca="1" si="4"/>
        <v>0</v>
      </c>
      <c r="R45" s="887">
        <f>+'P03 2026'!BD29</f>
        <v>0</v>
      </c>
      <c r="S45" s="889">
        <f t="shared" ca="1" si="5"/>
        <v>0</v>
      </c>
      <c r="T45" s="885">
        <f>+'P03 2025'!Z44</f>
        <v>32446265.924999997</v>
      </c>
      <c r="U45" s="888">
        <f t="shared" si="23"/>
        <v>0</v>
      </c>
      <c r="V45" s="889">
        <f t="shared" si="7"/>
        <v>0</v>
      </c>
      <c r="W45" s="897">
        <v>0</v>
      </c>
      <c r="X45" s="897">
        <v>0</v>
      </c>
      <c r="Y45" s="897">
        <v>0</v>
      </c>
      <c r="Z45" s="897">
        <v>0</v>
      </c>
      <c r="AA45" s="890">
        <f>+'P03 2025'!AJ13</f>
        <v>96325.179000000004</v>
      </c>
      <c r="AB45" s="888">
        <f>+'P03 2025'!BC16</f>
        <v>180856.856</v>
      </c>
      <c r="AC45" s="891">
        <f>'P03 2025'!BU15</f>
        <v>288150.67099999997</v>
      </c>
      <c r="AD45" s="891">
        <f>+'P03 2025'!CM13</f>
        <v>1522184.4369999999</v>
      </c>
      <c r="AE45" s="892">
        <f>+'P03 2025'!DE18</f>
        <v>377302.63799999998</v>
      </c>
      <c r="AF45" s="892">
        <v>0</v>
      </c>
      <c r="AG45" s="892">
        <f>+'P03 2025'!ET17</f>
        <v>1245386.8740000001</v>
      </c>
      <c r="AH45" s="892">
        <f>+'P03 2025'!FL20</f>
        <v>2207621.5660000001</v>
      </c>
      <c r="AI45" s="892">
        <f>+'P03 2025'!GS17</f>
        <v>3306925.298</v>
      </c>
      <c r="AJ45" s="892">
        <f>+'P03 2025'!HZ29++'P03 2025'!HZ30++'P03 2025'!HZ31</f>
        <v>9799779.9039999992</v>
      </c>
      <c r="AK45" s="895"/>
      <c r="AL45" s="895"/>
      <c r="AM45" s="936"/>
      <c r="AN45" s="936"/>
      <c r="AO45" s="936"/>
      <c r="AP45" s="936"/>
      <c r="AQ45" s="936"/>
      <c r="AR45" s="936"/>
      <c r="BA45" s="913"/>
      <c r="BB45" s="913"/>
      <c r="BC45" s="913"/>
      <c r="BD45" s="913"/>
      <c r="BE45" s="913"/>
      <c r="BF45" s="913"/>
    </row>
    <row r="46" spans="1:58" s="893" customFormat="1" ht="15.75" customHeight="1" x14ac:dyDescent="0.25">
      <c r="A46" s="955"/>
      <c r="B46" s="880"/>
      <c r="C46" s="881"/>
      <c r="D46" s="882">
        <v>100</v>
      </c>
      <c r="E46" s="882"/>
      <c r="F46" s="883" t="s">
        <v>699</v>
      </c>
      <c r="G46" s="884" t="s">
        <v>780</v>
      </c>
      <c r="H46" s="885">
        <f>+'P03 2026'!H34</f>
        <v>9661323</v>
      </c>
      <c r="I46" s="885">
        <f>+'P03 2026'!AY30</f>
        <v>9661323</v>
      </c>
      <c r="J46" s="885">
        <f ca="1">SUMIF(W$5:$AJ$5,"ok",W46:AI46)</f>
        <v>0</v>
      </c>
      <c r="K46" s="889">
        <f t="shared" ca="1" si="1"/>
        <v>0</v>
      </c>
      <c r="L46" s="899">
        <f>+'P03 2026'!BA30</f>
        <v>0</v>
      </c>
      <c r="M46" s="889">
        <f t="shared" si="2"/>
        <v>0</v>
      </c>
      <c r="N46" s="886">
        <f t="shared" si="9"/>
        <v>9661323</v>
      </c>
      <c r="O46" s="889">
        <f t="shared" si="3"/>
        <v>1</v>
      </c>
      <c r="P46" s="887">
        <f>+'P03 2026'!BC30</f>
        <v>0</v>
      </c>
      <c r="Q46" s="889">
        <f t="shared" ca="1" si="4"/>
        <v>0</v>
      </c>
      <c r="R46" s="887">
        <f>+'P03 2026'!BD30</f>
        <v>0</v>
      </c>
      <c r="S46" s="889">
        <f t="shared" ca="1" si="5"/>
        <v>0</v>
      </c>
      <c r="T46" s="885">
        <f>+'P03 2025'!Z45</f>
        <v>9858492.1079999991</v>
      </c>
      <c r="U46" s="888">
        <f t="shared" si="23"/>
        <v>2475358.5237929998</v>
      </c>
      <c r="V46" s="889">
        <f t="shared" si="7"/>
        <v>0.25108895931298542</v>
      </c>
      <c r="W46" s="897">
        <v>0</v>
      </c>
      <c r="X46" s="897">
        <v>0</v>
      </c>
      <c r="Y46" s="897">
        <v>0</v>
      </c>
      <c r="Z46" s="897">
        <f>+'P03 2025'!Q10</f>
        <v>2475358.5237929998</v>
      </c>
      <c r="AA46" s="897">
        <v>0</v>
      </c>
      <c r="AB46" s="888">
        <v>0</v>
      </c>
      <c r="AC46" s="891">
        <v>0</v>
      </c>
      <c r="AD46" s="891">
        <v>0</v>
      </c>
      <c r="AE46" s="892">
        <f>+'P03 2025'!DE19</f>
        <v>12566433.280999999</v>
      </c>
      <c r="AF46" s="892">
        <v>0</v>
      </c>
      <c r="AG46" s="892">
        <f>+'P03 2025'!ET18</f>
        <v>182079</v>
      </c>
      <c r="AH46" s="935">
        <v>0</v>
      </c>
      <c r="AI46" s="892">
        <f>+'P03 2025'!GS18</f>
        <v>168579.5</v>
      </c>
      <c r="AJ46" s="892">
        <f>+'P03 2025'!HZ32</f>
        <v>7936965.0920000002</v>
      </c>
      <c r="AK46" s="895"/>
      <c r="AL46" s="895"/>
      <c r="AM46" s="936"/>
      <c r="AN46" s="936"/>
      <c r="AO46" s="936"/>
      <c r="AP46" s="936"/>
      <c r="AQ46" s="936"/>
      <c r="AR46" s="936"/>
      <c r="BA46" s="913"/>
      <c r="BB46" s="913"/>
      <c r="BC46" s="913"/>
      <c r="BD46" s="913"/>
      <c r="BE46" s="913"/>
      <c r="BF46" s="913"/>
    </row>
    <row r="47" spans="1:58" s="893" customFormat="1" ht="15.75" customHeight="1" x14ac:dyDescent="0.25">
      <c r="A47" s="955"/>
      <c r="B47" s="880"/>
      <c r="C47" s="881"/>
      <c r="D47" s="882">
        <v>110</v>
      </c>
      <c r="E47" s="882"/>
      <c r="F47" s="883" t="s">
        <v>203</v>
      </c>
      <c r="G47" s="884" t="s">
        <v>204</v>
      </c>
      <c r="H47" s="885">
        <f>+'P03 2026'!H35</f>
        <v>17541803</v>
      </c>
      <c r="I47" s="885">
        <f>+'P03 2026'!AY31</f>
        <v>17541803</v>
      </c>
      <c r="J47" s="885">
        <f ca="1">SUMIF(W$5:$AJ27,"ok",W47:AI47)</f>
        <v>0</v>
      </c>
      <c r="K47" s="889">
        <f t="shared" ca="1" si="1"/>
        <v>0</v>
      </c>
      <c r="L47" s="899">
        <f>+'P03 2026'!BA31</f>
        <v>0</v>
      </c>
      <c r="M47" s="889">
        <f t="shared" si="2"/>
        <v>0</v>
      </c>
      <c r="N47" s="886">
        <f t="shared" si="9"/>
        <v>17541803</v>
      </c>
      <c r="O47" s="889">
        <f t="shared" si="3"/>
        <v>1</v>
      </c>
      <c r="P47" s="887">
        <f>+'P03 2026'!BC31</f>
        <v>0</v>
      </c>
      <c r="Q47" s="889">
        <f t="shared" ca="1" si="4"/>
        <v>0</v>
      </c>
      <c r="R47" s="887">
        <f>+'P03 2026'!BD31</f>
        <v>0</v>
      </c>
      <c r="S47" s="889">
        <f t="shared" ca="1" si="5"/>
        <v>0</v>
      </c>
      <c r="T47" s="885">
        <f>+'P03 2025'!Z47</f>
        <v>17899799.289999999</v>
      </c>
      <c r="U47" s="888">
        <f t="shared" si="23"/>
        <v>0</v>
      </c>
      <c r="V47" s="889">
        <f t="shared" si="7"/>
        <v>0</v>
      </c>
      <c r="W47" s="897">
        <v>0</v>
      </c>
      <c r="X47" s="897">
        <v>0</v>
      </c>
      <c r="Y47" s="897">
        <v>0</v>
      </c>
      <c r="Z47" s="897">
        <v>0</v>
      </c>
      <c r="AA47" s="897">
        <v>0</v>
      </c>
      <c r="AB47" s="888">
        <v>0</v>
      </c>
      <c r="AC47" s="891">
        <v>0</v>
      </c>
      <c r="AD47" s="891">
        <v>0</v>
      </c>
      <c r="AE47" s="892">
        <f>+'P03 2025'!DE20</f>
        <v>17361590</v>
      </c>
      <c r="AF47" s="892">
        <v>0</v>
      </c>
      <c r="AG47" s="892">
        <v>0</v>
      </c>
      <c r="AH47" s="892">
        <v>0</v>
      </c>
      <c r="AI47" s="892">
        <v>0</v>
      </c>
      <c r="AJ47" s="892">
        <v>0</v>
      </c>
      <c r="AL47" s="895"/>
      <c r="AM47" s="936"/>
      <c r="AN47" s="936"/>
      <c r="AO47" s="936"/>
      <c r="AP47" s="936"/>
      <c r="AQ47" s="936"/>
      <c r="AR47" s="936"/>
      <c r="BA47" s="913"/>
      <c r="BB47" s="913"/>
      <c r="BC47" s="913"/>
      <c r="BD47" s="913"/>
      <c r="BE47" s="913"/>
      <c r="BF47" s="913"/>
    </row>
    <row r="48" spans="1:58" s="893" customFormat="1" ht="15.75" customHeight="1" x14ac:dyDescent="0.25">
      <c r="A48" s="955"/>
      <c r="B48" s="880"/>
      <c r="C48" s="881"/>
      <c r="D48" s="882">
        <v>111</v>
      </c>
      <c r="E48" s="882"/>
      <c r="F48" s="883" t="s">
        <v>233</v>
      </c>
      <c r="G48" s="884" t="s">
        <v>762</v>
      </c>
      <c r="H48" s="885">
        <f>+'P03 2026'!H36</f>
        <v>10212784</v>
      </c>
      <c r="I48" s="885">
        <f>+'P03 2026'!AY32</f>
        <v>10212784</v>
      </c>
      <c r="J48" s="885">
        <f ca="1">SUMIF(W$5:$AJ29,"ok",W48:AI48)</f>
        <v>0</v>
      </c>
      <c r="K48" s="889">
        <f t="shared" ca="1" si="1"/>
        <v>0</v>
      </c>
      <c r="L48" s="899">
        <f>+'P03 2026'!BA32</f>
        <v>0</v>
      </c>
      <c r="M48" s="889">
        <f t="shared" si="2"/>
        <v>0</v>
      </c>
      <c r="N48" s="886">
        <f t="shared" si="9"/>
        <v>10212784</v>
      </c>
      <c r="O48" s="889">
        <f t="shared" si="3"/>
        <v>1</v>
      </c>
      <c r="P48" s="887">
        <f>+'P03 2026'!BC32</f>
        <v>0</v>
      </c>
      <c r="Q48" s="889">
        <f t="shared" ca="1" si="4"/>
        <v>0</v>
      </c>
      <c r="R48" s="887">
        <f>+'P03 2026'!BD32</f>
        <v>0</v>
      </c>
      <c r="S48" s="889">
        <f t="shared" ca="1" si="5"/>
        <v>0</v>
      </c>
      <c r="T48" s="885">
        <f>+'P03 2025'!Z48</f>
        <v>10212783.916999999</v>
      </c>
      <c r="U48" s="888">
        <f t="shared" si="23"/>
        <v>0</v>
      </c>
      <c r="V48" s="889">
        <f t="shared" si="7"/>
        <v>0</v>
      </c>
      <c r="W48" s="897">
        <v>0</v>
      </c>
      <c r="X48" s="897">
        <v>0</v>
      </c>
      <c r="Y48" s="897">
        <v>0</v>
      </c>
      <c r="Z48" s="897">
        <v>0</v>
      </c>
      <c r="AA48" s="897">
        <v>0</v>
      </c>
      <c r="AB48" s="888">
        <v>0</v>
      </c>
      <c r="AC48" s="891">
        <f>'P03 2025'!BU16</f>
        <v>50000</v>
      </c>
      <c r="AD48" s="891">
        <f>+'P03 2025'!CM14</f>
        <v>155788.05499999999</v>
      </c>
      <c r="AE48" s="892">
        <f>+'P03 2025'!DE21</f>
        <v>517726.59600000002</v>
      </c>
      <c r="AF48" s="892">
        <f>+'P03 2025'!DZ14</f>
        <v>354617.62400000001</v>
      </c>
      <c r="AG48" s="905">
        <f>+'P03 2025'!ET19</f>
        <v>717979.84699999995</v>
      </c>
      <c r="AH48" s="892">
        <f>+'P03 2025'!FL21</f>
        <v>1097940.6969999999</v>
      </c>
      <c r="AI48" s="892">
        <f>+'P03 2025'!GS19</f>
        <v>966559.51399999997</v>
      </c>
      <c r="AJ48" s="892">
        <f>+'P03 2025'!HZ33</f>
        <v>6045094.6670000004</v>
      </c>
      <c r="AL48" s="895"/>
      <c r="AM48" s="936"/>
      <c r="AN48" s="936"/>
      <c r="AO48" s="936"/>
      <c r="AP48" s="936"/>
      <c r="AQ48" s="936"/>
      <c r="AR48" s="936"/>
      <c r="BA48" s="913"/>
      <c r="BB48" s="913"/>
      <c r="BC48" s="913"/>
      <c r="BD48" s="913"/>
      <c r="BE48" s="913"/>
      <c r="BF48" s="913"/>
    </row>
    <row r="49" spans="1:58" s="893" customFormat="1" ht="15.75" customHeight="1" x14ac:dyDescent="0.25">
      <c r="A49" s="955"/>
      <c r="B49" s="880"/>
      <c r="C49" s="881"/>
      <c r="D49" s="882">
        <v>112</v>
      </c>
      <c r="E49" s="882"/>
      <c r="F49" s="883" t="s">
        <v>721</v>
      </c>
      <c r="G49" s="884" t="s">
        <v>763</v>
      </c>
      <c r="H49" s="885">
        <f>+'P03 2026'!H37</f>
        <v>3290990</v>
      </c>
      <c r="I49" s="885">
        <f>+'P03 2026'!AY33</f>
        <v>3290990</v>
      </c>
      <c r="J49" s="885">
        <v>0</v>
      </c>
      <c r="K49" s="889">
        <f t="shared" si="1"/>
        <v>0</v>
      </c>
      <c r="L49" s="899">
        <f>+'P03 2026'!BA33</f>
        <v>1241984</v>
      </c>
      <c r="M49" s="889">
        <f t="shared" si="2"/>
        <v>0.37738917468603672</v>
      </c>
      <c r="N49" s="886">
        <f t="shared" si="9"/>
        <v>2049006</v>
      </c>
      <c r="O49" s="889">
        <f t="shared" si="3"/>
        <v>0.62261082531396328</v>
      </c>
      <c r="P49" s="887">
        <f>+'P03 2026'!BC33</f>
        <v>0</v>
      </c>
      <c r="Q49" s="889">
        <f t="shared" si="4"/>
        <v>0</v>
      </c>
      <c r="R49" s="887">
        <f>+'P03 2026'!BD33</f>
        <v>0</v>
      </c>
      <c r="S49" s="889">
        <f t="shared" si="5"/>
        <v>0</v>
      </c>
      <c r="T49" s="885">
        <f>+'P03 2025'!Z49</f>
        <v>4119599.6919999998</v>
      </c>
      <c r="U49" s="888">
        <f t="shared" si="23"/>
        <v>0</v>
      </c>
      <c r="V49" s="889">
        <f t="shared" si="7"/>
        <v>0</v>
      </c>
      <c r="W49" s="897">
        <v>0</v>
      </c>
      <c r="X49" s="897">
        <v>0</v>
      </c>
      <c r="Y49" s="897">
        <v>0</v>
      </c>
      <c r="Z49" s="897">
        <v>0</v>
      </c>
      <c r="AA49" s="897">
        <v>0</v>
      </c>
      <c r="AB49" s="888">
        <v>0</v>
      </c>
      <c r="AC49" s="891">
        <v>0</v>
      </c>
      <c r="AD49" s="891">
        <v>0</v>
      </c>
      <c r="AE49" s="892">
        <v>0</v>
      </c>
      <c r="AF49" s="892">
        <v>0</v>
      </c>
      <c r="AG49" s="892">
        <v>0</v>
      </c>
      <c r="AH49" s="892">
        <v>0</v>
      </c>
      <c r="AI49" s="892">
        <f>+'P03 2025'!GS20</f>
        <v>1045740</v>
      </c>
      <c r="AJ49" s="892">
        <f>+'P03 2025'!HZ34</f>
        <v>160808</v>
      </c>
      <c r="AL49" s="895"/>
      <c r="AM49" s="936"/>
      <c r="AN49" s="936"/>
      <c r="AO49" s="936"/>
      <c r="AP49" s="936"/>
      <c r="AQ49" s="936"/>
      <c r="AR49" s="936"/>
      <c r="BA49" s="913"/>
      <c r="BB49" s="913"/>
      <c r="BC49" s="913"/>
      <c r="BD49" s="913"/>
      <c r="BE49" s="913"/>
      <c r="BF49" s="913"/>
    </row>
    <row r="50" spans="1:58" s="893" customFormat="1" ht="15.75" customHeight="1" x14ac:dyDescent="0.25">
      <c r="A50" s="955"/>
      <c r="B50" s="412">
        <v>34</v>
      </c>
      <c r="C50" s="413"/>
      <c r="D50" s="414"/>
      <c r="E50" s="882"/>
      <c r="F50" s="883"/>
      <c r="G50" s="415" t="s">
        <v>81</v>
      </c>
      <c r="H50" s="416">
        <f>+H51</f>
        <v>10</v>
      </c>
      <c r="I50" s="416">
        <f>+'P03 2026'!AY34</f>
        <v>10</v>
      </c>
      <c r="J50" s="428">
        <f ca="1">SUMIF(W$5:$AJ$5,"ok",W50:AI50)</f>
        <v>71872299.532000005</v>
      </c>
      <c r="K50" s="585">
        <v>1</v>
      </c>
      <c r="L50" s="588">
        <f>+'P03 2026'!BA34</f>
        <v>71872299.532000005</v>
      </c>
      <c r="M50" s="585">
        <v>1</v>
      </c>
      <c r="N50" s="419">
        <f t="shared" si="9"/>
        <v>-71872289.532000005</v>
      </c>
      <c r="O50" s="585">
        <v>0</v>
      </c>
      <c r="P50" s="427">
        <f>+'P03 2026'!BC34</f>
        <v>39065059.958999999</v>
      </c>
      <c r="Q50" s="585">
        <f t="shared" ca="1" si="4"/>
        <v>0.54353429921366159</v>
      </c>
      <c r="R50" s="427">
        <f>+'P03 2026'!BD34</f>
        <v>32807239.572999999</v>
      </c>
      <c r="S50" s="585">
        <f t="shared" ca="1" si="5"/>
        <v>0.45646570078633836</v>
      </c>
      <c r="T50" s="417">
        <f>+T51</f>
        <v>10.413099999999998</v>
      </c>
      <c r="U50" s="417">
        <f>+U51</f>
        <v>45295682.109834991</v>
      </c>
      <c r="V50" s="585">
        <v>1</v>
      </c>
      <c r="W50" s="772">
        <f>+W51</f>
        <v>71872299.532000005</v>
      </c>
      <c r="X50" s="952">
        <f>+X51</f>
        <v>45295682.109834991</v>
      </c>
      <c r="Y50" s="954">
        <v>0</v>
      </c>
      <c r="Z50" s="772">
        <v>0</v>
      </c>
      <c r="AA50" s="888">
        <v>0</v>
      </c>
      <c r="AB50" s="888">
        <v>0</v>
      </c>
      <c r="AC50" s="891">
        <f>AC51</f>
        <v>0</v>
      </c>
      <c r="AD50" s="892">
        <v>0</v>
      </c>
      <c r="AE50" s="892">
        <v>0</v>
      </c>
      <c r="AF50" s="892">
        <v>0</v>
      </c>
      <c r="AG50" s="892">
        <v>0</v>
      </c>
      <c r="AH50" s="892">
        <f>+AH51</f>
        <v>0</v>
      </c>
      <c r="AI50" s="892">
        <f>+AI51</f>
        <v>-25.451000000000001</v>
      </c>
      <c r="AJ50" s="892">
        <v>0</v>
      </c>
      <c r="AK50" s="895"/>
      <c r="AL50" s="895"/>
      <c r="AM50" s="936"/>
      <c r="AN50" s="936"/>
      <c r="AO50" s="936"/>
      <c r="AP50" s="936"/>
      <c r="AQ50" s="936"/>
      <c r="AR50" s="936"/>
      <c r="BA50" s="913"/>
      <c r="BB50" s="913"/>
      <c r="BC50" s="913"/>
      <c r="BD50" s="913"/>
      <c r="BE50" s="913"/>
      <c r="BF50" s="913"/>
    </row>
    <row r="51" spans="1:58" s="893" customFormat="1" ht="15.75" customHeight="1" x14ac:dyDescent="0.25">
      <c r="A51" s="955"/>
      <c r="B51" s="1162"/>
      <c r="C51" s="1163">
        <v>7</v>
      </c>
      <c r="D51" s="1164"/>
      <c r="E51" s="1195"/>
      <c r="F51" s="1196" t="s">
        <v>187</v>
      </c>
      <c r="G51" s="1197" t="s">
        <v>121</v>
      </c>
      <c r="H51" s="1169">
        <f>+'P03 2026'!H39</f>
        <v>10</v>
      </c>
      <c r="I51" s="1169">
        <f>+'P03 2026'!AY35</f>
        <v>10</v>
      </c>
      <c r="J51" s="1169">
        <f ca="1">SUMIF(W$5:$AJ$5,"ok",W51:AI51)</f>
        <v>71872299.532000005</v>
      </c>
      <c r="K51" s="1198">
        <v>1</v>
      </c>
      <c r="L51" s="1199">
        <f>+'P03 2026'!BA35</f>
        <v>71872299.532000005</v>
      </c>
      <c r="M51" s="1198">
        <v>1</v>
      </c>
      <c r="N51" s="1200">
        <f t="shared" si="9"/>
        <v>-71872289.532000005</v>
      </c>
      <c r="O51" s="1198">
        <v>0</v>
      </c>
      <c r="P51" s="1201">
        <f>+'P03 2026'!BC35</f>
        <v>39065059.958999999</v>
      </c>
      <c r="Q51" s="1198">
        <f t="shared" ca="1" si="4"/>
        <v>0.54353429921366159</v>
      </c>
      <c r="R51" s="1201">
        <f>+'P03 2026'!BD35</f>
        <v>32807239.572999999</v>
      </c>
      <c r="S51" s="1198">
        <f t="shared" ca="1" si="5"/>
        <v>0.45646570078633836</v>
      </c>
      <c r="T51" s="1169">
        <f>+'P03 2025'!Z50</f>
        <v>10.413099999999998</v>
      </c>
      <c r="U51" s="1173">
        <f>SUMIF($W$5:$AJ$5,"SI",W51:AJ51)</f>
        <v>45295682.109834991</v>
      </c>
      <c r="V51" s="1198">
        <v>1</v>
      </c>
      <c r="W51" s="772">
        <f>+'P03 2026'!I40</f>
        <v>71872299.532000005</v>
      </c>
      <c r="X51" s="773">
        <f>+'P03 2025'!J45</f>
        <v>45295682.109834991</v>
      </c>
      <c r="Y51" s="954">
        <v>0</v>
      </c>
      <c r="Z51" s="772">
        <v>0</v>
      </c>
      <c r="AA51" s="890">
        <v>0</v>
      </c>
      <c r="AB51" s="888">
        <v>0</v>
      </c>
      <c r="AC51" s="891">
        <v>0</v>
      </c>
      <c r="AD51" s="892">
        <v>0</v>
      </c>
      <c r="AE51" s="892">
        <v>0</v>
      </c>
      <c r="AF51" s="892">
        <v>0</v>
      </c>
      <c r="AG51" s="892">
        <v>0</v>
      </c>
      <c r="AH51" s="892">
        <v>0</v>
      </c>
      <c r="AI51" s="892">
        <f>+'P03 2025'!GS21</f>
        <v>-25.451000000000001</v>
      </c>
      <c r="AJ51" s="892">
        <v>0</v>
      </c>
      <c r="AL51" s="895"/>
      <c r="AM51" s="936"/>
      <c r="AN51" s="936"/>
      <c r="AO51" s="936"/>
      <c r="AP51" s="936"/>
      <c r="AQ51" s="936"/>
      <c r="AR51" s="936"/>
      <c r="BA51" s="913"/>
      <c r="BB51" s="913"/>
      <c r="BC51" s="913"/>
      <c r="BD51" s="913"/>
      <c r="BE51" s="913"/>
      <c r="BF51" s="913"/>
    </row>
    <row r="52" spans="1:58" s="893" customFormat="1" ht="15.75" customHeight="1" x14ac:dyDescent="0.25">
      <c r="A52" s="955"/>
      <c r="B52" s="412">
        <v>35</v>
      </c>
      <c r="C52" s="953"/>
      <c r="D52" s="414"/>
      <c r="E52" s="882"/>
      <c r="F52" s="883"/>
      <c r="G52" s="415" t="s">
        <v>118</v>
      </c>
      <c r="H52" s="416">
        <v>0</v>
      </c>
      <c r="I52" s="416">
        <v>0</v>
      </c>
      <c r="J52" s="416">
        <f ca="1">SUMIF(W$5:$AJ$5,"ok",W52:AI52)</f>
        <v>0</v>
      </c>
      <c r="K52" s="585" t="str">
        <f t="shared" ca="1" si="1"/>
        <v>0</v>
      </c>
      <c r="L52" s="419">
        <v>0</v>
      </c>
      <c r="M52" s="585">
        <f t="shared" si="2"/>
        <v>0</v>
      </c>
      <c r="N52" s="419">
        <f t="shared" si="9"/>
        <v>0</v>
      </c>
      <c r="O52" s="585">
        <f t="shared" si="3"/>
        <v>0</v>
      </c>
      <c r="P52" s="427">
        <v>0</v>
      </c>
      <c r="Q52" s="585">
        <f t="shared" ca="1" si="4"/>
        <v>0</v>
      </c>
      <c r="R52" s="427">
        <v>0</v>
      </c>
      <c r="S52" s="585">
        <f t="shared" ca="1" si="5"/>
        <v>0</v>
      </c>
      <c r="T52" s="417">
        <f>+'P03 2025'!Z51</f>
        <v>0</v>
      </c>
      <c r="U52" s="417">
        <f>SUMIF($W$5:$AJ$5,"SI",W52:AJ52)</f>
        <v>0</v>
      </c>
      <c r="V52" s="585">
        <f t="shared" si="7"/>
        <v>0</v>
      </c>
      <c r="W52" s="772">
        <v>0</v>
      </c>
      <c r="X52" s="772">
        <v>0</v>
      </c>
      <c r="Y52" s="772">
        <v>0</v>
      </c>
      <c r="Z52" s="772">
        <v>0</v>
      </c>
      <c r="AA52" s="897">
        <v>0</v>
      </c>
      <c r="AB52" s="888">
        <v>0</v>
      </c>
      <c r="AC52" s="891">
        <v>0</v>
      </c>
      <c r="AD52" s="892">
        <v>0</v>
      </c>
      <c r="AE52" s="892">
        <v>0</v>
      </c>
      <c r="AF52" s="892">
        <v>0</v>
      </c>
      <c r="AG52" s="892">
        <v>0</v>
      </c>
      <c r="AH52" s="892">
        <v>0</v>
      </c>
      <c r="AI52" s="892">
        <v>0</v>
      </c>
      <c r="AJ52" s="892">
        <v>0</v>
      </c>
      <c r="AL52" s="895"/>
      <c r="AM52" s="913"/>
      <c r="AN52" s="913"/>
      <c r="AO52" s="913"/>
      <c r="AP52" s="913"/>
      <c r="AQ52" s="913"/>
      <c r="AR52" s="913"/>
      <c r="BA52" s="913"/>
      <c r="BB52" s="913"/>
      <c r="BE52" s="913"/>
      <c r="BF52" s="913"/>
    </row>
    <row r="53" spans="1:58" s="57" customFormat="1" ht="12.75" customHeight="1" x14ac:dyDescent="0.25">
      <c r="A53" s="879"/>
      <c r="B53" s="924"/>
      <c r="C53" s="925"/>
      <c r="D53" s="926"/>
      <c r="E53" s="61"/>
      <c r="F53" s="61"/>
      <c r="H53" s="927"/>
      <c r="I53" s="927"/>
      <c r="J53" s="927"/>
      <c r="K53" s="928" t="str">
        <f t="shared" si="1"/>
        <v>0</v>
      </c>
      <c r="L53" s="929"/>
      <c r="M53" s="928">
        <f t="shared" si="2"/>
        <v>0</v>
      </c>
      <c r="N53" s="914"/>
      <c r="O53" s="928">
        <f t="shared" si="3"/>
        <v>0</v>
      </c>
      <c r="P53" s="915"/>
      <c r="Q53" s="928">
        <f t="shared" si="4"/>
        <v>0</v>
      </c>
      <c r="R53" s="915"/>
      <c r="S53" s="928">
        <f t="shared" si="5"/>
        <v>0</v>
      </c>
      <c r="T53" s="916"/>
      <c r="U53" s="916"/>
      <c r="V53" s="928">
        <f t="shared" si="7"/>
        <v>0</v>
      </c>
      <c r="W53" s="917"/>
      <c r="X53" s="917"/>
      <c r="Y53" s="917"/>
      <c r="Z53" s="914"/>
      <c r="AA53" s="918"/>
      <c r="AB53" s="914"/>
      <c r="AC53" s="914"/>
      <c r="AD53" s="927"/>
      <c r="AE53" s="914"/>
      <c r="AF53" s="914"/>
      <c r="AG53" s="914"/>
      <c r="AH53" s="914"/>
      <c r="AI53" s="914"/>
      <c r="AJ53" s="914"/>
      <c r="AK53" s="914"/>
      <c r="AL53" s="923"/>
      <c r="BE53" s="913"/>
    </row>
    <row r="54" spans="1:58" ht="15" customHeight="1" x14ac:dyDescent="0.25">
      <c r="A54" s="879"/>
      <c r="B54" s="556"/>
      <c r="C54" s="556"/>
      <c r="D54" s="556"/>
      <c r="E54" s="556"/>
      <c r="F54" s="556"/>
      <c r="G54" s="556"/>
      <c r="H54" s="556"/>
      <c r="I54" s="556"/>
      <c r="J54" s="556"/>
      <c r="K54" s="928" t="str">
        <f t="shared" si="1"/>
        <v>0</v>
      </c>
      <c r="L54" s="556"/>
      <c r="M54" s="928">
        <f t="shared" si="2"/>
        <v>0</v>
      </c>
      <c r="N54" s="556"/>
      <c r="O54" s="928">
        <f t="shared" si="3"/>
        <v>0</v>
      </c>
      <c r="P54" s="556"/>
      <c r="Q54" s="928">
        <f t="shared" si="4"/>
        <v>0</v>
      </c>
      <c r="R54" s="556"/>
      <c r="S54" s="928">
        <f t="shared" si="5"/>
        <v>0</v>
      </c>
      <c r="T54" s="556"/>
      <c r="U54" s="556"/>
      <c r="V54" s="928">
        <f t="shared" si="7"/>
        <v>0</v>
      </c>
      <c r="W54" s="922"/>
      <c r="X54" s="923"/>
      <c r="Y54" s="923"/>
      <c r="AA54" s="234"/>
      <c r="AG54" s="235"/>
      <c r="AK54" s="923"/>
      <c r="AL54" s="894"/>
      <c r="AM54" s="927"/>
      <c r="AN54" s="927"/>
      <c r="AO54" s="927"/>
      <c r="AP54" s="927"/>
      <c r="AQ54" s="927"/>
      <c r="AR54" s="927"/>
      <c r="BE54" s="913"/>
    </row>
    <row r="55" spans="1:58" s="74" customFormat="1" ht="12.75" customHeight="1" x14ac:dyDescent="0.25">
      <c r="A55" s="535"/>
      <c r="B55" s="1073" t="s">
        <v>1080</v>
      </c>
      <c r="C55" s="1073"/>
      <c r="D55" s="1073"/>
      <c r="E55" s="1073"/>
      <c r="F55" s="1073"/>
      <c r="G55" s="1073"/>
      <c r="H55" s="122">
        <f>+H11+H30+H32</f>
        <v>246930529</v>
      </c>
      <c r="I55" s="122">
        <f t="shared" ref="I55:AJ55" si="24">+I11+I30+I32</f>
        <v>245061152</v>
      </c>
      <c r="J55" s="122">
        <f t="shared" ca="1" si="24"/>
        <v>12557092.134</v>
      </c>
      <c r="K55" s="123">
        <f t="shared" ca="1" si="1"/>
        <v>5.1240647615987699E-2</v>
      </c>
      <c r="L55" s="122">
        <f t="shared" si="24"/>
        <v>14054710.166999999</v>
      </c>
      <c r="M55" s="123">
        <f t="shared" si="2"/>
        <v>5.735184892544698E-2</v>
      </c>
      <c r="N55" s="122">
        <f t="shared" si="24"/>
        <v>231006441.833</v>
      </c>
      <c r="O55" s="123">
        <f t="shared" si="3"/>
        <v>0.94264815107455302</v>
      </c>
      <c r="P55" s="122">
        <f t="shared" si="24"/>
        <v>7090939.3330000006</v>
      </c>
      <c r="Q55" s="123">
        <f t="shared" ca="1" si="4"/>
        <v>0.56469597079727862</v>
      </c>
      <c r="R55" s="122">
        <f t="shared" si="24"/>
        <v>5466152.801</v>
      </c>
      <c r="S55" s="123">
        <f t="shared" ca="1" si="5"/>
        <v>0.43530402920272149</v>
      </c>
      <c r="T55" s="122">
        <f t="shared" si="24"/>
        <v>281107293.65899998</v>
      </c>
      <c r="U55" s="122">
        <f t="shared" si="24"/>
        <v>14096954.129058998</v>
      </c>
      <c r="V55" s="123">
        <f>IFERROR(U55/T55,0)</f>
        <v>5.014794865536093E-2</v>
      </c>
      <c r="W55" s="122">
        <f t="shared" si="24"/>
        <v>12533633.482999999</v>
      </c>
      <c r="X55" s="122">
        <f t="shared" si="24"/>
        <v>11441129.640542999</v>
      </c>
      <c r="Y55" s="122">
        <f t="shared" si="24"/>
        <v>23458.651000000002</v>
      </c>
      <c r="Z55" s="122">
        <f t="shared" si="24"/>
        <v>2618708.4885159996</v>
      </c>
      <c r="AA55" s="122">
        <f t="shared" si="24"/>
        <v>5380231.9899999993</v>
      </c>
      <c r="AB55" s="122">
        <f t="shared" si="24"/>
        <v>84113159.371999994</v>
      </c>
      <c r="AC55" s="122">
        <f t="shared" si="24"/>
        <v>5863395.0319999997</v>
      </c>
      <c r="AD55" s="122">
        <f t="shared" si="24"/>
        <v>6599474.5089999996</v>
      </c>
      <c r="AE55" s="122">
        <f t="shared" si="24"/>
        <v>46457262.284999996</v>
      </c>
      <c r="AF55" s="122">
        <f t="shared" si="24"/>
        <v>10215098.593999999</v>
      </c>
      <c r="AG55" s="122">
        <f t="shared" si="24"/>
        <v>20675606.154999997</v>
      </c>
      <c r="AH55" s="122">
        <f t="shared" si="24"/>
        <v>21672912.283</v>
      </c>
      <c r="AI55" s="122">
        <f t="shared" si="24"/>
        <v>17870673.785999998</v>
      </c>
      <c r="AJ55" s="122">
        <f t="shared" si="24"/>
        <v>54259581.630000003</v>
      </c>
      <c r="AK55" s="362"/>
      <c r="AL55" s="894"/>
      <c r="AM55" s="57"/>
      <c r="AN55" s="57"/>
      <c r="AO55" s="57"/>
      <c r="AP55" s="57"/>
      <c r="AQ55" s="57"/>
      <c r="AR55" s="57"/>
      <c r="AS55" s="57"/>
      <c r="AT55" s="57"/>
      <c r="AU55" s="57"/>
      <c r="AV55" s="27"/>
      <c r="AW55" s="27"/>
      <c r="AX55" s="27"/>
      <c r="AY55" s="27"/>
      <c r="AZ55" s="27"/>
      <c r="BA55" s="27"/>
      <c r="BB55" s="27"/>
      <c r="BC55" s="27"/>
      <c r="BD55" s="27"/>
      <c r="BE55" s="913"/>
      <c r="BF55" s="27"/>
    </row>
    <row r="56" spans="1:58" ht="12.75" customHeight="1" x14ac:dyDescent="0.25">
      <c r="B56" s="556"/>
      <c r="C56" s="556"/>
      <c r="D56" s="556"/>
      <c r="E56" s="556"/>
      <c r="F56" s="556"/>
      <c r="G56" s="556"/>
      <c r="H56" s="556"/>
      <c r="I56" s="556"/>
      <c r="J56" s="556"/>
      <c r="K56" s="940"/>
      <c r="L56" s="556"/>
      <c r="M56" s="940"/>
      <c r="N56" s="556"/>
      <c r="O56" s="940"/>
      <c r="P56" s="556"/>
      <c r="Q56" s="940"/>
      <c r="R56" s="556"/>
      <c r="S56" s="940"/>
      <c r="T56" s="556"/>
      <c r="U56" s="556"/>
      <c r="V56" s="556"/>
      <c r="W56" s="555"/>
      <c r="AA56" s="234"/>
      <c r="AG56" s="235"/>
      <c r="AL56" s="894"/>
      <c r="BE56" s="913"/>
    </row>
    <row r="57" spans="1:58" ht="12.75" customHeight="1" x14ac:dyDescent="0.25">
      <c r="B57" s="556"/>
      <c r="C57" s="556"/>
      <c r="D57" s="556"/>
      <c r="E57" s="556"/>
      <c r="F57" s="556"/>
      <c r="G57" s="556"/>
      <c r="H57" s="556"/>
      <c r="I57" s="556"/>
      <c r="J57" s="556"/>
      <c r="K57" s="940"/>
      <c r="L57" s="556"/>
      <c r="M57" s="940"/>
      <c r="N57" s="556"/>
      <c r="O57" s="940"/>
      <c r="P57" s="556"/>
      <c r="Q57" s="940"/>
      <c r="R57" s="556"/>
      <c r="S57" s="940"/>
      <c r="T57" s="556"/>
      <c r="U57" s="556"/>
      <c r="V57" s="556"/>
      <c r="W57" s="555"/>
      <c r="AA57" s="234"/>
      <c r="AG57" s="235"/>
      <c r="BE57" s="913"/>
    </row>
    <row r="58" spans="1:58" ht="12.75" customHeight="1" x14ac:dyDescent="0.25">
      <c r="K58" s="144"/>
      <c r="L58" s="35"/>
      <c r="N58" s="233"/>
      <c r="O58" s="946"/>
      <c r="P58" s="300"/>
      <c r="Q58" s="948"/>
      <c r="R58" s="300"/>
      <c r="S58" s="946"/>
      <c r="AA58" s="234"/>
      <c r="AG58" s="235"/>
    </row>
    <row r="59" spans="1:58" ht="12.75" customHeight="1" x14ac:dyDescent="0.25">
      <c r="K59" s="144"/>
      <c r="L59" s="35"/>
      <c r="N59" s="233"/>
      <c r="O59" s="946"/>
      <c r="P59" s="300"/>
      <c r="Q59" s="948"/>
      <c r="R59" s="300"/>
      <c r="S59" s="946"/>
      <c r="AA59" s="234"/>
      <c r="AG59" s="235"/>
    </row>
    <row r="60" spans="1:58" ht="12.75" customHeight="1" x14ac:dyDescent="0.25">
      <c r="K60" s="144"/>
      <c r="L60" s="35"/>
      <c r="N60" s="233"/>
      <c r="O60" s="946"/>
      <c r="P60" s="300"/>
      <c r="Q60" s="948"/>
      <c r="R60" s="300"/>
      <c r="S60" s="946"/>
      <c r="AA60" s="234"/>
      <c r="AG60" s="235"/>
      <c r="AL60" s="894"/>
    </row>
    <row r="61" spans="1:58" ht="13.5" customHeight="1" thickBot="1" x14ac:dyDescent="0.3">
      <c r="K61" s="144"/>
      <c r="L61" s="35"/>
      <c r="N61" s="233"/>
      <c r="O61" s="946"/>
      <c r="P61" s="300"/>
      <c r="Q61" s="948"/>
      <c r="R61" s="300"/>
      <c r="S61" s="946"/>
      <c r="AA61" s="234"/>
      <c r="AG61" s="235"/>
      <c r="AL61" s="894"/>
    </row>
    <row r="62" spans="1:58" ht="15.75" thickBot="1" x14ac:dyDescent="0.3">
      <c r="F62" s="1101" t="s">
        <v>1091</v>
      </c>
      <c r="G62" s="1102"/>
      <c r="H62" s="1102"/>
      <c r="I62" s="1102"/>
      <c r="J62" s="1103"/>
      <c r="N62" s="230"/>
      <c r="O62" s="921"/>
      <c r="P62" s="299"/>
      <c r="Q62" s="950"/>
      <c r="R62" s="299"/>
      <c r="S62" s="921"/>
      <c r="AA62" s="39"/>
      <c r="AK62" s="74"/>
      <c r="AL62" s="894"/>
    </row>
    <row r="63" spans="1:58" ht="13.5" thickBot="1" x14ac:dyDescent="0.3">
      <c r="G63" s="1106" t="s">
        <v>249</v>
      </c>
      <c r="H63" s="1106"/>
      <c r="I63" s="1106"/>
      <c r="J63" s="1106"/>
      <c r="N63" s="230"/>
      <c r="O63" s="921"/>
      <c r="P63" s="299"/>
      <c r="Q63" s="950"/>
      <c r="R63" s="299"/>
      <c r="S63" s="921"/>
      <c r="AA63" s="39"/>
      <c r="AK63" s="74"/>
      <c r="AL63" s="894"/>
    </row>
    <row r="64" spans="1:58" ht="15.75" thickBot="1" x14ac:dyDescent="0.3">
      <c r="F64" s="501" t="s">
        <v>561</v>
      </c>
      <c r="G64" s="1104" t="s">
        <v>700</v>
      </c>
      <c r="H64" s="1105"/>
      <c r="I64" s="6"/>
      <c r="J64" s="6"/>
      <c r="K64" s="942"/>
      <c r="N64" s="230"/>
      <c r="O64" s="921"/>
      <c r="P64" s="299"/>
      <c r="Q64" s="950"/>
      <c r="R64" s="299"/>
      <c r="S64" s="921"/>
      <c r="AA64" s="39"/>
      <c r="AK64" s="74"/>
      <c r="AL64" s="57"/>
    </row>
    <row r="65" spans="4:37" ht="14.45" customHeight="1" x14ac:dyDescent="0.25">
      <c r="F65" s="537"/>
      <c r="G65" s="237" t="s">
        <v>789</v>
      </c>
      <c r="H65" s="961">
        <f>+H34</f>
        <v>71387942</v>
      </c>
      <c r="I65" s="238"/>
      <c r="J65" s="236"/>
      <c r="N65" s="230"/>
      <c r="O65" s="921"/>
      <c r="P65" s="299"/>
      <c r="Q65" s="950"/>
      <c r="R65" s="299"/>
      <c r="S65" s="921"/>
      <c r="AA65" s="39"/>
      <c r="AK65" s="74"/>
    </row>
    <row r="66" spans="4:37" ht="31.5" customHeight="1" x14ac:dyDescent="0.25">
      <c r="F66" s="956"/>
      <c r="G66" s="959" t="s">
        <v>1092</v>
      </c>
      <c r="H66" s="958">
        <v>1416356</v>
      </c>
      <c r="I66" s="238"/>
      <c r="J66" s="236"/>
      <c r="N66" s="230"/>
      <c r="O66" s="921"/>
      <c r="P66" s="299"/>
      <c r="Q66" s="950"/>
      <c r="R66" s="299"/>
      <c r="S66" s="921"/>
      <c r="AA66" s="39"/>
      <c r="AK66" s="74"/>
    </row>
    <row r="67" spans="4:37" ht="15" customHeight="1" thickBot="1" x14ac:dyDescent="0.3">
      <c r="F67" s="538"/>
      <c r="G67" s="957" t="s">
        <v>790</v>
      </c>
      <c r="H67" s="958">
        <f>+I34</f>
        <v>69971586</v>
      </c>
      <c r="J67" s="236"/>
      <c r="N67" s="230"/>
      <c r="O67" s="921"/>
      <c r="P67" s="299"/>
      <c r="Q67" s="950"/>
      <c r="R67" s="299"/>
      <c r="S67" s="921"/>
      <c r="AA67" s="39"/>
    </row>
    <row r="68" spans="4:37" ht="13.5" thickBot="1" x14ac:dyDescent="0.3">
      <c r="G68" s="6"/>
      <c r="H68" s="6"/>
      <c r="I68" s="6"/>
      <c r="J68" s="236"/>
      <c r="N68" s="230"/>
      <c r="O68" s="921"/>
      <c r="P68" s="299"/>
      <c r="Q68" s="950"/>
      <c r="R68" s="299"/>
      <c r="S68" s="921"/>
      <c r="AA68" s="39"/>
    </row>
    <row r="69" spans="4:37" ht="19.5" customHeight="1" thickBot="1" x14ac:dyDescent="0.3">
      <c r="D69" s="7"/>
      <c r="E69" s="7"/>
      <c r="F69" s="501" t="s">
        <v>561</v>
      </c>
      <c r="G69" s="1104" t="s">
        <v>702</v>
      </c>
      <c r="H69" s="1105"/>
      <c r="I69" s="174"/>
      <c r="K69" s="144"/>
      <c r="L69" s="35"/>
      <c r="N69" s="35"/>
      <c r="O69" s="921"/>
      <c r="P69" s="299"/>
      <c r="Q69" s="950"/>
      <c r="R69" s="299"/>
      <c r="S69" s="921"/>
      <c r="AA69" s="39"/>
    </row>
    <row r="70" spans="4:37" x14ac:dyDescent="0.25">
      <c r="D70" s="7"/>
      <c r="E70" s="7"/>
      <c r="F70" s="537"/>
      <c r="G70" s="239" t="s">
        <v>143</v>
      </c>
      <c r="H70" s="962">
        <f>+H39</f>
        <v>45264017</v>
      </c>
      <c r="I70" s="26"/>
      <c r="N70" s="230"/>
      <c r="O70" s="921"/>
      <c r="P70" s="299"/>
      <c r="Q70" s="950"/>
      <c r="R70" s="299"/>
      <c r="S70" s="921"/>
      <c r="V70" s="240"/>
      <c r="W70" s="241"/>
      <c r="X70" s="241"/>
      <c r="Y70" s="241"/>
      <c r="Z70" s="225"/>
      <c r="AA70" s="39"/>
      <c r="AB70" s="225"/>
      <c r="AC70" s="225"/>
    </row>
    <row r="71" spans="4:37" ht="28.5" customHeight="1" x14ac:dyDescent="0.25">
      <c r="D71" s="7"/>
      <c r="E71" s="7"/>
      <c r="F71" s="956"/>
      <c r="G71" s="960" t="s">
        <v>1093</v>
      </c>
      <c r="H71" s="963">
        <v>453021</v>
      </c>
      <c r="I71" s="26"/>
      <c r="N71" s="230"/>
      <c r="O71" s="921"/>
      <c r="P71" s="299"/>
      <c r="Q71" s="950"/>
      <c r="R71" s="299"/>
      <c r="S71" s="921"/>
      <c r="V71" s="240"/>
      <c r="W71" s="241"/>
      <c r="X71" s="241"/>
      <c r="Y71" s="241"/>
      <c r="Z71" s="225"/>
      <c r="AA71" s="39"/>
      <c r="AB71" s="225"/>
      <c r="AC71" s="225"/>
    </row>
    <row r="72" spans="4:37" ht="13.5" thickBot="1" x14ac:dyDescent="0.3">
      <c r="D72" s="7"/>
      <c r="E72" s="7"/>
      <c r="F72" s="538"/>
      <c r="G72" s="242" t="s">
        <v>451</v>
      </c>
      <c r="H72" s="243">
        <f>I39</f>
        <v>44810996</v>
      </c>
      <c r="N72" s="230"/>
      <c r="O72" s="921"/>
      <c r="P72" s="299"/>
      <c r="Q72" s="950"/>
      <c r="R72" s="299"/>
      <c r="S72" s="921"/>
      <c r="V72" s="240"/>
      <c r="W72" s="241"/>
      <c r="X72" s="241"/>
      <c r="Y72" s="241"/>
      <c r="Z72" s="225"/>
      <c r="AA72" s="39"/>
      <c r="AB72" s="225"/>
      <c r="AC72" s="225"/>
    </row>
    <row r="73" spans="4:37" ht="13.5" thickBot="1" x14ac:dyDescent="0.3">
      <c r="D73" s="7"/>
      <c r="E73" s="7"/>
      <c r="F73" s="539"/>
      <c r="G73" s="244"/>
      <c r="H73" s="245"/>
      <c r="N73" s="230"/>
      <c r="O73" s="921"/>
      <c r="P73" s="299"/>
      <c r="Q73" s="950"/>
      <c r="R73" s="299"/>
      <c r="S73" s="921"/>
      <c r="V73" s="240"/>
      <c r="W73" s="241"/>
      <c r="X73" s="241"/>
      <c r="Y73" s="241"/>
      <c r="Z73" s="225"/>
      <c r="AA73" s="39"/>
      <c r="AB73" s="225"/>
      <c r="AC73" s="225"/>
    </row>
    <row r="74" spans="4:37" ht="15.75" thickBot="1" x14ac:dyDescent="0.3">
      <c r="D74" s="7"/>
      <c r="E74" s="7"/>
      <c r="F74" s="501" t="s">
        <v>561</v>
      </c>
      <c r="G74" s="1104" t="s">
        <v>885</v>
      </c>
      <c r="H74" s="1105"/>
      <c r="N74" s="230"/>
      <c r="O74" s="921"/>
      <c r="P74" s="299"/>
      <c r="Q74" s="950"/>
      <c r="R74" s="299"/>
      <c r="S74" s="921"/>
      <c r="V74" s="240"/>
      <c r="W74" s="241"/>
      <c r="X74" s="241"/>
      <c r="Y74" s="241"/>
      <c r="Z74" s="225"/>
      <c r="AA74" s="39"/>
      <c r="AB74" s="225"/>
      <c r="AC74" s="225"/>
    </row>
    <row r="75" spans="4:37" x14ac:dyDescent="0.25">
      <c r="D75" s="7"/>
      <c r="E75" s="7"/>
      <c r="F75" s="537"/>
      <c r="G75" s="239" t="s">
        <v>143</v>
      </c>
      <c r="H75" s="962">
        <f>+H46</f>
        <v>9661323</v>
      </c>
      <c r="N75" s="230"/>
      <c r="O75" s="921"/>
      <c r="P75" s="299"/>
      <c r="Q75" s="950"/>
      <c r="R75" s="299"/>
      <c r="S75" s="921"/>
      <c r="V75" s="240"/>
      <c r="W75" s="241"/>
      <c r="X75" s="241"/>
      <c r="Y75" s="241"/>
      <c r="Z75" s="225"/>
      <c r="AA75" s="39"/>
      <c r="AB75" s="225"/>
      <c r="AC75" s="225"/>
    </row>
    <row r="76" spans="4:37" ht="13.5" thickBot="1" x14ac:dyDescent="0.3">
      <c r="D76" s="7"/>
      <c r="E76" s="7"/>
      <c r="F76" s="538"/>
      <c r="G76" s="242" t="s">
        <v>451</v>
      </c>
      <c r="H76" s="243">
        <f>+I46</f>
        <v>9661323</v>
      </c>
      <c r="N76" s="230"/>
      <c r="O76" s="921"/>
      <c r="P76" s="299"/>
      <c r="Q76" s="950"/>
      <c r="R76" s="299"/>
      <c r="S76" s="921"/>
      <c r="V76" s="240"/>
      <c r="W76" s="241"/>
      <c r="X76" s="241"/>
      <c r="Y76" s="241"/>
      <c r="Z76" s="225"/>
      <c r="AA76" s="39"/>
      <c r="AB76" s="225"/>
      <c r="AC76" s="225"/>
    </row>
    <row r="77" spans="4:37" ht="13.5" thickBot="1" x14ac:dyDescent="0.3">
      <c r="D77" s="7"/>
      <c r="E77" s="7"/>
      <c r="N77" s="230"/>
      <c r="O77" s="921"/>
      <c r="P77" s="299"/>
      <c r="Q77" s="950"/>
      <c r="R77" s="299"/>
      <c r="S77" s="921"/>
      <c r="AA77" s="39"/>
    </row>
    <row r="78" spans="4:37" ht="15.75" thickBot="1" x14ac:dyDescent="0.3">
      <c r="F78" s="1098" t="s">
        <v>701</v>
      </c>
      <c r="G78" s="1099"/>
      <c r="H78" s="1099"/>
      <c r="I78" s="1100"/>
    </row>
    <row r="79" spans="4:37" ht="31.5" customHeight="1" x14ac:dyDescent="0.25">
      <c r="F79" s="540" t="s">
        <v>608</v>
      </c>
      <c r="G79" s="141" t="s">
        <v>601</v>
      </c>
      <c r="H79" s="67" t="s">
        <v>606</v>
      </c>
      <c r="I79" s="42" t="s">
        <v>607</v>
      </c>
    </row>
    <row r="80" spans="4:37" x14ac:dyDescent="0.25">
      <c r="F80" s="541" t="str">
        <f>+F35</f>
        <v>33.03.005.001</v>
      </c>
      <c r="G80" s="246" t="s">
        <v>540</v>
      </c>
      <c r="H80" s="247">
        <f>+I35</f>
        <v>30205196.25</v>
      </c>
      <c r="I80" s="248">
        <f ca="1">+J35</f>
        <v>87471.1</v>
      </c>
    </row>
    <row r="81" spans="6:13" x14ac:dyDescent="0.25">
      <c r="F81" s="541" t="str">
        <f>+F36</f>
        <v>33.03.005.002</v>
      </c>
      <c r="G81" s="246" t="s">
        <v>541</v>
      </c>
      <c r="H81" s="247">
        <f>+I36</f>
        <v>27507721.75</v>
      </c>
      <c r="I81" s="248">
        <f t="shared" ref="I81:I83" ca="1" si="25">+J36</f>
        <v>1420670.0959999999</v>
      </c>
    </row>
    <row r="82" spans="6:13" x14ac:dyDescent="0.25">
      <c r="F82" s="541" t="str">
        <f>+F37</f>
        <v>33.03.005.003</v>
      </c>
      <c r="G82" s="246" t="s">
        <v>542</v>
      </c>
      <c r="H82" s="247">
        <f>+I37</f>
        <v>12258668</v>
      </c>
      <c r="I82" s="248">
        <f t="shared" ca="1" si="25"/>
        <v>10926847.188999999</v>
      </c>
    </row>
    <row r="83" spans="6:13" ht="13.5" thickBot="1" x14ac:dyDescent="0.3">
      <c r="F83" s="542" t="str">
        <f>+F38</f>
        <v>33.03.005.008</v>
      </c>
      <c r="G83" s="249" t="str">
        <f>+G38</f>
        <v>Emergencia SPD (PMU)</v>
      </c>
      <c r="H83" s="250">
        <f>+I38</f>
        <v>0</v>
      </c>
      <c r="I83" s="251">
        <f t="shared" si="25"/>
        <v>0</v>
      </c>
    </row>
    <row r="84" spans="6:13" ht="13.5" thickBot="1" x14ac:dyDescent="0.3">
      <c r="F84" s="1095" t="s">
        <v>358</v>
      </c>
      <c r="G84" s="1097"/>
      <c r="H84" s="252">
        <f>+SUM(H80:H83)</f>
        <v>69971586</v>
      </c>
      <c r="I84" s="253">
        <f ca="1">+SUM(I80:I83)</f>
        <v>12434988.385</v>
      </c>
    </row>
    <row r="85" spans="6:13" ht="35.25" customHeight="1" thickBot="1" x14ac:dyDescent="0.3">
      <c r="F85" s="543" t="s">
        <v>608</v>
      </c>
      <c r="G85" s="28" t="s">
        <v>602</v>
      </c>
      <c r="H85" s="64" t="s">
        <v>606</v>
      </c>
      <c r="I85" s="65" t="s">
        <v>607</v>
      </c>
      <c r="K85" s="943"/>
      <c r="L85" s="254"/>
      <c r="M85" s="945"/>
    </row>
    <row r="86" spans="6:13" x14ac:dyDescent="0.25">
      <c r="F86" s="544" t="str">
        <f t="shared" ref="F86:F91" si="26">+F40</f>
        <v>33.03.006.001</v>
      </c>
      <c r="G86" s="255" t="s">
        <v>543</v>
      </c>
      <c r="H86" s="256">
        <f t="shared" ref="H86:H91" si="27">+I40</f>
        <v>4494551</v>
      </c>
      <c r="I86" s="257">
        <f t="shared" ref="I86:I91" ca="1" si="28">+J40</f>
        <v>0</v>
      </c>
    </row>
    <row r="87" spans="6:13" x14ac:dyDescent="0.25">
      <c r="F87" s="544" t="str">
        <f t="shared" si="26"/>
        <v>33.03.006.002</v>
      </c>
      <c r="G87" s="246" t="s">
        <v>544</v>
      </c>
      <c r="H87" s="256">
        <f t="shared" si="27"/>
        <v>1502088</v>
      </c>
      <c r="I87" s="257">
        <f t="shared" ca="1" si="28"/>
        <v>0</v>
      </c>
    </row>
    <row r="88" spans="6:13" x14ac:dyDescent="0.25">
      <c r="F88" s="544" t="str">
        <f t="shared" si="26"/>
        <v>33.03.006.003</v>
      </c>
      <c r="G88" s="246" t="s">
        <v>545</v>
      </c>
      <c r="H88" s="256">
        <f t="shared" si="27"/>
        <v>2227382</v>
      </c>
      <c r="I88" s="257">
        <f t="shared" ca="1" si="28"/>
        <v>0</v>
      </c>
    </row>
    <row r="89" spans="6:13" x14ac:dyDescent="0.25">
      <c r="F89" s="544" t="str">
        <f t="shared" si="26"/>
        <v>33.03.006.004</v>
      </c>
      <c r="G89" s="246" t="s">
        <v>546</v>
      </c>
      <c r="H89" s="256">
        <f t="shared" si="27"/>
        <v>756414</v>
      </c>
      <c r="I89" s="257">
        <f t="shared" ca="1" si="28"/>
        <v>0</v>
      </c>
    </row>
    <row r="90" spans="6:13" x14ac:dyDescent="0.25">
      <c r="F90" s="544" t="str">
        <f t="shared" si="26"/>
        <v>33.03.006.005</v>
      </c>
      <c r="G90" s="246" t="s">
        <v>547</v>
      </c>
      <c r="H90" s="256">
        <f t="shared" si="27"/>
        <v>14550669</v>
      </c>
      <c r="I90" s="257">
        <f t="shared" ca="1" si="28"/>
        <v>0</v>
      </c>
    </row>
    <row r="91" spans="6:13" ht="13.5" thickBot="1" x14ac:dyDescent="0.3">
      <c r="F91" s="545" t="str">
        <f t="shared" si="26"/>
        <v>33.03.006.007</v>
      </c>
      <c r="G91" s="249" t="s">
        <v>548</v>
      </c>
      <c r="H91" s="258">
        <f t="shared" si="27"/>
        <v>21279892</v>
      </c>
      <c r="I91" s="259">
        <f t="shared" ca="1" si="28"/>
        <v>0</v>
      </c>
    </row>
    <row r="92" spans="6:13" ht="13.5" thickBot="1" x14ac:dyDescent="0.3">
      <c r="F92" s="1095" t="s">
        <v>358</v>
      </c>
      <c r="G92" s="1096"/>
      <c r="H92" s="260">
        <f>+SUM(H86:H91)</f>
        <v>44810996</v>
      </c>
      <c r="I92" s="261">
        <f ca="1">+SUM(I86:I91)</f>
        <v>0</v>
      </c>
    </row>
    <row r="93" spans="6:13" ht="33" customHeight="1" thickBot="1" x14ac:dyDescent="0.3">
      <c r="F93" s="543" t="s">
        <v>608</v>
      </c>
      <c r="G93" s="28" t="s">
        <v>142</v>
      </c>
      <c r="H93" s="29" t="s">
        <v>606</v>
      </c>
      <c r="I93" s="65" t="s">
        <v>607</v>
      </c>
    </row>
    <row r="94" spans="6:13" ht="13.5" thickBot="1" x14ac:dyDescent="0.3">
      <c r="F94" s="546" t="str">
        <f>+F46</f>
        <v>33.03.100</v>
      </c>
      <c r="G94" s="262" t="s">
        <v>549</v>
      </c>
      <c r="H94" s="263">
        <f>+I46</f>
        <v>9661323</v>
      </c>
      <c r="I94" s="257">
        <f ca="1">+J46</f>
        <v>0</v>
      </c>
    </row>
    <row r="95" spans="6:13" ht="13.5" thickBot="1" x14ac:dyDescent="0.3">
      <c r="F95" s="547" t="s">
        <v>358</v>
      </c>
      <c r="G95" s="264" t="s">
        <v>358</v>
      </c>
      <c r="H95" s="265">
        <f>+H94</f>
        <v>9661323</v>
      </c>
      <c r="I95" s="266">
        <f ca="1">+I94</f>
        <v>0</v>
      </c>
    </row>
  </sheetData>
  <mergeCells count="20">
    <mergeCell ref="B55:G55"/>
    <mergeCell ref="F92:G92"/>
    <mergeCell ref="F84:G84"/>
    <mergeCell ref="F78:I78"/>
    <mergeCell ref="F62:J62"/>
    <mergeCell ref="G69:H69"/>
    <mergeCell ref="G63:J63"/>
    <mergeCell ref="G64:H64"/>
    <mergeCell ref="G74:H74"/>
    <mergeCell ref="B7:G9"/>
    <mergeCell ref="H7:S7"/>
    <mergeCell ref="W4:X4"/>
    <mergeCell ref="W6:X6"/>
    <mergeCell ref="Y7:Z7"/>
    <mergeCell ref="Y6:Z6"/>
    <mergeCell ref="Y4:Z4"/>
    <mergeCell ref="W7:X7"/>
    <mergeCell ref="B4:V4"/>
    <mergeCell ref="B6:V6"/>
    <mergeCell ref="T7:V7"/>
  </mergeCells>
  <phoneticPr fontId="14" type="noConversion"/>
  <conditionalFormatting sqref="H14:H21 L14:L25 H23:H25 H28:H29">
    <cfRule type="cellIs" dxfId="13" priority="74" operator="equal">
      <formula>"·¡$S$$P$16"</formula>
    </cfRule>
  </conditionalFormatting>
  <conditionalFormatting sqref="H31:I31 L31">
    <cfRule type="cellIs" dxfId="12" priority="6" operator="equal">
      <formula>"·¡$S$$P$16"</formula>
    </cfRule>
  </conditionalFormatting>
  <conditionalFormatting sqref="I14 H35:I35 H36:H38 I36:I51 H40:H45">
    <cfRule type="cellIs" dxfId="11" priority="106" operator="equal">
      <formula>"·¡$S$$P$16"</formula>
    </cfRule>
  </conditionalFormatting>
  <conditionalFormatting sqref="J28:J31">
    <cfRule type="cellIs" dxfId="10" priority="3" operator="equal">
      <formula>"·¡$S$$P$16"</formula>
    </cfRule>
  </conditionalFormatting>
  <conditionalFormatting sqref="P15:P20 R15:R20">
    <cfRule type="cellIs" dxfId="9" priority="2" operator="equal">
      <formula>"·¡$S$$P$16"</formula>
    </cfRule>
  </conditionalFormatting>
  <conditionalFormatting sqref="P23:P25 R23:R25">
    <cfRule type="cellIs" dxfId="8" priority="1" operator="equal">
      <formula>"·¡$S$$P$16"</formula>
    </cfRule>
  </conditionalFormatting>
  <printOptions horizontalCentered="1"/>
  <pageMargins left="1" right="1" top="1" bottom="1" header="0.5" footer="0.5"/>
  <pageSetup paperSize="5" scale="40" fitToWidth="0" orientation="landscape" r:id="rId1"/>
  <ignoredErrors>
    <ignoredError sqref="AA15 AC29 AC31 AC13 AC26 AC50:AC52 AC17:AC18 AC20 AD13 AC33:AC34 Z23 Z21:Z22 AA25 AA28 AB25 AB28 AC25 AD12 U31 U37 U33 U40:U45 U32 U39 U38 U35:U36 U34 J11:J26 J10 N21:N22 N24:N26 N16:N20 N14 L21:L22 L14 K10:T13 K15:T15 K14 M14 K23:T23 K21:K22 M21:M22 O14:T14 K16:M20 O16:T20 K30 K24:M25 O24:T26 O21:T22 K26 M26 K51 K46:K49 O46:T49 K28:K29 O27:T29 K52 M52 K27 M27 K37:M37 K33 M33 K39 K38:M38 O38:T38 K32 O32:S32 K40:K45 O40:T45 K35:M36 O35:T36 O33:S33 K34 M34 M32 O39:S39 O37:T37 K31:M31 O31:T31 O34:S34 O52 M30 O30:S30 M28:M29 Q52 K50 S52:T52 M51:T51 M46:M49 M39 M40:M45 M50:S50" formula="1"/>
    <ignoredError sqref="U14 AD14:AD20 AC35:AC49 AA16:AA20 AC30 AC27:AC28 Z26:Z27 AB21:AB24 AC14:AC16 AC19 Z29 Z15:Z20 AH34:AH51 AA26:AA27 AA29 AB26:AB27 AB29 AC21:AC24 U50 AD33:AD52 Z33:Z52 AE33:AE52 AA33:AA52 AB33:AB52 AB12:AB20 Z12:Z14 AE13:AE20 AA13:AA14 AD21:AD29 AA21:AA24 AE21:AE29 Z30:Z31 AA30:AA31 AB30 AD30 AE30:AE31 H52 H50 H30:I30 I52 I33 I34 H39 H33 H36 H32:I32 H38 H45 H34 H37 H31 J31 J37 J34 J40:J45 J39 J38 J33 J32 J35:J36 J27 J46:J49 J30 J28:J29 X52 X40:X49 X35:X38 X13 X15:X20 X23:X24 X29 H35 H40 H41 H42 H43 H44 N52 T39 T34 T33 T32 N31 N37 N39 L32 L34 N33:N36 N40:N45 N32 N38 L33 L27 L52 N27:N29 N46:N49 L26 R52 T50 T30 P52 L28:L29 N30 L30 L50 L40:L45 L39 L46:L49 L51" formula="1" unlockedFormula="1"/>
    <ignoredError sqref="G83 F80:F83 F86:F91 F94 H81:I95 I26 AF13:AF20 AG26:AG27 AG29 AG28 AG21:AG25 AH52 AI26:AI27 AI30:AI31 AI28:AI29 AJ13:AJ20 AF33:AF52 AG33:AG52 AH33 AI33:AI52 AJ33:AJ52 AG13:AG20 AH13:AH20 AI13:AI20 AF21:AF29 AJ21:AJ29 AH21:AH29 AI21:AI25 AG30:AG31 AF30 AJ30:AJ31 H29 H49 H51 J50 J52 H27:I27 I80 W10:X12 W30:X34 W29 W25:X28 W23:W24 W21:X22 W15:W20 W14:X14 W13 W39:X39 W35:W38 W50:X51 W40:W49 W52 H28 H46 H47 H48 J51" unlockedFormula="1"/>
    <ignoredError sqref="D3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CA62B-1F24-4509-947F-81C5F285BF8D}">
  <dimension ref="A1:BD71"/>
  <sheetViews>
    <sheetView showGridLines="0" zoomScale="80" zoomScaleNormal="80" workbookViewId="0">
      <selection activeCell="AE24" sqref="AE24"/>
    </sheetView>
  </sheetViews>
  <sheetFormatPr baseColWidth="10" defaultColWidth="13.28515625" defaultRowHeight="12" customHeight="1" x14ac:dyDescent="0.2"/>
  <cols>
    <col min="1" max="1" width="15.140625" style="548" customWidth="1"/>
    <col min="2" max="2" width="15.140625" style="550" hidden="1" customWidth="1"/>
    <col min="3" max="3" width="15.140625" style="548" hidden="1" customWidth="1"/>
    <col min="4" max="4" width="15.140625" style="550" hidden="1" customWidth="1"/>
    <col min="5" max="11" width="15.140625" style="548" hidden="1" customWidth="1"/>
    <col min="12" max="12" width="30" style="548" hidden="1" customWidth="1"/>
    <col min="13" max="24" width="15.140625" style="548" hidden="1" customWidth="1"/>
    <col min="25" max="25" width="7.85546875" style="548" customWidth="1"/>
    <col min="26" max="31" width="13.28515625" style="548"/>
    <col min="32" max="32" width="3.85546875" style="548" customWidth="1"/>
    <col min="33" max="33" width="11.85546875" style="548" customWidth="1"/>
    <col min="34" max="36" width="13.28515625" style="548"/>
    <col min="37" max="39" width="0" style="511" hidden="1" customWidth="1"/>
    <col min="40" max="42" width="13.28515625" style="548"/>
    <col min="43" max="43" width="8.7109375" style="548" customWidth="1"/>
    <col min="44" max="44" width="29.28515625" style="548" customWidth="1"/>
    <col min="45" max="45" width="15.140625" style="908" hidden="1" customWidth="1"/>
    <col min="46" max="50" width="14.140625" style="908" hidden="1" customWidth="1"/>
    <col min="51" max="56" width="14.140625" style="548" customWidth="1"/>
    <col min="57" max="16384" width="13.28515625" style="548"/>
  </cols>
  <sheetData>
    <row r="1" spans="1:56" ht="12" customHeight="1" x14ac:dyDescent="0.2">
      <c r="A1" s="1113" t="s">
        <v>1060</v>
      </c>
      <c r="B1" s="1113"/>
      <c r="C1" s="1113"/>
      <c r="D1" s="1113"/>
      <c r="E1" s="1113"/>
      <c r="F1" s="1113"/>
      <c r="G1" s="1113"/>
      <c r="H1" s="551">
        <v>1000</v>
      </c>
      <c r="I1" s="551">
        <v>1</v>
      </c>
      <c r="J1" s="551"/>
      <c r="L1" s="1113" t="s">
        <v>1060</v>
      </c>
      <c r="M1" s="1113"/>
      <c r="N1" s="1113"/>
      <c r="O1" s="1113"/>
      <c r="P1" s="1113"/>
      <c r="Q1" s="1113"/>
      <c r="R1" s="1113"/>
      <c r="S1" s="1113"/>
      <c r="T1" s="1113"/>
      <c r="U1" s="1113"/>
      <c r="V1" s="551">
        <v>1000</v>
      </c>
      <c r="W1" s="551">
        <v>1</v>
      </c>
      <c r="X1" s="551"/>
      <c r="Y1" s="557"/>
      <c r="Z1" s="1112" t="s">
        <v>1087</v>
      </c>
      <c r="AA1" s="1112"/>
      <c r="AB1" s="1112"/>
      <c r="AC1" s="1112"/>
      <c r="AD1" s="906">
        <v>1000</v>
      </c>
      <c r="AE1" s="906">
        <v>1</v>
      </c>
      <c r="AG1" s="1112" t="s">
        <v>1089</v>
      </c>
      <c r="AH1" s="1112"/>
      <c r="AI1" s="1112"/>
      <c r="AJ1" s="1112"/>
      <c r="AK1" s="1112"/>
      <c r="AL1" s="1112"/>
      <c r="AM1" s="1112"/>
      <c r="AN1" s="910">
        <v>1000</v>
      </c>
      <c r="AO1" s="910">
        <v>1</v>
      </c>
      <c r="AP1" s="910"/>
      <c r="AR1" s="1112" t="s">
        <v>1090</v>
      </c>
      <c r="AS1" s="1112"/>
      <c r="AT1" s="1112"/>
      <c r="AU1" s="1112"/>
      <c r="AV1" s="1112"/>
      <c r="AW1" s="1112"/>
      <c r="AX1" s="1112"/>
      <c r="AY1" s="1112"/>
      <c r="AZ1" s="906"/>
      <c r="BA1" s="906">
        <v>1000</v>
      </c>
      <c r="BB1" s="906">
        <v>1</v>
      </c>
      <c r="BC1" s="906"/>
      <c r="BD1" s="906"/>
    </row>
    <row r="2" spans="1:56" s="549" customFormat="1" ht="26.25" customHeight="1" x14ac:dyDescent="0.2">
      <c r="A2" s="552" t="s">
        <v>360</v>
      </c>
      <c r="B2" s="553" t="s">
        <v>382</v>
      </c>
      <c r="C2" s="552" t="s">
        <v>361</v>
      </c>
      <c r="D2" s="552" t="s">
        <v>445</v>
      </c>
      <c r="E2" s="552" t="s">
        <v>394</v>
      </c>
      <c r="F2" s="552" t="s">
        <v>363</v>
      </c>
      <c r="G2" s="552" t="s">
        <v>413</v>
      </c>
      <c r="H2" s="552" t="s">
        <v>760</v>
      </c>
      <c r="I2" s="552" t="s">
        <v>774</v>
      </c>
      <c r="J2" s="552" t="s">
        <v>766</v>
      </c>
      <c r="L2" s="552" t="s">
        <v>290</v>
      </c>
      <c r="M2" s="552" t="s">
        <v>294</v>
      </c>
      <c r="N2" s="552" t="s">
        <v>292</v>
      </c>
      <c r="O2" s="552" t="s">
        <v>291</v>
      </c>
      <c r="P2" s="552" t="s">
        <v>359</v>
      </c>
      <c r="Q2" s="552" t="s">
        <v>932</v>
      </c>
      <c r="R2" s="552" t="s">
        <v>121</v>
      </c>
      <c r="S2" s="552" t="s">
        <v>770</v>
      </c>
      <c r="T2" s="552" t="s">
        <v>768</v>
      </c>
      <c r="U2" s="552" t="s">
        <v>767</v>
      </c>
      <c r="V2" s="552" t="s">
        <v>769</v>
      </c>
      <c r="W2" s="552" t="s">
        <v>934</v>
      </c>
      <c r="X2" s="552" t="s">
        <v>935</v>
      </c>
      <c r="Y2" s="558"/>
      <c r="Z2" s="907" t="s">
        <v>360</v>
      </c>
      <c r="AA2" s="907" t="s">
        <v>382</v>
      </c>
      <c r="AB2" s="907" t="s">
        <v>361</v>
      </c>
      <c r="AC2" s="907" t="s">
        <v>445</v>
      </c>
      <c r="AD2" s="907" t="s">
        <v>363</v>
      </c>
      <c r="AE2" s="907" t="s">
        <v>765</v>
      </c>
      <c r="AG2" s="907" t="s">
        <v>360</v>
      </c>
      <c r="AH2" s="907" t="s">
        <v>382</v>
      </c>
      <c r="AI2" s="907" t="s">
        <v>361</v>
      </c>
      <c r="AJ2" s="907" t="s">
        <v>445</v>
      </c>
      <c r="AK2" s="907" t="s">
        <v>394</v>
      </c>
      <c r="AL2" s="907" t="s">
        <v>413</v>
      </c>
      <c r="AM2" s="907" t="s">
        <v>363</v>
      </c>
      <c r="AN2" s="907" t="s">
        <v>760</v>
      </c>
      <c r="AO2" s="907" t="s">
        <v>766</v>
      </c>
      <c r="AP2" s="907" t="s">
        <v>765</v>
      </c>
      <c r="AR2" s="907" t="s">
        <v>290</v>
      </c>
      <c r="AS2" s="909" t="s">
        <v>294</v>
      </c>
      <c r="AT2" s="909" t="s">
        <v>292</v>
      </c>
      <c r="AU2" s="909" t="s">
        <v>291</v>
      </c>
      <c r="AV2" s="909" t="s">
        <v>359</v>
      </c>
      <c r="AW2" s="909" t="s">
        <v>932</v>
      </c>
      <c r="AX2" s="909" t="s">
        <v>121</v>
      </c>
      <c r="AY2" s="909" t="s">
        <v>770</v>
      </c>
      <c r="AZ2" s="909" t="s">
        <v>768</v>
      </c>
      <c r="BA2" s="909" t="s">
        <v>767</v>
      </c>
      <c r="BB2" s="909" t="s">
        <v>769</v>
      </c>
      <c r="BC2" s="909" t="s">
        <v>934</v>
      </c>
      <c r="BD2" s="909" t="s">
        <v>935</v>
      </c>
    </row>
    <row r="3" spans="1:56" s="616" customFormat="1" ht="12" customHeight="1" x14ac:dyDescent="0.2">
      <c r="A3" s="668" t="s">
        <v>372</v>
      </c>
      <c r="B3" s="625" t="s">
        <v>202</v>
      </c>
      <c r="C3" s="668" t="s">
        <v>421</v>
      </c>
      <c r="D3" s="625" t="s">
        <v>255</v>
      </c>
      <c r="E3" s="626">
        <v>55087664000</v>
      </c>
      <c r="F3" s="626">
        <v>0</v>
      </c>
      <c r="G3" s="626">
        <v>0</v>
      </c>
      <c r="H3" s="626">
        <f>+E3/$H$1*$I$1</f>
        <v>55087664</v>
      </c>
      <c r="I3" s="626">
        <f t="shared" ref="I3:J3" si="0">+F3/$H$1*$I$1</f>
        <v>0</v>
      </c>
      <c r="J3" s="626">
        <f t="shared" si="0"/>
        <v>0</v>
      </c>
      <c r="L3" s="616" t="s">
        <v>348</v>
      </c>
      <c r="M3" s="626">
        <v>80872246000</v>
      </c>
      <c r="N3" s="626">
        <v>98645098</v>
      </c>
      <c r="O3" s="626">
        <v>322839102</v>
      </c>
      <c r="P3" s="626">
        <v>80549406898</v>
      </c>
      <c r="Q3" s="626">
        <v>96191009</v>
      </c>
      <c r="R3" s="626">
        <v>2454089</v>
      </c>
      <c r="S3" s="626">
        <f>+M3/$V$1*$W$1</f>
        <v>80872246</v>
      </c>
      <c r="T3" s="626">
        <f t="shared" ref="T3:X3" si="1">+N3/$V$1*$W$1</f>
        <v>98645.097999999998</v>
      </c>
      <c r="U3" s="626">
        <f t="shared" si="1"/>
        <v>322839.10200000001</v>
      </c>
      <c r="V3" s="626">
        <f t="shared" si="1"/>
        <v>80549406.898000002</v>
      </c>
      <c r="W3" s="626">
        <f t="shared" si="1"/>
        <v>96191.009000000005</v>
      </c>
      <c r="X3" s="626">
        <f t="shared" si="1"/>
        <v>2454.0889999999999</v>
      </c>
      <c r="Z3" s="616" t="s">
        <v>374</v>
      </c>
      <c r="AA3" s="616" t="s">
        <v>732</v>
      </c>
      <c r="AB3" s="616" t="s">
        <v>397</v>
      </c>
      <c r="AC3" s="616" t="s">
        <v>239</v>
      </c>
      <c r="AD3" s="626">
        <v>103810</v>
      </c>
      <c r="AE3" s="626">
        <f>+AD3/$AD$1*$AE$1</f>
        <v>103.81</v>
      </c>
      <c r="AG3" s="616" t="s">
        <v>372</v>
      </c>
      <c r="AH3" s="616" t="s">
        <v>202</v>
      </c>
      <c r="AI3" s="616" t="s">
        <v>421</v>
      </c>
      <c r="AJ3" s="616" t="s">
        <v>255</v>
      </c>
      <c r="AK3" s="626">
        <v>55087664000</v>
      </c>
      <c r="AL3" s="626">
        <v>0</v>
      </c>
      <c r="AM3" s="626">
        <v>0</v>
      </c>
      <c r="AN3" s="626">
        <f>+AK3/$AN$1*$AO$1</f>
        <v>55087664</v>
      </c>
      <c r="AO3" s="626">
        <f t="shared" ref="AO3:AP3" si="2">+AL3/$AN$1*$AO$1</f>
        <v>0</v>
      </c>
      <c r="AP3" s="626">
        <f t="shared" si="2"/>
        <v>0</v>
      </c>
      <c r="AR3" s="616" t="s">
        <v>348</v>
      </c>
      <c r="AS3" s="630">
        <v>80872246000</v>
      </c>
      <c r="AT3" s="630">
        <v>122103749</v>
      </c>
      <c r="AU3" s="630">
        <v>333097609</v>
      </c>
      <c r="AV3" s="630">
        <v>80539148391</v>
      </c>
      <c r="AW3" s="630">
        <v>119374524</v>
      </c>
      <c r="AX3" s="630">
        <v>2729225</v>
      </c>
      <c r="AY3" s="630">
        <f>+AS3/$BA$1*$BB$1</f>
        <v>80872246</v>
      </c>
      <c r="AZ3" s="630">
        <f t="shared" ref="AZ3:BD3" si="3">+AT3/$BA$1*$BB$1</f>
        <v>122103.749</v>
      </c>
      <c r="BA3" s="630">
        <f t="shared" si="3"/>
        <v>333097.609</v>
      </c>
      <c r="BB3" s="630">
        <f t="shared" si="3"/>
        <v>80539148.391000003</v>
      </c>
      <c r="BC3" s="630">
        <f t="shared" si="3"/>
        <v>119374.524</v>
      </c>
      <c r="BD3" s="630">
        <f t="shared" si="3"/>
        <v>2729.2249999999999</v>
      </c>
    </row>
    <row r="4" spans="1:56" s="616" customFormat="1" ht="12" customHeight="1" x14ac:dyDescent="0.2">
      <c r="A4" s="668" t="s">
        <v>372</v>
      </c>
      <c r="B4" s="625" t="s">
        <v>202</v>
      </c>
      <c r="C4" s="668" t="s">
        <v>373</v>
      </c>
      <c r="D4" s="625" t="s">
        <v>268</v>
      </c>
      <c r="E4" s="626">
        <v>22149868000</v>
      </c>
      <c r="F4" s="626">
        <v>0</v>
      </c>
      <c r="G4" s="626">
        <v>0</v>
      </c>
      <c r="H4" s="626">
        <f t="shared" ref="H4:H40" si="4">+E4/$H$1*$I$1</f>
        <v>22149868</v>
      </c>
      <c r="I4" s="626">
        <f t="shared" ref="I4:I40" si="5">+F4/$H$1*$I$1</f>
        <v>0</v>
      </c>
      <c r="J4" s="626">
        <f t="shared" ref="J4:J40" si="6">+G4/$H$1*$I$1</f>
        <v>0</v>
      </c>
      <c r="L4" s="616" t="s">
        <v>349</v>
      </c>
      <c r="M4" s="626">
        <v>80872246000</v>
      </c>
      <c r="N4" s="626">
        <v>98645098</v>
      </c>
      <c r="O4" s="626">
        <v>322839102</v>
      </c>
      <c r="P4" s="626">
        <v>80549406898</v>
      </c>
      <c r="Q4" s="626">
        <v>96191009</v>
      </c>
      <c r="R4" s="626">
        <v>2454089</v>
      </c>
      <c r="S4" s="626">
        <f t="shared" ref="S4:S35" si="7">+M4/$V$1*$W$1</f>
        <v>80872246</v>
      </c>
      <c r="T4" s="626">
        <f t="shared" ref="T4:T35" si="8">+N4/$V$1*$W$1</f>
        <v>98645.097999999998</v>
      </c>
      <c r="U4" s="626">
        <f t="shared" ref="U4:U35" si="9">+O4/$V$1*$W$1</f>
        <v>322839.10200000001</v>
      </c>
      <c r="V4" s="626">
        <f t="shared" ref="V4:V35" si="10">+P4/$V$1*$W$1</f>
        <v>80549406.898000002</v>
      </c>
      <c r="W4" s="626">
        <f t="shared" ref="W4:W35" si="11">+Q4/$V$1*$W$1</f>
        <v>96191.009000000005</v>
      </c>
      <c r="X4" s="626">
        <f t="shared" ref="X4:X35" si="12">+R4/$V$1*$W$1</f>
        <v>2454.0889999999999</v>
      </c>
      <c r="Z4" s="616" t="s">
        <v>374</v>
      </c>
      <c r="AA4" s="616" t="s">
        <v>732</v>
      </c>
      <c r="AB4" s="616" t="s">
        <v>400</v>
      </c>
      <c r="AC4" s="616" t="s">
        <v>236</v>
      </c>
      <c r="AD4" s="626">
        <v>6323372</v>
      </c>
      <c r="AE4" s="626">
        <f t="shared" ref="AE4:AE6" si="13">+AD4/$AD$1*$AE$1</f>
        <v>6323.3720000000003</v>
      </c>
      <c r="AG4" s="616" t="s">
        <v>372</v>
      </c>
      <c r="AH4" s="616" t="s">
        <v>202</v>
      </c>
      <c r="AI4" s="616" t="s">
        <v>373</v>
      </c>
      <c r="AJ4" s="616" t="s">
        <v>268</v>
      </c>
      <c r="AK4" s="626">
        <v>22149868000</v>
      </c>
      <c r="AL4" s="626">
        <v>0</v>
      </c>
      <c r="AM4" s="626">
        <v>0</v>
      </c>
      <c r="AN4" s="626">
        <f t="shared" ref="AN4:AN42" si="14">+AK4/$AN$1*$AO$1</f>
        <v>22149868</v>
      </c>
      <c r="AO4" s="626">
        <f t="shared" ref="AO4:AO42" si="15">+AL4/$AN$1*$AO$1</f>
        <v>0</v>
      </c>
      <c r="AP4" s="626">
        <f t="shared" ref="AP4:AP42" si="16">+AM4/$AN$1*$AO$1</f>
        <v>0</v>
      </c>
      <c r="AR4" s="616" t="s">
        <v>349</v>
      </c>
      <c r="AS4" s="630">
        <v>80872246000</v>
      </c>
      <c r="AT4" s="630">
        <v>122103749</v>
      </c>
      <c r="AU4" s="630">
        <v>333097609</v>
      </c>
      <c r="AV4" s="630">
        <v>80539148391</v>
      </c>
      <c r="AW4" s="630">
        <v>119374524</v>
      </c>
      <c r="AX4" s="630">
        <v>2729225</v>
      </c>
      <c r="AY4" s="630">
        <f t="shared" ref="AY4:AY35" si="17">+AS4/$BA$1*$BB$1</f>
        <v>80872246</v>
      </c>
      <c r="AZ4" s="630">
        <f t="shared" ref="AZ4:AZ35" si="18">+AT4/$BA$1*$BB$1</f>
        <v>122103.749</v>
      </c>
      <c r="BA4" s="630">
        <f t="shared" ref="BA4:BA35" si="19">+AU4/$BA$1*$BB$1</f>
        <v>333097.609</v>
      </c>
      <c r="BB4" s="630">
        <f t="shared" ref="BB4:BB35" si="20">+AV4/$BA$1*$BB$1</f>
        <v>80539148.391000003</v>
      </c>
      <c r="BC4" s="630">
        <f t="shared" ref="BC4:BC35" si="21">+AW4/$BA$1*$BB$1</f>
        <v>119374.524</v>
      </c>
      <c r="BD4" s="630">
        <f t="shared" ref="BD4:BD35" si="22">+AX4/$BA$1*$BB$1</f>
        <v>2729.2249999999999</v>
      </c>
    </row>
    <row r="5" spans="1:56" s="616" customFormat="1" ht="12" customHeight="1" x14ac:dyDescent="0.2">
      <c r="A5" s="668" t="s">
        <v>374</v>
      </c>
      <c r="B5" s="625" t="s">
        <v>732</v>
      </c>
      <c r="C5" s="668" t="s">
        <v>400</v>
      </c>
      <c r="D5" s="625" t="s">
        <v>236</v>
      </c>
      <c r="E5" s="626">
        <v>2489301000</v>
      </c>
      <c r="F5" s="626">
        <v>0</v>
      </c>
      <c r="G5" s="626">
        <v>0</v>
      </c>
      <c r="H5" s="626">
        <f t="shared" si="4"/>
        <v>2489301</v>
      </c>
      <c r="I5" s="626">
        <f t="shared" si="5"/>
        <v>0</v>
      </c>
      <c r="J5" s="626">
        <f t="shared" si="6"/>
        <v>0</v>
      </c>
      <c r="L5" s="616" t="s">
        <v>961</v>
      </c>
      <c r="M5" s="626">
        <v>77237532000</v>
      </c>
      <c r="N5" s="626">
        <v>0</v>
      </c>
      <c r="O5" s="626">
        <v>0</v>
      </c>
      <c r="P5" s="626">
        <v>77237532000</v>
      </c>
      <c r="Q5" s="626">
        <v>0</v>
      </c>
      <c r="R5" s="626">
        <v>0</v>
      </c>
      <c r="S5" s="626">
        <f t="shared" si="7"/>
        <v>77237532</v>
      </c>
      <c r="T5" s="626">
        <f t="shared" si="8"/>
        <v>0</v>
      </c>
      <c r="U5" s="626">
        <f t="shared" si="9"/>
        <v>0</v>
      </c>
      <c r="V5" s="626">
        <f t="shared" si="10"/>
        <v>77237532</v>
      </c>
      <c r="W5" s="626">
        <f t="shared" si="11"/>
        <v>0</v>
      </c>
      <c r="X5" s="626">
        <f t="shared" si="12"/>
        <v>0</v>
      </c>
      <c r="Z5" s="616" t="s">
        <v>374</v>
      </c>
      <c r="AA5" s="616" t="s">
        <v>732</v>
      </c>
      <c r="AB5" s="616" t="s">
        <v>376</v>
      </c>
      <c r="AC5" s="616" t="s">
        <v>269</v>
      </c>
      <c r="AD5" s="626">
        <v>31639</v>
      </c>
      <c r="AE5" s="626">
        <f t="shared" si="13"/>
        <v>31.638999999999999</v>
      </c>
      <c r="AG5" s="616" t="s">
        <v>374</v>
      </c>
      <c r="AH5" s="616" t="s">
        <v>732</v>
      </c>
      <c r="AI5" s="616" t="s">
        <v>400</v>
      </c>
      <c r="AJ5" s="616" t="s">
        <v>236</v>
      </c>
      <c r="AK5" s="626">
        <v>2338286000</v>
      </c>
      <c r="AL5" s="626">
        <v>0</v>
      </c>
      <c r="AM5" s="626">
        <v>0</v>
      </c>
      <c r="AN5" s="626">
        <f t="shared" si="14"/>
        <v>2338286</v>
      </c>
      <c r="AO5" s="626">
        <f t="shared" si="15"/>
        <v>0</v>
      </c>
      <c r="AP5" s="626">
        <f t="shared" si="16"/>
        <v>0</v>
      </c>
      <c r="AR5" s="616" t="s">
        <v>961</v>
      </c>
      <c r="AS5" s="630">
        <v>77237532000</v>
      </c>
      <c r="AT5" s="630">
        <v>0</v>
      </c>
      <c r="AU5" s="630">
        <v>0</v>
      </c>
      <c r="AV5" s="630">
        <v>77237532000</v>
      </c>
      <c r="AW5" s="630">
        <v>0</v>
      </c>
      <c r="AX5" s="630">
        <v>0</v>
      </c>
      <c r="AY5" s="630">
        <f t="shared" si="17"/>
        <v>77237532</v>
      </c>
      <c r="AZ5" s="630">
        <f t="shared" si="18"/>
        <v>0</v>
      </c>
      <c r="BA5" s="630">
        <f t="shared" si="19"/>
        <v>0</v>
      </c>
      <c r="BB5" s="630">
        <f t="shared" si="20"/>
        <v>77237532</v>
      </c>
      <c r="BC5" s="630">
        <f t="shared" si="21"/>
        <v>0</v>
      </c>
      <c r="BD5" s="630">
        <f t="shared" si="22"/>
        <v>0</v>
      </c>
    </row>
    <row r="6" spans="1:56" s="616" customFormat="1" ht="12" customHeight="1" x14ac:dyDescent="0.2">
      <c r="A6" s="668" t="s">
        <v>374</v>
      </c>
      <c r="B6" s="625" t="s">
        <v>732</v>
      </c>
      <c r="C6" s="668" t="s">
        <v>422</v>
      </c>
      <c r="D6" s="625" t="s">
        <v>286</v>
      </c>
      <c r="E6" s="626">
        <v>630862000</v>
      </c>
      <c r="F6" s="626">
        <v>0</v>
      </c>
      <c r="G6" s="626">
        <v>0</v>
      </c>
      <c r="H6" s="626">
        <f t="shared" si="4"/>
        <v>630862</v>
      </c>
      <c r="I6" s="626">
        <f t="shared" si="5"/>
        <v>0</v>
      </c>
      <c r="J6" s="626">
        <f t="shared" si="6"/>
        <v>0</v>
      </c>
      <c r="L6" s="616" t="s">
        <v>962</v>
      </c>
      <c r="M6" s="626">
        <v>3634714000</v>
      </c>
      <c r="N6" s="626">
        <v>98645098</v>
      </c>
      <c r="O6" s="626">
        <v>322839102</v>
      </c>
      <c r="P6" s="626">
        <v>3311874898</v>
      </c>
      <c r="Q6" s="626">
        <v>96191009</v>
      </c>
      <c r="R6" s="626">
        <v>2454089</v>
      </c>
      <c r="S6" s="626">
        <f t="shared" si="7"/>
        <v>3634714</v>
      </c>
      <c r="T6" s="626">
        <f t="shared" si="8"/>
        <v>98645.097999999998</v>
      </c>
      <c r="U6" s="626">
        <f t="shared" si="9"/>
        <v>322839.10200000001</v>
      </c>
      <c r="V6" s="626">
        <f t="shared" si="10"/>
        <v>3311874.898</v>
      </c>
      <c r="W6" s="626">
        <f t="shared" si="11"/>
        <v>96191.009000000005</v>
      </c>
      <c r="X6" s="626">
        <f t="shared" si="12"/>
        <v>2454.0889999999999</v>
      </c>
      <c r="Z6" s="616" t="s">
        <v>374</v>
      </c>
      <c r="AA6" s="616" t="s">
        <v>732</v>
      </c>
      <c r="AB6" s="616" t="s">
        <v>375</v>
      </c>
      <c r="AC6" s="616" t="s">
        <v>237</v>
      </c>
      <c r="AD6" s="626">
        <v>16999830</v>
      </c>
      <c r="AE6" s="626">
        <f t="shared" si="13"/>
        <v>16999.830000000002</v>
      </c>
      <c r="AG6" s="616" t="s">
        <v>374</v>
      </c>
      <c r="AH6" s="616" t="s">
        <v>732</v>
      </c>
      <c r="AI6" s="616" t="s">
        <v>422</v>
      </c>
      <c r="AJ6" s="616" t="s">
        <v>286</v>
      </c>
      <c r="AK6" s="626">
        <v>630862000</v>
      </c>
      <c r="AL6" s="626">
        <v>0</v>
      </c>
      <c r="AM6" s="626">
        <v>0</v>
      </c>
      <c r="AN6" s="626">
        <f t="shared" si="14"/>
        <v>630862</v>
      </c>
      <c r="AO6" s="626">
        <f t="shared" si="15"/>
        <v>0</v>
      </c>
      <c r="AP6" s="626">
        <f t="shared" si="16"/>
        <v>0</v>
      </c>
      <c r="AR6" s="616" t="s">
        <v>962</v>
      </c>
      <c r="AS6" s="630">
        <v>3634714000</v>
      </c>
      <c r="AT6" s="630">
        <v>122103749</v>
      </c>
      <c r="AU6" s="630">
        <v>333097609</v>
      </c>
      <c r="AV6" s="630">
        <v>3301616391</v>
      </c>
      <c r="AW6" s="630">
        <v>119374524</v>
      </c>
      <c r="AX6" s="630">
        <v>2729225</v>
      </c>
      <c r="AY6" s="630">
        <f t="shared" si="17"/>
        <v>3634714</v>
      </c>
      <c r="AZ6" s="630">
        <f t="shared" si="18"/>
        <v>122103.749</v>
      </c>
      <c r="BA6" s="630">
        <f t="shared" si="19"/>
        <v>333097.609</v>
      </c>
      <c r="BB6" s="630">
        <f t="shared" si="20"/>
        <v>3301616.3909999998</v>
      </c>
      <c r="BC6" s="630">
        <f t="shared" si="21"/>
        <v>119374.524</v>
      </c>
      <c r="BD6" s="630">
        <f t="shared" si="22"/>
        <v>2729.2249999999999</v>
      </c>
    </row>
    <row r="7" spans="1:56" s="616" customFormat="1" ht="12" customHeight="1" x14ac:dyDescent="0.2">
      <c r="A7" s="668" t="s">
        <v>374</v>
      </c>
      <c r="B7" s="625" t="s">
        <v>732</v>
      </c>
      <c r="C7" s="668" t="s">
        <v>398</v>
      </c>
      <c r="D7" s="625" t="s">
        <v>399</v>
      </c>
      <c r="E7" s="626">
        <v>304785000</v>
      </c>
      <c r="F7" s="626">
        <v>0</v>
      </c>
      <c r="G7" s="626">
        <v>0</v>
      </c>
      <c r="H7" s="626">
        <f t="shared" si="4"/>
        <v>304785</v>
      </c>
      <c r="I7" s="626">
        <f t="shared" si="5"/>
        <v>0</v>
      </c>
      <c r="J7" s="626">
        <f t="shared" si="6"/>
        <v>0</v>
      </c>
      <c r="L7" s="616" t="s">
        <v>527</v>
      </c>
      <c r="M7" s="626">
        <v>10000</v>
      </c>
      <c r="N7" s="626">
        <v>0</v>
      </c>
      <c r="O7" s="626">
        <v>0</v>
      </c>
      <c r="P7" s="626">
        <v>10000</v>
      </c>
      <c r="Q7" s="626">
        <v>0</v>
      </c>
      <c r="R7" s="626">
        <v>0</v>
      </c>
      <c r="S7" s="626">
        <f t="shared" si="7"/>
        <v>10</v>
      </c>
      <c r="T7" s="626">
        <f t="shared" si="8"/>
        <v>0</v>
      </c>
      <c r="U7" s="626">
        <f t="shared" si="9"/>
        <v>0</v>
      </c>
      <c r="V7" s="626">
        <f t="shared" si="10"/>
        <v>10</v>
      </c>
      <c r="W7" s="626">
        <f t="shared" si="11"/>
        <v>0</v>
      </c>
      <c r="X7" s="626">
        <f t="shared" si="12"/>
        <v>0</v>
      </c>
      <c r="AG7" s="616" t="s">
        <v>374</v>
      </c>
      <c r="AH7" s="616" t="s">
        <v>732</v>
      </c>
      <c r="AI7" s="616" t="s">
        <v>398</v>
      </c>
      <c r="AJ7" s="616" t="s">
        <v>399</v>
      </c>
      <c r="AK7" s="626">
        <v>455800000</v>
      </c>
      <c r="AL7" s="626">
        <v>0</v>
      </c>
      <c r="AM7" s="626">
        <v>0</v>
      </c>
      <c r="AN7" s="626">
        <f t="shared" si="14"/>
        <v>455800</v>
      </c>
      <c r="AO7" s="626">
        <f t="shared" si="15"/>
        <v>0</v>
      </c>
      <c r="AP7" s="626">
        <f t="shared" si="16"/>
        <v>0</v>
      </c>
      <c r="AR7" s="616" t="s">
        <v>527</v>
      </c>
      <c r="AS7" s="630">
        <v>10000</v>
      </c>
      <c r="AT7" s="630">
        <v>0</v>
      </c>
      <c r="AU7" s="630">
        <v>0</v>
      </c>
      <c r="AV7" s="630">
        <v>10000</v>
      </c>
      <c r="AW7" s="630">
        <v>0</v>
      </c>
      <c r="AX7" s="630">
        <v>0</v>
      </c>
      <c r="AY7" s="630">
        <f t="shared" si="17"/>
        <v>10</v>
      </c>
      <c r="AZ7" s="630">
        <f t="shared" si="18"/>
        <v>0</v>
      </c>
      <c r="BA7" s="630">
        <f t="shared" si="19"/>
        <v>0</v>
      </c>
      <c r="BB7" s="630">
        <f t="shared" si="20"/>
        <v>10</v>
      </c>
      <c r="BC7" s="630">
        <f t="shared" si="21"/>
        <v>0</v>
      </c>
      <c r="BD7" s="630">
        <f t="shared" si="22"/>
        <v>0</v>
      </c>
    </row>
    <row r="8" spans="1:56" s="616" customFormat="1" ht="12" customHeight="1" x14ac:dyDescent="0.2">
      <c r="A8" s="668" t="s">
        <v>374</v>
      </c>
      <c r="B8" s="625" t="s">
        <v>732</v>
      </c>
      <c r="C8" s="668" t="s">
        <v>375</v>
      </c>
      <c r="D8" s="625" t="s">
        <v>237</v>
      </c>
      <c r="E8" s="626">
        <v>196766000</v>
      </c>
      <c r="F8" s="626">
        <v>0</v>
      </c>
      <c r="G8" s="626">
        <v>0</v>
      </c>
      <c r="H8" s="626">
        <f t="shared" si="4"/>
        <v>196766</v>
      </c>
      <c r="I8" s="626">
        <f t="shared" si="5"/>
        <v>0</v>
      </c>
      <c r="J8" s="626">
        <f t="shared" si="6"/>
        <v>0</v>
      </c>
      <c r="L8" s="616" t="s">
        <v>528</v>
      </c>
      <c r="M8" s="626">
        <v>10000</v>
      </c>
      <c r="N8" s="626">
        <v>0</v>
      </c>
      <c r="O8" s="626">
        <v>0</v>
      </c>
      <c r="P8" s="626">
        <v>10000</v>
      </c>
      <c r="Q8" s="626">
        <v>0</v>
      </c>
      <c r="R8" s="626">
        <v>0</v>
      </c>
      <c r="S8" s="626">
        <f t="shared" si="7"/>
        <v>10</v>
      </c>
      <c r="T8" s="626">
        <f t="shared" si="8"/>
        <v>0</v>
      </c>
      <c r="U8" s="626">
        <f t="shared" si="9"/>
        <v>0</v>
      </c>
      <c r="V8" s="626">
        <f t="shared" si="10"/>
        <v>10</v>
      </c>
      <c r="W8" s="626">
        <f t="shared" si="11"/>
        <v>0</v>
      </c>
      <c r="X8" s="626">
        <f t="shared" si="12"/>
        <v>0</v>
      </c>
      <c r="AG8" s="616" t="s">
        <v>374</v>
      </c>
      <c r="AH8" s="616" t="s">
        <v>732</v>
      </c>
      <c r="AI8" s="616" t="s">
        <v>375</v>
      </c>
      <c r="AJ8" s="616" t="s">
        <v>237</v>
      </c>
      <c r="AK8" s="626">
        <v>199077660</v>
      </c>
      <c r="AL8" s="626">
        <v>0</v>
      </c>
      <c r="AM8" s="626">
        <v>0</v>
      </c>
      <c r="AN8" s="626">
        <f t="shared" si="14"/>
        <v>199077.66</v>
      </c>
      <c r="AO8" s="626">
        <f t="shared" si="15"/>
        <v>0</v>
      </c>
      <c r="AP8" s="626">
        <f t="shared" si="16"/>
        <v>0</v>
      </c>
      <c r="AR8" s="616" t="s">
        <v>528</v>
      </c>
      <c r="AS8" s="630">
        <v>10000</v>
      </c>
      <c r="AT8" s="630">
        <v>0</v>
      </c>
      <c r="AU8" s="630">
        <v>0</v>
      </c>
      <c r="AV8" s="630">
        <v>10000</v>
      </c>
      <c r="AW8" s="630">
        <v>0</v>
      </c>
      <c r="AX8" s="630">
        <v>0</v>
      </c>
      <c r="AY8" s="630">
        <f t="shared" si="17"/>
        <v>10</v>
      </c>
      <c r="AZ8" s="630">
        <f t="shared" si="18"/>
        <v>0</v>
      </c>
      <c r="BA8" s="630">
        <f t="shared" si="19"/>
        <v>0</v>
      </c>
      <c r="BB8" s="630">
        <f t="shared" si="20"/>
        <v>10</v>
      </c>
      <c r="BC8" s="630">
        <f t="shared" si="21"/>
        <v>0</v>
      </c>
      <c r="BD8" s="630">
        <f t="shared" si="22"/>
        <v>0</v>
      </c>
    </row>
    <row r="9" spans="1:56" s="616" customFormat="1" ht="12" customHeight="1" x14ac:dyDescent="0.2">
      <c r="A9" s="668" t="s">
        <v>374</v>
      </c>
      <c r="B9" s="625" t="s">
        <v>732</v>
      </c>
      <c r="C9" s="668" t="s">
        <v>397</v>
      </c>
      <c r="D9" s="625" t="s">
        <v>239</v>
      </c>
      <c r="E9" s="626">
        <v>10000000</v>
      </c>
      <c r="F9" s="626">
        <v>0</v>
      </c>
      <c r="G9" s="626">
        <v>0</v>
      </c>
      <c r="H9" s="626">
        <f t="shared" si="4"/>
        <v>10000</v>
      </c>
      <c r="I9" s="626">
        <f t="shared" si="5"/>
        <v>0</v>
      </c>
      <c r="J9" s="626">
        <f t="shared" si="6"/>
        <v>0</v>
      </c>
      <c r="L9" s="616" t="s">
        <v>724</v>
      </c>
      <c r="M9" s="626">
        <v>1</v>
      </c>
      <c r="N9" s="626">
        <v>0</v>
      </c>
      <c r="O9" s="626">
        <v>0</v>
      </c>
      <c r="P9" s="626">
        <v>1</v>
      </c>
      <c r="Q9" s="626">
        <v>0</v>
      </c>
      <c r="R9" s="626">
        <v>0</v>
      </c>
      <c r="S9" s="626">
        <f t="shared" si="7"/>
        <v>1E-3</v>
      </c>
      <c r="T9" s="626">
        <f t="shared" si="8"/>
        <v>0</v>
      </c>
      <c r="U9" s="626">
        <f t="shared" si="9"/>
        <v>0</v>
      </c>
      <c r="V9" s="626">
        <f t="shared" si="10"/>
        <v>1E-3</v>
      </c>
      <c r="W9" s="626">
        <f t="shared" si="11"/>
        <v>0</v>
      </c>
      <c r="X9" s="626">
        <f t="shared" si="12"/>
        <v>0</v>
      </c>
      <c r="AG9" s="616" t="s">
        <v>374</v>
      </c>
      <c r="AH9" s="616" t="s">
        <v>732</v>
      </c>
      <c r="AI9" s="616" t="s">
        <v>397</v>
      </c>
      <c r="AJ9" s="616" t="s">
        <v>239</v>
      </c>
      <c r="AK9" s="626">
        <v>7688340</v>
      </c>
      <c r="AL9" s="626">
        <v>0</v>
      </c>
      <c r="AM9" s="626">
        <v>0</v>
      </c>
      <c r="AN9" s="626">
        <f t="shared" si="14"/>
        <v>7688.34</v>
      </c>
      <c r="AO9" s="626">
        <f t="shared" si="15"/>
        <v>0</v>
      </c>
      <c r="AP9" s="626">
        <f t="shared" si="16"/>
        <v>0</v>
      </c>
      <c r="AR9" s="616" t="s">
        <v>724</v>
      </c>
      <c r="AS9" s="630">
        <v>1</v>
      </c>
      <c r="AT9" s="630">
        <v>0</v>
      </c>
      <c r="AU9" s="630">
        <v>0</v>
      </c>
      <c r="AV9" s="630">
        <v>1</v>
      </c>
      <c r="AW9" s="630">
        <v>0</v>
      </c>
      <c r="AX9" s="630">
        <v>0</v>
      </c>
      <c r="AY9" s="630">
        <f t="shared" si="17"/>
        <v>1E-3</v>
      </c>
      <c r="AZ9" s="630">
        <f t="shared" si="18"/>
        <v>0</v>
      </c>
      <c r="BA9" s="630">
        <f t="shared" si="19"/>
        <v>0</v>
      </c>
      <c r="BB9" s="630">
        <f t="shared" si="20"/>
        <v>1E-3</v>
      </c>
      <c r="BC9" s="630">
        <f t="shared" si="21"/>
        <v>0</v>
      </c>
      <c r="BD9" s="630">
        <f t="shared" si="22"/>
        <v>0</v>
      </c>
    </row>
    <row r="10" spans="1:56" s="616" customFormat="1" ht="12" customHeight="1" x14ac:dyDescent="0.2">
      <c r="A10" s="668" t="s">
        <v>374</v>
      </c>
      <c r="B10" s="625" t="s">
        <v>732</v>
      </c>
      <c r="C10" s="668" t="s">
        <v>376</v>
      </c>
      <c r="D10" s="625" t="s">
        <v>269</v>
      </c>
      <c r="E10" s="626">
        <v>3000000</v>
      </c>
      <c r="F10" s="626">
        <v>0</v>
      </c>
      <c r="G10" s="626">
        <v>0</v>
      </c>
      <c r="H10" s="626">
        <f t="shared" si="4"/>
        <v>3000</v>
      </c>
      <c r="I10" s="626">
        <f t="shared" si="5"/>
        <v>0</v>
      </c>
      <c r="J10" s="626">
        <f t="shared" si="6"/>
        <v>0</v>
      </c>
      <c r="L10" s="616" t="s">
        <v>791</v>
      </c>
      <c r="M10" s="626">
        <v>9996</v>
      </c>
      <c r="N10" s="626">
        <v>0</v>
      </c>
      <c r="O10" s="626">
        <v>0</v>
      </c>
      <c r="P10" s="626">
        <v>9996</v>
      </c>
      <c r="Q10" s="626">
        <v>0</v>
      </c>
      <c r="R10" s="626">
        <v>0</v>
      </c>
      <c r="S10" s="626">
        <f t="shared" si="7"/>
        <v>9.9960000000000004</v>
      </c>
      <c r="T10" s="626">
        <f t="shared" si="8"/>
        <v>0</v>
      </c>
      <c r="U10" s="626">
        <f t="shared" si="9"/>
        <v>0</v>
      </c>
      <c r="V10" s="626">
        <f t="shared" si="10"/>
        <v>9.9960000000000004</v>
      </c>
      <c r="W10" s="626">
        <f t="shared" si="11"/>
        <v>0</v>
      </c>
      <c r="X10" s="626">
        <f t="shared" si="12"/>
        <v>0</v>
      </c>
      <c r="AG10" s="616" t="s">
        <v>374</v>
      </c>
      <c r="AH10" s="616" t="s">
        <v>732</v>
      </c>
      <c r="AI10" s="616" t="s">
        <v>376</v>
      </c>
      <c r="AJ10" s="616" t="s">
        <v>269</v>
      </c>
      <c r="AK10" s="626">
        <v>3000000</v>
      </c>
      <c r="AL10" s="626">
        <v>0</v>
      </c>
      <c r="AM10" s="626">
        <v>0</v>
      </c>
      <c r="AN10" s="626">
        <f t="shared" si="14"/>
        <v>3000</v>
      </c>
      <c r="AO10" s="626">
        <f t="shared" si="15"/>
        <v>0</v>
      </c>
      <c r="AP10" s="626">
        <f t="shared" si="16"/>
        <v>0</v>
      </c>
      <c r="AR10" s="616" t="s">
        <v>791</v>
      </c>
      <c r="AS10" s="630">
        <v>9996</v>
      </c>
      <c r="AT10" s="630">
        <v>0</v>
      </c>
      <c r="AU10" s="630">
        <v>0</v>
      </c>
      <c r="AV10" s="630">
        <v>9996</v>
      </c>
      <c r="AW10" s="630">
        <v>0</v>
      </c>
      <c r="AX10" s="630">
        <v>0</v>
      </c>
      <c r="AY10" s="630">
        <f t="shared" si="17"/>
        <v>9.9960000000000004</v>
      </c>
      <c r="AZ10" s="630">
        <f t="shared" si="18"/>
        <v>0</v>
      </c>
      <c r="BA10" s="630">
        <f t="shared" si="19"/>
        <v>0</v>
      </c>
      <c r="BB10" s="630">
        <f t="shared" si="20"/>
        <v>9.9960000000000004</v>
      </c>
      <c r="BC10" s="630">
        <f t="shared" si="21"/>
        <v>0</v>
      </c>
      <c r="BD10" s="630">
        <f t="shared" si="22"/>
        <v>0</v>
      </c>
    </row>
    <row r="11" spans="1:56" s="616" customFormat="1" ht="12" customHeight="1" x14ac:dyDescent="0.2">
      <c r="A11" s="668" t="s">
        <v>374</v>
      </c>
      <c r="B11" s="625" t="s">
        <v>732</v>
      </c>
      <c r="C11" s="668" t="s">
        <v>400</v>
      </c>
      <c r="D11" s="625" t="s">
        <v>236</v>
      </c>
      <c r="E11" s="626">
        <v>0</v>
      </c>
      <c r="F11" s="626">
        <v>82250530</v>
      </c>
      <c r="G11" s="626">
        <v>82250530</v>
      </c>
      <c r="H11" s="626">
        <f t="shared" si="4"/>
        <v>0</v>
      </c>
      <c r="I11" s="626">
        <f t="shared" si="5"/>
        <v>82250.53</v>
      </c>
      <c r="J11" s="626">
        <f t="shared" si="6"/>
        <v>82250.53</v>
      </c>
      <c r="L11" s="616" t="s">
        <v>728</v>
      </c>
      <c r="M11" s="626">
        <v>1</v>
      </c>
      <c r="N11" s="626">
        <v>0</v>
      </c>
      <c r="O11" s="626">
        <v>0</v>
      </c>
      <c r="P11" s="626">
        <v>1</v>
      </c>
      <c r="Q11" s="626">
        <v>0</v>
      </c>
      <c r="R11" s="626">
        <v>0</v>
      </c>
      <c r="S11" s="626">
        <f t="shared" si="7"/>
        <v>1E-3</v>
      </c>
      <c r="T11" s="626">
        <f t="shared" si="8"/>
        <v>0</v>
      </c>
      <c r="U11" s="626">
        <f t="shared" si="9"/>
        <v>0</v>
      </c>
      <c r="V11" s="626">
        <f t="shared" si="10"/>
        <v>1E-3</v>
      </c>
      <c r="W11" s="626">
        <f t="shared" si="11"/>
        <v>0</v>
      </c>
      <c r="X11" s="626">
        <f t="shared" si="12"/>
        <v>0</v>
      </c>
      <c r="AG11" s="616" t="s">
        <v>374</v>
      </c>
      <c r="AH11" s="616" t="s">
        <v>732</v>
      </c>
      <c r="AI11" s="616" t="s">
        <v>397</v>
      </c>
      <c r="AJ11" s="616" t="s">
        <v>239</v>
      </c>
      <c r="AK11" s="626">
        <v>0</v>
      </c>
      <c r="AL11" s="626">
        <v>170238</v>
      </c>
      <c r="AM11" s="626">
        <v>103810</v>
      </c>
      <c r="AN11" s="626">
        <f t="shared" si="14"/>
        <v>0</v>
      </c>
      <c r="AO11" s="626">
        <f t="shared" si="15"/>
        <v>170.238</v>
      </c>
      <c r="AP11" s="626">
        <f t="shared" si="16"/>
        <v>103.81</v>
      </c>
      <c r="AR11" s="616" t="s">
        <v>728</v>
      </c>
      <c r="AS11" s="630">
        <v>1</v>
      </c>
      <c r="AT11" s="630">
        <v>0</v>
      </c>
      <c r="AU11" s="630">
        <v>0</v>
      </c>
      <c r="AV11" s="630">
        <v>1</v>
      </c>
      <c r="AW11" s="630">
        <v>0</v>
      </c>
      <c r="AX11" s="630">
        <v>0</v>
      </c>
      <c r="AY11" s="630">
        <f t="shared" si="17"/>
        <v>1E-3</v>
      </c>
      <c r="AZ11" s="630">
        <f t="shared" si="18"/>
        <v>0</v>
      </c>
      <c r="BA11" s="630">
        <f t="shared" si="19"/>
        <v>0</v>
      </c>
      <c r="BB11" s="630">
        <f t="shared" si="20"/>
        <v>1E-3</v>
      </c>
      <c r="BC11" s="630">
        <f t="shared" si="21"/>
        <v>0</v>
      </c>
      <c r="BD11" s="630">
        <f t="shared" si="22"/>
        <v>0</v>
      </c>
    </row>
    <row r="12" spans="1:56" s="616" customFormat="1" ht="12" customHeight="1" x14ac:dyDescent="0.2">
      <c r="A12" s="668" t="s">
        <v>374</v>
      </c>
      <c r="B12" s="625" t="s">
        <v>732</v>
      </c>
      <c r="C12" s="668" t="s">
        <v>377</v>
      </c>
      <c r="D12" s="625" t="s">
        <v>377</v>
      </c>
      <c r="E12" s="626">
        <v>0</v>
      </c>
      <c r="F12" s="626">
        <v>0</v>
      </c>
      <c r="G12" s="626">
        <v>0</v>
      </c>
      <c r="H12" s="626">
        <f t="shared" si="4"/>
        <v>0</v>
      </c>
      <c r="I12" s="626">
        <f t="shared" si="5"/>
        <v>0</v>
      </c>
      <c r="J12" s="626">
        <f t="shared" si="6"/>
        <v>0</v>
      </c>
      <c r="L12" s="616" t="s">
        <v>729</v>
      </c>
      <c r="M12" s="626">
        <v>1</v>
      </c>
      <c r="N12" s="626">
        <v>0</v>
      </c>
      <c r="O12" s="626">
        <v>0</v>
      </c>
      <c r="P12" s="626">
        <v>1</v>
      </c>
      <c r="Q12" s="626">
        <v>0</v>
      </c>
      <c r="R12" s="626">
        <v>0</v>
      </c>
      <c r="S12" s="626">
        <f t="shared" si="7"/>
        <v>1E-3</v>
      </c>
      <c r="T12" s="626">
        <f t="shared" si="8"/>
        <v>0</v>
      </c>
      <c r="U12" s="626">
        <f t="shared" si="9"/>
        <v>0</v>
      </c>
      <c r="V12" s="626">
        <f t="shared" si="10"/>
        <v>1E-3</v>
      </c>
      <c r="W12" s="626">
        <f t="shared" si="11"/>
        <v>0</v>
      </c>
      <c r="X12" s="626">
        <f t="shared" si="12"/>
        <v>0</v>
      </c>
      <c r="AG12" s="616" t="s">
        <v>374</v>
      </c>
      <c r="AH12" s="616" t="s">
        <v>732</v>
      </c>
      <c r="AI12" s="616" t="s">
        <v>376</v>
      </c>
      <c r="AJ12" s="616" t="s">
        <v>269</v>
      </c>
      <c r="AK12" s="626">
        <v>0</v>
      </c>
      <c r="AL12" s="626">
        <v>531639</v>
      </c>
      <c r="AM12" s="626">
        <v>333826</v>
      </c>
      <c r="AN12" s="626">
        <f t="shared" si="14"/>
        <v>0</v>
      </c>
      <c r="AO12" s="626">
        <f t="shared" si="15"/>
        <v>531.63900000000001</v>
      </c>
      <c r="AP12" s="626">
        <f t="shared" si="16"/>
        <v>333.82600000000002</v>
      </c>
      <c r="AR12" s="616" t="s">
        <v>729</v>
      </c>
      <c r="AS12" s="630">
        <v>1</v>
      </c>
      <c r="AT12" s="630">
        <v>0</v>
      </c>
      <c r="AU12" s="630">
        <v>0</v>
      </c>
      <c r="AV12" s="630">
        <v>1</v>
      </c>
      <c r="AW12" s="630">
        <v>0</v>
      </c>
      <c r="AX12" s="630">
        <v>0</v>
      </c>
      <c r="AY12" s="630">
        <f t="shared" si="17"/>
        <v>1E-3</v>
      </c>
      <c r="AZ12" s="630">
        <f t="shared" si="18"/>
        <v>0</v>
      </c>
      <c r="BA12" s="630">
        <f t="shared" si="19"/>
        <v>0</v>
      </c>
      <c r="BB12" s="630">
        <f t="shared" si="20"/>
        <v>1E-3</v>
      </c>
      <c r="BC12" s="630">
        <f t="shared" si="21"/>
        <v>0</v>
      </c>
      <c r="BD12" s="630">
        <f t="shared" si="22"/>
        <v>0</v>
      </c>
    </row>
    <row r="13" spans="1:56" s="616" customFormat="1" ht="12" customHeight="1" x14ac:dyDescent="0.2">
      <c r="A13" s="668" t="s">
        <v>374</v>
      </c>
      <c r="B13" s="625" t="s">
        <v>732</v>
      </c>
      <c r="C13" s="668" t="s">
        <v>375</v>
      </c>
      <c r="D13" s="625" t="s">
        <v>237</v>
      </c>
      <c r="E13" s="626">
        <v>0</v>
      </c>
      <c r="F13" s="626">
        <v>16092381</v>
      </c>
      <c r="G13" s="626">
        <v>194188572</v>
      </c>
      <c r="H13" s="626">
        <f t="shared" si="4"/>
        <v>0</v>
      </c>
      <c r="I13" s="626">
        <f t="shared" si="5"/>
        <v>16092.380999999999</v>
      </c>
      <c r="J13" s="626">
        <f t="shared" si="6"/>
        <v>194188.57199999999</v>
      </c>
      <c r="L13" s="616" t="s">
        <v>730</v>
      </c>
      <c r="M13" s="626">
        <v>1</v>
      </c>
      <c r="N13" s="626">
        <v>0</v>
      </c>
      <c r="O13" s="626">
        <v>0</v>
      </c>
      <c r="P13" s="626">
        <v>1</v>
      </c>
      <c r="Q13" s="626">
        <v>0</v>
      </c>
      <c r="R13" s="626">
        <v>0</v>
      </c>
      <c r="S13" s="626">
        <f t="shared" si="7"/>
        <v>1E-3</v>
      </c>
      <c r="T13" s="626">
        <f t="shared" si="8"/>
        <v>0</v>
      </c>
      <c r="U13" s="626">
        <f t="shared" si="9"/>
        <v>0</v>
      </c>
      <c r="V13" s="626">
        <f t="shared" si="10"/>
        <v>1E-3</v>
      </c>
      <c r="W13" s="626">
        <f t="shared" si="11"/>
        <v>0</v>
      </c>
      <c r="X13" s="626">
        <f t="shared" si="12"/>
        <v>0</v>
      </c>
      <c r="AG13" s="616" t="s">
        <v>374</v>
      </c>
      <c r="AH13" s="616" t="s">
        <v>732</v>
      </c>
      <c r="AI13" s="616" t="s">
        <v>400</v>
      </c>
      <c r="AJ13" s="616" t="s">
        <v>236</v>
      </c>
      <c r="AK13" s="626">
        <v>0</v>
      </c>
      <c r="AL13" s="626">
        <v>88573902</v>
      </c>
      <c r="AM13" s="626">
        <v>88573902</v>
      </c>
      <c r="AN13" s="626">
        <f t="shared" si="14"/>
        <v>0</v>
      </c>
      <c r="AO13" s="626">
        <f t="shared" si="15"/>
        <v>88573.902000000002</v>
      </c>
      <c r="AP13" s="626">
        <f t="shared" si="16"/>
        <v>88573.902000000002</v>
      </c>
      <c r="AR13" s="616" t="s">
        <v>730</v>
      </c>
      <c r="AS13" s="630">
        <v>1</v>
      </c>
      <c r="AT13" s="630">
        <v>0</v>
      </c>
      <c r="AU13" s="630">
        <v>0</v>
      </c>
      <c r="AV13" s="630">
        <v>1</v>
      </c>
      <c r="AW13" s="630">
        <v>0</v>
      </c>
      <c r="AX13" s="630">
        <v>0</v>
      </c>
      <c r="AY13" s="630">
        <f t="shared" si="17"/>
        <v>1E-3</v>
      </c>
      <c r="AZ13" s="630">
        <f t="shared" si="18"/>
        <v>0</v>
      </c>
      <c r="BA13" s="630">
        <f t="shared" si="19"/>
        <v>0</v>
      </c>
      <c r="BB13" s="630">
        <f t="shared" si="20"/>
        <v>1E-3</v>
      </c>
      <c r="BC13" s="630">
        <f t="shared" si="21"/>
        <v>0</v>
      </c>
      <c r="BD13" s="630">
        <f t="shared" si="22"/>
        <v>0</v>
      </c>
    </row>
    <row r="14" spans="1:56" s="616" customFormat="1" ht="12" customHeight="1" x14ac:dyDescent="0.2">
      <c r="A14" s="668" t="s">
        <v>374</v>
      </c>
      <c r="B14" s="625" t="s">
        <v>732</v>
      </c>
      <c r="C14" s="668" t="s">
        <v>398</v>
      </c>
      <c r="D14" s="625" t="s">
        <v>399</v>
      </c>
      <c r="E14" s="626">
        <v>0</v>
      </c>
      <c r="F14" s="626">
        <v>0</v>
      </c>
      <c r="G14" s="626">
        <v>45900000</v>
      </c>
      <c r="H14" s="626">
        <f t="shared" si="4"/>
        <v>0</v>
      </c>
      <c r="I14" s="626">
        <f t="shared" si="5"/>
        <v>0</v>
      </c>
      <c r="J14" s="626">
        <f t="shared" si="6"/>
        <v>45900</v>
      </c>
      <c r="L14" s="616" t="s">
        <v>964</v>
      </c>
      <c r="M14" s="626">
        <v>8699424000</v>
      </c>
      <c r="N14" s="626">
        <v>0</v>
      </c>
      <c r="O14" s="626">
        <v>0</v>
      </c>
      <c r="P14" s="626">
        <v>8699424000</v>
      </c>
      <c r="Q14" s="626">
        <v>0</v>
      </c>
      <c r="R14" s="626">
        <v>0</v>
      </c>
      <c r="S14" s="626">
        <f t="shared" si="7"/>
        <v>8699424</v>
      </c>
      <c r="T14" s="626">
        <f t="shared" si="8"/>
        <v>0</v>
      </c>
      <c r="U14" s="626">
        <f t="shared" si="9"/>
        <v>0</v>
      </c>
      <c r="V14" s="626">
        <f t="shared" si="10"/>
        <v>8699424</v>
      </c>
      <c r="W14" s="626">
        <f t="shared" si="11"/>
        <v>0</v>
      </c>
      <c r="X14" s="626">
        <f t="shared" si="12"/>
        <v>0</v>
      </c>
      <c r="AG14" s="616" t="s">
        <v>374</v>
      </c>
      <c r="AH14" s="616" t="s">
        <v>732</v>
      </c>
      <c r="AI14" s="616" t="s">
        <v>375</v>
      </c>
      <c r="AJ14" s="616" t="s">
        <v>237</v>
      </c>
      <c r="AK14" s="626">
        <v>0</v>
      </c>
      <c r="AL14" s="626">
        <v>197921830</v>
      </c>
      <c r="AM14" s="626">
        <v>33092211</v>
      </c>
      <c r="AN14" s="626">
        <f t="shared" si="14"/>
        <v>0</v>
      </c>
      <c r="AO14" s="626">
        <f t="shared" si="15"/>
        <v>197921.83</v>
      </c>
      <c r="AP14" s="626">
        <f t="shared" si="16"/>
        <v>33092.211000000003</v>
      </c>
      <c r="AR14" s="616" t="s">
        <v>964</v>
      </c>
      <c r="AS14" s="630">
        <v>8699424000</v>
      </c>
      <c r="AT14" s="630">
        <v>0</v>
      </c>
      <c r="AU14" s="630">
        <v>0</v>
      </c>
      <c r="AV14" s="630">
        <v>8699424000</v>
      </c>
      <c r="AW14" s="630">
        <v>0</v>
      </c>
      <c r="AX14" s="630">
        <v>0</v>
      </c>
      <c r="AY14" s="630">
        <f t="shared" si="17"/>
        <v>8699424</v>
      </c>
      <c r="AZ14" s="630">
        <f t="shared" si="18"/>
        <v>0</v>
      </c>
      <c r="BA14" s="630">
        <f t="shared" si="19"/>
        <v>0</v>
      </c>
      <c r="BB14" s="630">
        <f t="shared" si="20"/>
        <v>8699424</v>
      </c>
      <c r="BC14" s="630">
        <f t="shared" si="21"/>
        <v>0</v>
      </c>
      <c r="BD14" s="630">
        <f t="shared" si="22"/>
        <v>0</v>
      </c>
    </row>
    <row r="15" spans="1:56" s="616" customFormat="1" ht="12" customHeight="1" x14ac:dyDescent="0.2">
      <c r="A15" s="668" t="s">
        <v>374</v>
      </c>
      <c r="B15" s="625" t="s">
        <v>732</v>
      </c>
      <c r="C15" s="668" t="s">
        <v>376</v>
      </c>
      <c r="D15" s="625" t="s">
        <v>269</v>
      </c>
      <c r="E15" s="626">
        <v>0</v>
      </c>
      <c r="F15" s="626">
        <v>302187</v>
      </c>
      <c r="G15" s="626">
        <v>500000</v>
      </c>
      <c r="H15" s="626">
        <f t="shared" si="4"/>
        <v>0</v>
      </c>
      <c r="I15" s="626">
        <f t="shared" si="5"/>
        <v>302.18700000000001</v>
      </c>
      <c r="J15" s="626">
        <f t="shared" si="6"/>
        <v>500</v>
      </c>
      <c r="L15" s="616" t="s">
        <v>965</v>
      </c>
      <c r="M15" s="626">
        <v>8699424000</v>
      </c>
      <c r="N15" s="626">
        <v>0</v>
      </c>
      <c r="O15" s="626">
        <v>0</v>
      </c>
      <c r="P15" s="626">
        <v>8699424000</v>
      </c>
      <c r="Q15" s="626">
        <v>0</v>
      </c>
      <c r="R15" s="626">
        <v>0</v>
      </c>
      <c r="S15" s="626">
        <f t="shared" si="7"/>
        <v>8699424</v>
      </c>
      <c r="T15" s="626">
        <f t="shared" si="8"/>
        <v>0</v>
      </c>
      <c r="U15" s="626">
        <f t="shared" si="9"/>
        <v>0</v>
      </c>
      <c r="V15" s="626">
        <f t="shared" si="10"/>
        <v>8699424</v>
      </c>
      <c r="W15" s="626">
        <f t="shared" si="11"/>
        <v>0</v>
      </c>
      <c r="X15" s="626">
        <f t="shared" si="12"/>
        <v>0</v>
      </c>
      <c r="AG15" s="616" t="s">
        <v>374</v>
      </c>
      <c r="AH15" s="616" t="s">
        <v>732</v>
      </c>
      <c r="AI15" s="616" t="s">
        <v>398</v>
      </c>
      <c r="AJ15" s="616" t="s">
        <v>399</v>
      </c>
      <c r="AK15" s="626">
        <v>0</v>
      </c>
      <c r="AL15" s="626">
        <v>45900000</v>
      </c>
      <c r="AM15" s="626">
        <v>0</v>
      </c>
      <c r="AN15" s="626">
        <f t="shared" si="14"/>
        <v>0</v>
      </c>
      <c r="AO15" s="626">
        <f t="shared" si="15"/>
        <v>45900</v>
      </c>
      <c r="AP15" s="626">
        <f t="shared" si="16"/>
        <v>0</v>
      </c>
      <c r="AR15" s="616" t="s">
        <v>965</v>
      </c>
      <c r="AS15" s="630">
        <v>8699424000</v>
      </c>
      <c r="AT15" s="630">
        <v>0</v>
      </c>
      <c r="AU15" s="630">
        <v>0</v>
      </c>
      <c r="AV15" s="630">
        <v>8699424000</v>
      </c>
      <c r="AW15" s="630">
        <v>0</v>
      </c>
      <c r="AX15" s="630">
        <v>0</v>
      </c>
      <c r="AY15" s="630">
        <f t="shared" si="17"/>
        <v>8699424</v>
      </c>
      <c r="AZ15" s="630">
        <f t="shared" si="18"/>
        <v>0</v>
      </c>
      <c r="BA15" s="630">
        <f t="shared" si="19"/>
        <v>0</v>
      </c>
      <c r="BB15" s="630">
        <f t="shared" si="20"/>
        <v>8699424</v>
      </c>
      <c r="BC15" s="630">
        <f t="shared" si="21"/>
        <v>0</v>
      </c>
      <c r="BD15" s="630">
        <f t="shared" si="22"/>
        <v>0</v>
      </c>
    </row>
    <row r="16" spans="1:56" s="616" customFormat="1" ht="12" customHeight="1" x14ac:dyDescent="0.2">
      <c r="A16" s="668" t="s">
        <v>815</v>
      </c>
      <c r="B16" s="625" t="s">
        <v>725</v>
      </c>
      <c r="C16" s="668" t="s">
        <v>377</v>
      </c>
      <c r="D16" s="625" t="s">
        <v>377</v>
      </c>
      <c r="E16" s="626">
        <v>1</v>
      </c>
      <c r="F16" s="626">
        <v>0</v>
      </c>
      <c r="G16" s="626">
        <v>0</v>
      </c>
      <c r="H16" s="626">
        <f t="shared" si="4"/>
        <v>1E-3</v>
      </c>
      <c r="I16" s="626">
        <f t="shared" si="5"/>
        <v>0</v>
      </c>
      <c r="J16" s="626">
        <f t="shared" si="6"/>
        <v>0</v>
      </c>
      <c r="L16" s="616" t="s">
        <v>966</v>
      </c>
      <c r="M16" s="626">
        <v>8699424000</v>
      </c>
      <c r="N16" s="626">
        <v>0</v>
      </c>
      <c r="O16" s="626">
        <v>0</v>
      </c>
      <c r="P16" s="626">
        <v>8699424000</v>
      </c>
      <c r="Q16" s="626">
        <v>0</v>
      </c>
      <c r="R16" s="626">
        <v>0</v>
      </c>
      <c r="S16" s="626">
        <f t="shared" si="7"/>
        <v>8699424</v>
      </c>
      <c r="T16" s="626">
        <f t="shared" si="8"/>
        <v>0</v>
      </c>
      <c r="U16" s="626">
        <f t="shared" si="9"/>
        <v>0</v>
      </c>
      <c r="V16" s="626">
        <f t="shared" si="10"/>
        <v>8699424</v>
      </c>
      <c r="W16" s="626">
        <f t="shared" si="11"/>
        <v>0</v>
      </c>
      <c r="X16" s="626">
        <f t="shared" si="12"/>
        <v>0</v>
      </c>
      <c r="AG16" s="616" t="s">
        <v>374</v>
      </c>
      <c r="AH16" s="616" t="s">
        <v>732</v>
      </c>
      <c r="AI16" s="616" t="s">
        <v>377</v>
      </c>
      <c r="AJ16" s="616" t="s">
        <v>377</v>
      </c>
      <c r="AK16" s="626">
        <v>0</v>
      </c>
      <c r="AL16" s="626">
        <v>0</v>
      </c>
      <c r="AM16" s="626">
        <v>0</v>
      </c>
      <c r="AN16" s="626">
        <f t="shared" si="14"/>
        <v>0</v>
      </c>
      <c r="AO16" s="626">
        <f t="shared" si="15"/>
        <v>0</v>
      </c>
      <c r="AP16" s="626">
        <f t="shared" si="16"/>
        <v>0</v>
      </c>
      <c r="AR16" s="616" t="s">
        <v>966</v>
      </c>
      <c r="AS16" s="630">
        <v>8699424000</v>
      </c>
      <c r="AT16" s="630">
        <v>0</v>
      </c>
      <c r="AU16" s="630">
        <v>0</v>
      </c>
      <c r="AV16" s="630">
        <v>8699424000</v>
      </c>
      <c r="AW16" s="630">
        <v>0</v>
      </c>
      <c r="AX16" s="630">
        <v>0</v>
      </c>
      <c r="AY16" s="630">
        <f t="shared" si="17"/>
        <v>8699424</v>
      </c>
      <c r="AZ16" s="630">
        <f t="shared" si="18"/>
        <v>0</v>
      </c>
      <c r="BA16" s="630">
        <f t="shared" si="19"/>
        <v>0</v>
      </c>
      <c r="BB16" s="630">
        <f t="shared" si="20"/>
        <v>8699424</v>
      </c>
      <c r="BC16" s="630">
        <f t="shared" si="21"/>
        <v>0</v>
      </c>
      <c r="BD16" s="630">
        <f t="shared" si="22"/>
        <v>0</v>
      </c>
    </row>
    <row r="17" spans="1:56" s="616" customFormat="1" ht="12" customHeight="1" x14ac:dyDescent="0.2">
      <c r="A17" s="668" t="s">
        <v>746</v>
      </c>
      <c r="B17" s="625" t="s">
        <v>747</v>
      </c>
      <c r="C17" s="668" t="s">
        <v>377</v>
      </c>
      <c r="D17" s="625" t="s">
        <v>377</v>
      </c>
      <c r="E17" s="626">
        <v>9996</v>
      </c>
      <c r="F17" s="626">
        <v>0</v>
      </c>
      <c r="G17" s="626">
        <v>0</v>
      </c>
      <c r="H17" s="626">
        <f t="shared" si="4"/>
        <v>9.9960000000000004</v>
      </c>
      <c r="I17" s="626">
        <f t="shared" si="5"/>
        <v>0</v>
      </c>
      <c r="J17" s="626">
        <f t="shared" si="6"/>
        <v>0</v>
      </c>
      <c r="L17" s="616" t="s">
        <v>742</v>
      </c>
      <c r="M17" s="626">
        <v>157358859000</v>
      </c>
      <c r="N17" s="626">
        <v>12434988385</v>
      </c>
      <c r="O17" s="626">
        <v>13676972385</v>
      </c>
      <c r="P17" s="626">
        <v>143681886615</v>
      </c>
      <c r="Q17" s="626">
        <v>1360966826</v>
      </c>
      <c r="R17" s="626">
        <v>11074021559</v>
      </c>
      <c r="S17" s="626">
        <f t="shared" si="7"/>
        <v>157358859</v>
      </c>
      <c r="T17" s="626">
        <f t="shared" si="8"/>
        <v>12434988.385</v>
      </c>
      <c r="U17" s="626">
        <f t="shared" si="9"/>
        <v>13676972.385</v>
      </c>
      <c r="V17" s="626">
        <f t="shared" si="10"/>
        <v>143681886.61500001</v>
      </c>
      <c r="W17" s="626">
        <f t="shared" si="11"/>
        <v>1360966.8259999999</v>
      </c>
      <c r="X17" s="626">
        <f t="shared" si="12"/>
        <v>11074021.559</v>
      </c>
      <c r="AG17" s="616" t="s">
        <v>815</v>
      </c>
      <c r="AH17" s="616" t="s">
        <v>725</v>
      </c>
      <c r="AI17" s="616" t="s">
        <v>377</v>
      </c>
      <c r="AJ17" s="616" t="s">
        <v>377</v>
      </c>
      <c r="AK17" s="626">
        <v>1</v>
      </c>
      <c r="AL17" s="626">
        <v>0</v>
      </c>
      <c r="AM17" s="626">
        <v>0</v>
      </c>
      <c r="AN17" s="626">
        <f t="shared" si="14"/>
        <v>1E-3</v>
      </c>
      <c r="AO17" s="626">
        <f t="shared" si="15"/>
        <v>0</v>
      </c>
      <c r="AP17" s="626">
        <f t="shared" si="16"/>
        <v>0</v>
      </c>
      <c r="AR17" s="616" t="s">
        <v>742</v>
      </c>
      <c r="AS17" s="630">
        <v>155489482000</v>
      </c>
      <c r="AT17" s="630">
        <v>12434988385</v>
      </c>
      <c r="AU17" s="630">
        <v>13721612558</v>
      </c>
      <c r="AV17" s="630">
        <v>141767869442</v>
      </c>
      <c r="AW17" s="630">
        <v>6971564809</v>
      </c>
      <c r="AX17" s="630">
        <v>5463423576</v>
      </c>
      <c r="AY17" s="630">
        <f t="shared" si="17"/>
        <v>155489482</v>
      </c>
      <c r="AZ17" s="630">
        <f t="shared" si="18"/>
        <v>12434988.385</v>
      </c>
      <c r="BA17" s="630">
        <f t="shared" si="19"/>
        <v>13721612.558</v>
      </c>
      <c r="BB17" s="630">
        <f t="shared" si="20"/>
        <v>141767869.442</v>
      </c>
      <c r="BC17" s="630">
        <f t="shared" si="21"/>
        <v>6971564.8090000004</v>
      </c>
      <c r="BD17" s="630">
        <f t="shared" si="22"/>
        <v>5463423.5760000004</v>
      </c>
    </row>
    <row r="18" spans="1:56" s="616" customFormat="1" ht="12" customHeight="1" x14ac:dyDescent="0.2">
      <c r="A18" s="668" t="s">
        <v>797</v>
      </c>
      <c r="B18" s="625" t="s">
        <v>734</v>
      </c>
      <c r="C18" s="668" t="s">
        <v>377</v>
      </c>
      <c r="D18" s="625" t="s">
        <v>377</v>
      </c>
      <c r="E18" s="626">
        <v>1</v>
      </c>
      <c r="F18" s="626">
        <v>0</v>
      </c>
      <c r="G18" s="626">
        <v>0</v>
      </c>
      <c r="H18" s="626">
        <f t="shared" si="4"/>
        <v>1E-3</v>
      </c>
      <c r="I18" s="626">
        <f t="shared" si="5"/>
        <v>0</v>
      </c>
      <c r="J18" s="626">
        <f t="shared" si="6"/>
        <v>0</v>
      </c>
      <c r="L18" s="616" t="s">
        <v>952</v>
      </c>
      <c r="M18" s="626">
        <v>157358859000</v>
      </c>
      <c r="N18" s="626">
        <v>12434988385</v>
      </c>
      <c r="O18" s="626">
        <v>13676972385</v>
      </c>
      <c r="P18" s="626">
        <v>143681886615</v>
      </c>
      <c r="Q18" s="626">
        <v>1360966826</v>
      </c>
      <c r="R18" s="626">
        <v>11074021559</v>
      </c>
      <c r="S18" s="626">
        <f t="shared" si="7"/>
        <v>157358859</v>
      </c>
      <c r="T18" s="626">
        <f t="shared" si="8"/>
        <v>12434988.385</v>
      </c>
      <c r="U18" s="626">
        <f t="shared" si="9"/>
        <v>13676972.385</v>
      </c>
      <c r="V18" s="626">
        <f t="shared" si="10"/>
        <v>143681886.61500001</v>
      </c>
      <c r="W18" s="626">
        <f t="shared" si="11"/>
        <v>1360966.8259999999</v>
      </c>
      <c r="X18" s="626">
        <f t="shared" si="12"/>
        <v>11074021.559</v>
      </c>
      <c r="AG18" s="616" t="s">
        <v>746</v>
      </c>
      <c r="AH18" s="616" t="s">
        <v>747</v>
      </c>
      <c r="AI18" s="616" t="s">
        <v>377</v>
      </c>
      <c r="AJ18" s="616" t="s">
        <v>377</v>
      </c>
      <c r="AK18" s="626">
        <v>9996</v>
      </c>
      <c r="AL18" s="626">
        <v>0</v>
      </c>
      <c r="AM18" s="626">
        <v>0</v>
      </c>
      <c r="AN18" s="626">
        <f t="shared" si="14"/>
        <v>9.9960000000000004</v>
      </c>
      <c r="AO18" s="626">
        <f t="shared" si="15"/>
        <v>0</v>
      </c>
      <c r="AP18" s="626">
        <f t="shared" si="16"/>
        <v>0</v>
      </c>
      <c r="AR18" s="616" t="s">
        <v>952</v>
      </c>
      <c r="AS18" s="630">
        <v>155489482000</v>
      </c>
      <c r="AT18" s="630">
        <v>12434988385</v>
      </c>
      <c r="AU18" s="630">
        <v>13721612558</v>
      </c>
      <c r="AV18" s="630">
        <v>141767869442</v>
      </c>
      <c r="AW18" s="630">
        <v>6971564809</v>
      </c>
      <c r="AX18" s="630">
        <v>5463423576</v>
      </c>
      <c r="AY18" s="630">
        <f t="shared" si="17"/>
        <v>155489482</v>
      </c>
      <c r="AZ18" s="630">
        <f t="shared" si="18"/>
        <v>12434988.385</v>
      </c>
      <c r="BA18" s="630">
        <f t="shared" si="19"/>
        <v>13721612.558</v>
      </c>
      <c r="BB18" s="630">
        <f t="shared" si="20"/>
        <v>141767869.442</v>
      </c>
      <c r="BC18" s="630">
        <f t="shared" si="21"/>
        <v>6971564.8090000004</v>
      </c>
      <c r="BD18" s="630">
        <f t="shared" si="22"/>
        <v>5463423.5760000004</v>
      </c>
    </row>
    <row r="19" spans="1:56" s="616" customFormat="1" ht="12" customHeight="1" x14ac:dyDescent="0.2">
      <c r="A19" s="668" t="s">
        <v>816</v>
      </c>
      <c r="B19" s="625" t="s">
        <v>735</v>
      </c>
      <c r="C19" s="668" t="s">
        <v>377</v>
      </c>
      <c r="D19" s="625" t="s">
        <v>377</v>
      </c>
      <c r="E19" s="626">
        <v>1</v>
      </c>
      <c r="F19" s="626">
        <v>0</v>
      </c>
      <c r="G19" s="626">
        <v>0</v>
      </c>
      <c r="H19" s="626">
        <f t="shared" si="4"/>
        <v>1E-3</v>
      </c>
      <c r="I19" s="626">
        <f t="shared" si="5"/>
        <v>0</v>
      </c>
      <c r="J19" s="626">
        <f t="shared" si="6"/>
        <v>0</v>
      </c>
      <c r="L19" s="616" t="s">
        <v>967</v>
      </c>
      <c r="M19" s="626">
        <v>71387942000</v>
      </c>
      <c r="N19" s="626">
        <v>12434988385</v>
      </c>
      <c r="O19" s="626">
        <v>12434988385</v>
      </c>
      <c r="P19" s="626">
        <v>58952953615</v>
      </c>
      <c r="Q19" s="626">
        <v>1360966826</v>
      </c>
      <c r="R19" s="626">
        <v>11074021559</v>
      </c>
      <c r="S19" s="626">
        <f t="shared" si="7"/>
        <v>71387942</v>
      </c>
      <c r="T19" s="626">
        <f t="shared" si="8"/>
        <v>12434988.385</v>
      </c>
      <c r="U19" s="626">
        <f t="shared" si="9"/>
        <v>12434988.385</v>
      </c>
      <c r="V19" s="626">
        <f t="shared" si="10"/>
        <v>58952953.615000002</v>
      </c>
      <c r="W19" s="626">
        <f t="shared" si="11"/>
        <v>1360966.8259999999</v>
      </c>
      <c r="X19" s="626">
        <f t="shared" si="12"/>
        <v>11074021.559</v>
      </c>
      <c r="AG19" s="616" t="s">
        <v>797</v>
      </c>
      <c r="AH19" s="616" t="s">
        <v>734</v>
      </c>
      <c r="AI19" s="616" t="s">
        <v>377</v>
      </c>
      <c r="AJ19" s="616" t="s">
        <v>377</v>
      </c>
      <c r="AK19" s="626">
        <v>1</v>
      </c>
      <c r="AL19" s="626">
        <v>0</v>
      </c>
      <c r="AM19" s="626">
        <v>0</v>
      </c>
      <c r="AN19" s="626">
        <f t="shared" si="14"/>
        <v>1E-3</v>
      </c>
      <c r="AO19" s="626">
        <f t="shared" si="15"/>
        <v>0</v>
      </c>
      <c r="AP19" s="626">
        <f t="shared" si="16"/>
        <v>0</v>
      </c>
      <c r="AR19" s="616" t="s">
        <v>967</v>
      </c>
      <c r="AS19" s="630">
        <v>69971586000</v>
      </c>
      <c r="AT19" s="630">
        <v>12434988385</v>
      </c>
      <c r="AU19" s="630">
        <v>12479628558</v>
      </c>
      <c r="AV19" s="630">
        <v>57491957442</v>
      </c>
      <c r="AW19" s="630">
        <v>6971564809</v>
      </c>
      <c r="AX19" s="630">
        <v>5463423576</v>
      </c>
      <c r="AY19" s="630">
        <f t="shared" si="17"/>
        <v>69971586</v>
      </c>
      <c r="AZ19" s="630">
        <f t="shared" si="18"/>
        <v>12434988.385</v>
      </c>
      <c r="BA19" s="630">
        <f t="shared" si="19"/>
        <v>12479628.558</v>
      </c>
      <c r="BB19" s="630">
        <f t="shared" si="20"/>
        <v>57491957.442000002</v>
      </c>
      <c r="BC19" s="630">
        <f t="shared" si="21"/>
        <v>6971564.8090000004</v>
      </c>
      <c r="BD19" s="630">
        <f t="shared" si="22"/>
        <v>5463423.5760000004</v>
      </c>
    </row>
    <row r="20" spans="1:56" s="616" customFormat="1" ht="12" customHeight="1" x14ac:dyDescent="0.2">
      <c r="A20" s="668" t="s">
        <v>731</v>
      </c>
      <c r="B20" s="625" t="s">
        <v>49</v>
      </c>
      <c r="C20" s="668" t="s">
        <v>377</v>
      </c>
      <c r="D20" s="625" t="s">
        <v>377</v>
      </c>
      <c r="E20" s="626">
        <v>1</v>
      </c>
      <c r="F20" s="626">
        <v>0</v>
      </c>
      <c r="G20" s="626">
        <v>0</v>
      </c>
      <c r="H20" s="626">
        <f t="shared" si="4"/>
        <v>1E-3</v>
      </c>
      <c r="I20" s="626">
        <f t="shared" si="5"/>
        <v>0</v>
      </c>
      <c r="J20" s="626">
        <f t="shared" si="6"/>
        <v>0</v>
      </c>
      <c r="L20" s="616" t="s">
        <v>968</v>
      </c>
      <c r="M20" s="626">
        <v>30205196250</v>
      </c>
      <c r="N20" s="626">
        <v>87471100</v>
      </c>
      <c r="O20" s="626">
        <v>87471100</v>
      </c>
      <c r="P20" s="626">
        <v>30117725150</v>
      </c>
      <c r="Q20" s="626">
        <v>0</v>
      </c>
      <c r="R20" s="626">
        <v>87471100</v>
      </c>
      <c r="S20" s="626">
        <f t="shared" si="7"/>
        <v>30205196.25</v>
      </c>
      <c r="T20" s="626">
        <f t="shared" si="8"/>
        <v>87471.1</v>
      </c>
      <c r="U20" s="626">
        <f t="shared" si="9"/>
        <v>87471.1</v>
      </c>
      <c r="V20" s="626">
        <f t="shared" si="10"/>
        <v>30117725.149999999</v>
      </c>
      <c r="W20" s="626">
        <f t="shared" si="11"/>
        <v>0</v>
      </c>
      <c r="X20" s="626">
        <f t="shared" si="12"/>
        <v>87471.1</v>
      </c>
      <c r="AG20" s="616" t="s">
        <v>816</v>
      </c>
      <c r="AH20" s="616" t="s">
        <v>735</v>
      </c>
      <c r="AI20" s="616" t="s">
        <v>377</v>
      </c>
      <c r="AJ20" s="616" t="s">
        <v>377</v>
      </c>
      <c r="AK20" s="626">
        <v>1</v>
      </c>
      <c r="AL20" s="626">
        <v>0</v>
      </c>
      <c r="AM20" s="626">
        <v>0</v>
      </c>
      <c r="AN20" s="626">
        <f t="shared" si="14"/>
        <v>1E-3</v>
      </c>
      <c r="AO20" s="626">
        <f t="shared" si="15"/>
        <v>0</v>
      </c>
      <c r="AP20" s="626">
        <f t="shared" si="16"/>
        <v>0</v>
      </c>
      <c r="AR20" s="616" t="s">
        <v>968</v>
      </c>
      <c r="AS20" s="630">
        <v>30205196250</v>
      </c>
      <c r="AT20" s="630">
        <v>87471100</v>
      </c>
      <c r="AU20" s="630">
        <v>87471100</v>
      </c>
      <c r="AV20" s="630">
        <v>30117725150</v>
      </c>
      <c r="AW20" s="630">
        <v>87471100</v>
      </c>
      <c r="AX20" s="630">
        <v>0</v>
      </c>
      <c r="AY20" s="630">
        <f t="shared" si="17"/>
        <v>30205196.25</v>
      </c>
      <c r="AZ20" s="630">
        <f t="shared" si="18"/>
        <v>87471.1</v>
      </c>
      <c r="BA20" s="630">
        <f t="shared" si="19"/>
        <v>87471.1</v>
      </c>
      <c r="BB20" s="630">
        <f t="shared" si="20"/>
        <v>30117725.149999999</v>
      </c>
      <c r="BC20" s="630">
        <f t="shared" si="21"/>
        <v>87471.1</v>
      </c>
      <c r="BD20" s="630">
        <f t="shared" si="22"/>
        <v>0</v>
      </c>
    </row>
    <row r="21" spans="1:56" s="616" customFormat="1" ht="12" customHeight="1" x14ac:dyDescent="0.2">
      <c r="A21" s="668" t="s">
        <v>379</v>
      </c>
      <c r="B21" s="625" t="s">
        <v>134</v>
      </c>
      <c r="C21" s="668" t="s">
        <v>377</v>
      </c>
      <c r="D21" s="625" t="s">
        <v>377</v>
      </c>
      <c r="E21" s="626">
        <v>8699424000</v>
      </c>
      <c r="F21" s="626">
        <v>0</v>
      </c>
      <c r="G21" s="626">
        <v>0</v>
      </c>
      <c r="H21" s="626">
        <f t="shared" si="4"/>
        <v>8699424</v>
      </c>
      <c r="I21" s="626">
        <f t="shared" si="5"/>
        <v>0</v>
      </c>
      <c r="J21" s="626">
        <f t="shared" si="6"/>
        <v>0</v>
      </c>
      <c r="L21" s="616" t="s">
        <v>969</v>
      </c>
      <c r="M21" s="626">
        <v>28924077750</v>
      </c>
      <c r="N21" s="626">
        <v>1420670096</v>
      </c>
      <c r="O21" s="626">
        <v>1420670096</v>
      </c>
      <c r="P21" s="626">
        <v>27503407654</v>
      </c>
      <c r="Q21" s="626">
        <v>1360966826</v>
      </c>
      <c r="R21" s="626">
        <v>59703270</v>
      </c>
      <c r="S21" s="626">
        <f t="shared" si="7"/>
        <v>28924077.75</v>
      </c>
      <c r="T21" s="626">
        <f t="shared" si="8"/>
        <v>1420670.0959999999</v>
      </c>
      <c r="U21" s="626">
        <f t="shared" si="9"/>
        <v>1420670.0959999999</v>
      </c>
      <c r="V21" s="626">
        <f t="shared" si="10"/>
        <v>27503407.653999999</v>
      </c>
      <c r="W21" s="626">
        <f t="shared" si="11"/>
        <v>1360966.8259999999</v>
      </c>
      <c r="X21" s="626">
        <f t="shared" si="12"/>
        <v>59703.27</v>
      </c>
      <c r="AG21" s="616" t="s">
        <v>731</v>
      </c>
      <c r="AH21" s="616" t="s">
        <v>49</v>
      </c>
      <c r="AI21" s="616" t="s">
        <v>377</v>
      </c>
      <c r="AJ21" s="616" t="s">
        <v>377</v>
      </c>
      <c r="AK21" s="626">
        <v>1</v>
      </c>
      <c r="AL21" s="626">
        <v>0</v>
      </c>
      <c r="AM21" s="626">
        <v>0</v>
      </c>
      <c r="AN21" s="626">
        <f t="shared" si="14"/>
        <v>1E-3</v>
      </c>
      <c r="AO21" s="626">
        <f t="shared" si="15"/>
        <v>0</v>
      </c>
      <c r="AP21" s="626">
        <f t="shared" si="16"/>
        <v>0</v>
      </c>
      <c r="AR21" s="616" t="s">
        <v>969</v>
      </c>
      <c r="AS21" s="630">
        <v>27507721750</v>
      </c>
      <c r="AT21" s="630">
        <v>1420670096</v>
      </c>
      <c r="AU21" s="630">
        <v>1465310269</v>
      </c>
      <c r="AV21" s="630">
        <v>26042411481</v>
      </c>
      <c r="AW21" s="630">
        <v>1420670096</v>
      </c>
      <c r="AX21" s="630">
        <v>0</v>
      </c>
      <c r="AY21" s="630">
        <f t="shared" si="17"/>
        <v>27507721.75</v>
      </c>
      <c r="AZ21" s="630">
        <f t="shared" si="18"/>
        <v>1420670.0959999999</v>
      </c>
      <c r="BA21" s="630">
        <f t="shared" si="19"/>
        <v>1465310.2690000001</v>
      </c>
      <c r="BB21" s="630">
        <f t="shared" si="20"/>
        <v>26042411.480999999</v>
      </c>
      <c r="BC21" s="630">
        <f t="shared" si="21"/>
        <v>1420670.0959999999</v>
      </c>
      <c r="BD21" s="630">
        <f t="shared" si="22"/>
        <v>0</v>
      </c>
    </row>
    <row r="22" spans="1:56" s="616" customFormat="1" ht="12" customHeight="1" x14ac:dyDescent="0.2">
      <c r="A22" s="668" t="s">
        <v>668</v>
      </c>
      <c r="B22" s="625" t="s">
        <v>669</v>
      </c>
      <c r="C22" s="668" t="s">
        <v>377</v>
      </c>
      <c r="D22" s="625" t="s">
        <v>377</v>
      </c>
      <c r="E22" s="626">
        <v>30205196250</v>
      </c>
      <c r="F22" s="626">
        <v>0</v>
      </c>
      <c r="G22" s="626">
        <v>0</v>
      </c>
      <c r="H22" s="626">
        <f t="shared" si="4"/>
        <v>30205196.25</v>
      </c>
      <c r="I22" s="626">
        <f t="shared" si="5"/>
        <v>0</v>
      </c>
      <c r="J22" s="626">
        <f t="shared" si="6"/>
        <v>0</v>
      </c>
      <c r="L22" s="616" t="s">
        <v>970</v>
      </c>
      <c r="M22" s="626">
        <v>12258668000</v>
      </c>
      <c r="N22" s="626">
        <v>10926847189</v>
      </c>
      <c r="O22" s="626">
        <v>10926847189</v>
      </c>
      <c r="P22" s="626">
        <v>1331820811</v>
      </c>
      <c r="Q22" s="626">
        <v>0</v>
      </c>
      <c r="R22" s="626">
        <v>10926847189</v>
      </c>
      <c r="S22" s="626">
        <f t="shared" si="7"/>
        <v>12258668</v>
      </c>
      <c r="T22" s="626">
        <f t="shared" si="8"/>
        <v>10926847.188999999</v>
      </c>
      <c r="U22" s="626">
        <f t="shared" si="9"/>
        <v>10926847.188999999</v>
      </c>
      <c r="V22" s="626">
        <f t="shared" si="10"/>
        <v>1331820.811</v>
      </c>
      <c r="W22" s="626">
        <f t="shared" si="11"/>
        <v>0</v>
      </c>
      <c r="X22" s="626">
        <f t="shared" si="12"/>
        <v>10926847.188999999</v>
      </c>
      <c r="AG22" s="616" t="s">
        <v>379</v>
      </c>
      <c r="AH22" s="616" t="s">
        <v>134</v>
      </c>
      <c r="AI22" s="616" t="s">
        <v>377</v>
      </c>
      <c r="AJ22" s="616" t="s">
        <v>377</v>
      </c>
      <c r="AK22" s="626">
        <v>8699424000</v>
      </c>
      <c r="AL22" s="626">
        <v>0</v>
      </c>
      <c r="AM22" s="626">
        <v>0</v>
      </c>
      <c r="AN22" s="626">
        <f t="shared" si="14"/>
        <v>8699424</v>
      </c>
      <c r="AO22" s="626">
        <f t="shared" si="15"/>
        <v>0</v>
      </c>
      <c r="AP22" s="626">
        <f t="shared" si="16"/>
        <v>0</v>
      </c>
      <c r="AR22" s="616" t="s">
        <v>970</v>
      </c>
      <c r="AS22" s="630">
        <v>12258668000</v>
      </c>
      <c r="AT22" s="630">
        <v>10926847189</v>
      </c>
      <c r="AU22" s="630">
        <v>10926847189</v>
      </c>
      <c r="AV22" s="630">
        <v>1331820811</v>
      </c>
      <c r="AW22" s="630">
        <v>5463423613</v>
      </c>
      <c r="AX22" s="630">
        <v>5463423576</v>
      </c>
      <c r="AY22" s="630">
        <f t="shared" si="17"/>
        <v>12258668</v>
      </c>
      <c r="AZ22" s="630">
        <f t="shared" si="18"/>
        <v>10926847.188999999</v>
      </c>
      <c r="BA22" s="630">
        <f t="shared" si="19"/>
        <v>10926847.188999999</v>
      </c>
      <c r="BB22" s="630">
        <f t="shared" si="20"/>
        <v>1331820.811</v>
      </c>
      <c r="BC22" s="630">
        <f t="shared" si="21"/>
        <v>5463423.6129999999</v>
      </c>
      <c r="BD22" s="630">
        <f t="shared" si="22"/>
        <v>5463423.5760000004</v>
      </c>
    </row>
    <row r="23" spans="1:56" s="616" customFormat="1" ht="12" customHeight="1" x14ac:dyDescent="0.2">
      <c r="A23" s="668" t="s">
        <v>668</v>
      </c>
      <c r="B23" s="625" t="s">
        <v>669</v>
      </c>
      <c r="C23" s="668" t="s">
        <v>377</v>
      </c>
      <c r="D23" s="625" t="s">
        <v>377</v>
      </c>
      <c r="E23" s="626">
        <v>0</v>
      </c>
      <c r="F23" s="626">
        <v>87471100</v>
      </c>
      <c r="G23" s="626">
        <v>87471100</v>
      </c>
      <c r="H23" s="626">
        <f t="shared" si="4"/>
        <v>0</v>
      </c>
      <c r="I23" s="626">
        <f t="shared" si="5"/>
        <v>87471.1</v>
      </c>
      <c r="J23" s="626">
        <f t="shared" si="6"/>
        <v>87471.1</v>
      </c>
      <c r="L23" s="616" t="s">
        <v>972</v>
      </c>
      <c r="M23" s="626">
        <v>45264017000</v>
      </c>
      <c r="N23" s="626">
        <v>0</v>
      </c>
      <c r="O23" s="626">
        <v>0</v>
      </c>
      <c r="P23" s="626">
        <v>45264017000</v>
      </c>
      <c r="Q23" s="626">
        <v>0</v>
      </c>
      <c r="R23" s="626">
        <v>0</v>
      </c>
      <c r="S23" s="626">
        <f t="shared" si="7"/>
        <v>45264017</v>
      </c>
      <c r="T23" s="626">
        <f t="shared" si="8"/>
        <v>0</v>
      </c>
      <c r="U23" s="626">
        <f t="shared" si="9"/>
        <v>0</v>
      </c>
      <c r="V23" s="626">
        <f t="shared" si="10"/>
        <v>45264017</v>
      </c>
      <c r="W23" s="626">
        <f t="shared" si="11"/>
        <v>0</v>
      </c>
      <c r="X23" s="626">
        <f t="shared" si="12"/>
        <v>0</v>
      </c>
      <c r="AG23" s="616" t="s">
        <v>668</v>
      </c>
      <c r="AH23" s="616" t="s">
        <v>669</v>
      </c>
      <c r="AI23" s="616" t="s">
        <v>377</v>
      </c>
      <c r="AJ23" s="616" t="s">
        <v>377</v>
      </c>
      <c r="AK23" s="626">
        <v>30205196250</v>
      </c>
      <c r="AL23" s="626">
        <v>0</v>
      </c>
      <c r="AM23" s="626">
        <v>0</v>
      </c>
      <c r="AN23" s="626">
        <f t="shared" si="14"/>
        <v>30205196.25</v>
      </c>
      <c r="AO23" s="626">
        <f t="shared" si="15"/>
        <v>0</v>
      </c>
      <c r="AP23" s="626">
        <f t="shared" si="16"/>
        <v>0</v>
      </c>
      <c r="AR23" s="616" t="s">
        <v>972</v>
      </c>
      <c r="AS23" s="630">
        <v>44810996000</v>
      </c>
      <c r="AT23" s="630">
        <v>0</v>
      </c>
      <c r="AU23" s="630">
        <v>0</v>
      </c>
      <c r="AV23" s="630">
        <v>44810996000</v>
      </c>
      <c r="AW23" s="630">
        <v>0</v>
      </c>
      <c r="AX23" s="630">
        <v>0</v>
      </c>
      <c r="AY23" s="630">
        <f t="shared" si="17"/>
        <v>44810996</v>
      </c>
      <c r="AZ23" s="630">
        <f t="shared" si="18"/>
        <v>0</v>
      </c>
      <c r="BA23" s="630">
        <f t="shared" si="19"/>
        <v>0</v>
      </c>
      <c r="BB23" s="630">
        <f t="shared" si="20"/>
        <v>44810996</v>
      </c>
      <c r="BC23" s="630">
        <f t="shared" si="21"/>
        <v>0</v>
      </c>
      <c r="BD23" s="630">
        <f t="shared" si="22"/>
        <v>0</v>
      </c>
    </row>
    <row r="24" spans="1:56" s="616" customFormat="1" ht="12" customHeight="1" x14ac:dyDescent="0.2">
      <c r="A24" s="668" t="s">
        <v>670</v>
      </c>
      <c r="B24" s="625" t="s">
        <v>671</v>
      </c>
      <c r="C24" s="668" t="s">
        <v>377</v>
      </c>
      <c r="D24" s="625" t="s">
        <v>377</v>
      </c>
      <c r="E24" s="626">
        <v>28924077750</v>
      </c>
      <c r="F24" s="626">
        <v>0</v>
      </c>
      <c r="G24" s="626">
        <v>0</v>
      </c>
      <c r="H24" s="626">
        <f t="shared" si="4"/>
        <v>28924077.75</v>
      </c>
      <c r="I24" s="626">
        <f t="shared" si="5"/>
        <v>0</v>
      </c>
      <c r="J24" s="626">
        <f t="shared" si="6"/>
        <v>0</v>
      </c>
      <c r="L24" s="616" t="s">
        <v>973</v>
      </c>
      <c r="M24" s="626">
        <v>4494551000</v>
      </c>
      <c r="N24" s="626">
        <v>0</v>
      </c>
      <c r="O24" s="626">
        <v>0</v>
      </c>
      <c r="P24" s="626">
        <v>4494551000</v>
      </c>
      <c r="Q24" s="626">
        <v>0</v>
      </c>
      <c r="R24" s="626">
        <v>0</v>
      </c>
      <c r="S24" s="626">
        <f t="shared" si="7"/>
        <v>4494551</v>
      </c>
      <c r="T24" s="626">
        <f t="shared" si="8"/>
        <v>0</v>
      </c>
      <c r="U24" s="626">
        <f t="shared" si="9"/>
        <v>0</v>
      </c>
      <c r="V24" s="626">
        <f t="shared" si="10"/>
        <v>4494551</v>
      </c>
      <c r="W24" s="626">
        <f t="shared" si="11"/>
        <v>0</v>
      </c>
      <c r="X24" s="626">
        <f t="shared" si="12"/>
        <v>0</v>
      </c>
      <c r="AG24" s="616" t="s">
        <v>668</v>
      </c>
      <c r="AH24" s="616" t="s">
        <v>669</v>
      </c>
      <c r="AI24" s="616" t="s">
        <v>377</v>
      </c>
      <c r="AJ24" s="616" t="s">
        <v>377</v>
      </c>
      <c r="AK24" s="626">
        <v>0</v>
      </c>
      <c r="AL24" s="626">
        <v>87471100</v>
      </c>
      <c r="AM24" s="626">
        <v>87471100</v>
      </c>
      <c r="AN24" s="626">
        <f t="shared" si="14"/>
        <v>0</v>
      </c>
      <c r="AO24" s="626">
        <f t="shared" si="15"/>
        <v>87471.1</v>
      </c>
      <c r="AP24" s="626">
        <f t="shared" si="16"/>
        <v>87471.1</v>
      </c>
      <c r="AR24" s="616" t="s">
        <v>973</v>
      </c>
      <c r="AS24" s="630">
        <v>4494551000</v>
      </c>
      <c r="AT24" s="630">
        <v>0</v>
      </c>
      <c r="AU24" s="630">
        <v>0</v>
      </c>
      <c r="AV24" s="630">
        <v>4494551000</v>
      </c>
      <c r="AW24" s="630">
        <v>0</v>
      </c>
      <c r="AX24" s="630">
        <v>0</v>
      </c>
      <c r="AY24" s="630">
        <f t="shared" si="17"/>
        <v>4494551</v>
      </c>
      <c r="AZ24" s="630">
        <f t="shared" si="18"/>
        <v>0</v>
      </c>
      <c r="BA24" s="630">
        <f t="shared" si="19"/>
        <v>0</v>
      </c>
      <c r="BB24" s="630">
        <f t="shared" si="20"/>
        <v>4494551</v>
      </c>
      <c r="BC24" s="630">
        <f t="shared" si="21"/>
        <v>0</v>
      </c>
      <c r="BD24" s="630">
        <f t="shared" si="22"/>
        <v>0</v>
      </c>
    </row>
    <row r="25" spans="1:56" s="616" customFormat="1" ht="12" customHeight="1" x14ac:dyDescent="0.2">
      <c r="A25" s="668" t="s">
        <v>670</v>
      </c>
      <c r="B25" s="625" t="s">
        <v>671</v>
      </c>
      <c r="C25" s="668" t="s">
        <v>377</v>
      </c>
      <c r="D25" s="625" t="s">
        <v>377</v>
      </c>
      <c r="E25" s="626">
        <v>0</v>
      </c>
      <c r="F25" s="626">
        <v>1420670096</v>
      </c>
      <c r="G25" s="626">
        <v>1420670096</v>
      </c>
      <c r="H25" s="626">
        <f t="shared" si="4"/>
        <v>0</v>
      </c>
      <c r="I25" s="626">
        <f t="shared" si="5"/>
        <v>1420670.0959999999</v>
      </c>
      <c r="J25" s="626">
        <f t="shared" si="6"/>
        <v>1420670.0959999999</v>
      </c>
      <c r="L25" s="616" t="s">
        <v>1026</v>
      </c>
      <c r="M25" s="626">
        <v>1502088000</v>
      </c>
      <c r="N25" s="626">
        <v>0</v>
      </c>
      <c r="O25" s="626">
        <v>0</v>
      </c>
      <c r="P25" s="626">
        <v>1502088000</v>
      </c>
      <c r="Q25" s="626">
        <v>0</v>
      </c>
      <c r="R25" s="626">
        <v>0</v>
      </c>
      <c r="S25" s="626">
        <f t="shared" si="7"/>
        <v>1502088</v>
      </c>
      <c r="T25" s="626">
        <f t="shared" si="8"/>
        <v>0</v>
      </c>
      <c r="U25" s="626">
        <f t="shared" si="9"/>
        <v>0</v>
      </c>
      <c r="V25" s="626">
        <f t="shared" si="10"/>
        <v>1502088</v>
      </c>
      <c r="W25" s="626">
        <f t="shared" si="11"/>
        <v>0</v>
      </c>
      <c r="X25" s="626">
        <f t="shared" si="12"/>
        <v>0</v>
      </c>
      <c r="AG25" s="616" t="s">
        <v>670</v>
      </c>
      <c r="AH25" s="616" t="s">
        <v>671</v>
      </c>
      <c r="AI25" s="616" t="s">
        <v>377</v>
      </c>
      <c r="AJ25" s="616" t="s">
        <v>377</v>
      </c>
      <c r="AK25" s="626">
        <v>27507721750</v>
      </c>
      <c r="AL25" s="626">
        <v>0</v>
      </c>
      <c r="AM25" s="626">
        <v>0</v>
      </c>
      <c r="AN25" s="626">
        <f t="shared" si="14"/>
        <v>27507721.75</v>
      </c>
      <c r="AO25" s="626">
        <f t="shared" si="15"/>
        <v>0</v>
      </c>
      <c r="AP25" s="626">
        <f t="shared" si="16"/>
        <v>0</v>
      </c>
      <c r="AR25" s="616" t="s">
        <v>1026</v>
      </c>
      <c r="AS25" s="630">
        <v>1502088000</v>
      </c>
      <c r="AT25" s="630">
        <v>0</v>
      </c>
      <c r="AU25" s="630">
        <v>0</v>
      </c>
      <c r="AV25" s="630">
        <v>1502088000</v>
      </c>
      <c r="AW25" s="630">
        <v>0</v>
      </c>
      <c r="AX25" s="630">
        <v>0</v>
      </c>
      <c r="AY25" s="630">
        <f t="shared" si="17"/>
        <v>1502088</v>
      </c>
      <c r="AZ25" s="630">
        <f t="shared" si="18"/>
        <v>0</v>
      </c>
      <c r="BA25" s="630">
        <f t="shared" si="19"/>
        <v>0</v>
      </c>
      <c r="BB25" s="630">
        <f t="shared" si="20"/>
        <v>1502088</v>
      </c>
      <c r="BC25" s="630">
        <f t="shared" si="21"/>
        <v>0</v>
      </c>
      <c r="BD25" s="630">
        <f t="shared" si="22"/>
        <v>0</v>
      </c>
    </row>
    <row r="26" spans="1:56" s="616" customFormat="1" ht="12" customHeight="1" x14ac:dyDescent="0.2">
      <c r="A26" s="668" t="s">
        <v>672</v>
      </c>
      <c r="B26" s="625" t="s">
        <v>673</v>
      </c>
      <c r="C26" s="668" t="s">
        <v>377</v>
      </c>
      <c r="D26" s="625" t="s">
        <v>377</v>
      </c>
      <c r="E26" s="626">
        <v>12258668000</v>
      </c>
      <c r="F26" s="626">
        <v>0</v>
      </c>
      <c r="G26" s="626">
        <v>0</v>
      </c>
      <c r="H26" s="626">
        <f t="shared" si="4"/>
        <v>12258668</v>
      </c>
      <c r="I26" s="626">
        <f t="shared" si="5"/>
        <v>0</v>
      </c>
      <c r="J26" s="626">
        <f t="shared" si="6"/>
        <v>0</v>
      </c>
      <c r="L26" s="616" t="s">
        <v>974</v>
      </c>
      <c r="M26" s="626">
        <v>2227382000</v>
      </c>
      <c r="N26" s="626">
        <v>0</v>
      </c>
      <c r="O26" s="626">
        <v>0</v>
      </c>
      <c r="P26" s="626">
        <v>2227382000</v>
      </c>
      <c r="Q26" s="626">
        <v>0</v>
      </c>
      <c r="R26" s="626">
        <v>0</v>
      </c>
      <c r="S26" s="626">
        <f t="shared" si="7"/>
        <v>2227382</v>
      </c>
      <c r="T26" s="626">
        <f t="shared" si="8"/>
        <v>0</v>
      </c>
      <c r="U26" s="626">
        <f t="shared" si="9"/>
        <v>0</v>
      </c>
      <c r="V26" s="626">
        <f t="shared" si="10"/>
        <v>2227382</v>
      </c>
      <c r="W26" s="626">
        <f t="shared" si="11"/>
        <v>0</v>
      </c>
      <c r="X26" s="626">
        <f t="shared" si="12"/>
        <v>0</v>
      </c>
      <c r="AG26" s="616" t="s">
        <v>670</v>
      </c>
      <c r="AH26" s="616" t="s">
        <v>671</v>
      </c>
      <c r="AI26" s="616" t="s">
        <v>377</v>
      </c>
      <c r="AJ26" s="616" t="s">
        <v>377</v>
      </c>
      <c r="AK26" s="626">
        <v>0</v>
      </c>
      <c r="AL26" s="626">
        <v>1465310269</v>
      </c>
      <c r="AM26" s="626">
        <v>1420670096</v>
      </c>
      <c r="AN26" s="626">
        <f t="shared" si="14"/>
        <v>0</v>
      </c>
      <c r="AO26" s="626">
        <f t="shared" si="15"/>
        <v>1465310.2690000001</v>
      </c>
      <c r="AP26" s="626">
        <f t="shared" si="16"/>
        <v>1420670.0959999999</v>
      </c>
      <c r="AR26" s="616" t="s">
        <v>974</v>
      </c>
      <c r="AS26" s="630">
        <v>2227382000</v>
      </c>
      <c r="AT26" s="630">
        <v>0</v>
      </c>
      <c r="AU26" s="630">
        <v>0</v>
      </c>
      <c r="AV26" s="630">
        <v>2227382000</v>
      </c>
      <c r="AW26" s="630">
        <v>0</v>
      </c>
      <c r="AX26" s="630">
        <v>0</v>
      </c>
      <c r="AY26" s="630">
        <f t="shared" si="17"/>
        <v>2227382</v>
      </c>
      <c r="AZ26" s="630">
        <f t="shared" si="18"/>
        <v>0</v>
      </c>
      <c r="BA26" s="630">
        <f t="shared" si="19"/>
        <v>0</v>
      </c>
      <c r="BB26" s="630">
        <f t="shared" si="20"/>
        <v>2227382</v>
      </c>
      <c r="BC26" s="630">
        <f t="shared" si="21"/>
        <v>0</v>
      </c>
      <c r="BD26" s="630">
        <f t="shared" si="22"/>
        <v>0</v>
      </c>
    </row>
    <row r="27" spans="1:56" s="616" customFormat="1" ht="12" customHeight="1" x14ac:dyDescent="0.2">
      <c r="A27" s="668" t="s">
        <v>672</v>
      </c>
      <c r="B27" s="625" t="s">
        <v>673</v>
      </c>
      <c r="C27" s="668" t="s">
        <v>377</v>
      </c>
      <c r="D27" s="625" t="s">
        <v>377</v>
      </c>
      <c r="E27" s="626">
        <v>0</v>
      </c>
      <c r="F27" s="626">
        <v>10926847189</v>
      </c>
      <c r="G27" s="626">
        <v>10926847189</v>
      </c>
      <c r="H27" s="626">
        <f t="shared" si="4"/>
        <v>0</v>
      </c>
      <c r="I27" s="626">
        <f t="shared" si="5"/>
        <v>10926847.188999999</v>
      </c>
      <c r="J27" s="626">
        <f t="shared" si="6"/>
        <v>10926847.188999999</v>
      </c>
      <c r="L27" s="616" t="s">
        <v>975</v>
      </c>
      <c r="M27" s="626">
        <v>756414000</v>
      </c>
      <c r="N27" s="626">
        <v>0</v>
      </c>
      <c r="O27" s="626">
        <v>0</v>
      </c>
      <c r="P27" s="626">
        <v>756414000</v>
      </c>
      <c r="Q27" s="626">
        <v>0</v>
      </c>
      <c r="R27" s="626">
        <v>0</v>
      </c>
      <c r="S27" s="626">
        <f t="shared" si="7"/>
        <v>756414</v>
      </c>
      <c r="T27" s="626">
        <f t="shared" si="8"/>
        <v>0</v>
      </c>
      <c r="U27" s="626">
        <f t="shared" si="9"/>
        <v>0</v>
      </c>
      <c r="V27" s="626">
        <f t="shared" si="10"/>
        <v>756414</v>
      </c>
      <c r="W27" s="626">
        <f t="shared" si="11"/>
        <v>0</v>
      </c>
      <c r="X27" s="626">
        <f t="shared" si="12"/>
        <v>0</v>
      </c>
      <c r="AG27" s="616" t="s">
        <v>672</v>
      </c>
      <c r="AH27" s="616" t="s">
        <v>673</v>
      </c>
      <c r="AI27" s="616" t="s">
        <v>377</v>
      </c>
      <c r="AJ27" s="616" t="s">
        <v>377</v>
      </c>
      <c r="AK27" s="626">
        <v>12258668000</v>
      </c>
      <c r="AL27" s="626">
        <v>0</v>
      </c>
      <c r="AM27" s="626">
        <v>0</v>
      </c>
      <c r="AN27" s="626">
        <f t="shared" si="14"/>
        <v>12258668</v>
      </c>
      <c r="AO27" s="626">
        <f t="shared" si="15"/>
        <v>0</v>
      </c>
      <c r="AP27" s="626">
        <f t="shared" si="16"/>
        <v>0</v>
      </c>
      <c r="AR27" s="616" t="s">
        <v>975</v>
      </c>
      <c r="AS27" s="630">
        <v>756414000</v>
      </c>
      <c r="AT27" s="630">
        <v>0</v>
      </c>
      <c r="AU27" s="630">
        <v>0</v>
      </c>
      <c r="AV27" s="630">
        <v>756414000</v>
      </c>
      <c r="AW27" s="630">
        <v>0</v>
      </c>
      <c r="AX27" s="630">
        <v>0</v>
      </c>
      <c r="AY27" s="630">
        <f t="shared" si="17"/>
        <v>756414</v>
      </c>
      <c r="AZ27" s="630">
        <f t="shared" si="18"/>
        <v>0</v>
      </c>
      <c r="BA27" s="630">
        <f t="shared" si="19"/>
        <v>0</v>
      </c>
      <c r="BB27" s="630">
        <f t="shared" si="20"/>
        <v>756414</v>
      </c>
      <c r="BC27" s="630">
        <f t="shared" si="21"/>
        <v>0</v>
      </c>
      <c r="BD27" s="630">
        <f t="shared" si="22"/>
        <v>0</v>
      </c>
    </row>
    <row r="28" spans="1:56" s="616" customFormat="1" ht="12" customHeight="1" x14ac:dyDescent="0.2">
      <c r="A28" s="668" t="s">
        <v>676</v>
      </c>
      <c r="B28" s="625" t="s">
        <v>677</v>
      </c>
      <c r="C28" s="668" t="s">
        <v>377</v>
      </c>
      <c r="D28" s="625" t="s">
        <v>377</v>
      </c>
      <c r="E28" s="626">
        <v>4494551000</v>
      </c>
      <c r="F28" s="626">
        <v>0</v>
      </c>
      <c r="G28" s="626">
        <v>0</v>
      </c>
      <c r="H28" s="626">
        <f t="shared" si="4"/>
        <v>4494551</v>
      </c>
      <c r="I28" s="626">
        <f t="shared" si="5"/>
        <v>0</v>
      </c>
      <c r="J28" s="626">
        <f t="shared" si="6"/>
        <v>0</v>
      </c>
      <c r="L28" s="616" t="s">
        <v>976</v>
      </c>
      <c r="M28" s="626">
        <v>14550669000</v>
      </c>
      <c r="N28" s="626">
        <v>0</v>
      </c>
      <c r="O28" s="626">
        <v>0</v>
      </c>
      <c r="P28" s="626">
        <v>14550669000</v>
      </c>
      <c r="Q28" s="626">
        <v>0</v>
      </c>
      <c r="R28" s="626">
        <v>0</v>
      </c>
      <c r="S28" s="626">
        <f t="shared" si="7"/>
        <v>14550669</v>
      </c>
      <c r="T28" s="626">
        <f t="shared" si="8"/>
        <v>0</v>
      </c>
      <c r="U28" s="626">
        <f t="shared" si="9"/>
        <v>0</v>
      </c>
      <c r="V28" s="626">
        <f t="shared" si="10"/>
        <v>14550669</v>
      </c>
      <c r="W28" s="626">
        <f t="shared" si="11"/>
        <v>0</v>
      </c>
      <c r="X28" s="626">
        <f t="shared" si="12"/>
        <v>0</v>
      </c>
      <c r="AG28" s="616" t="s">
        <v>672</v>
      </c>
      <c r="AH28" s="616" t="s">
        <v>673</v>
      </c>
      <c r="AI28" s="616" t="s">
        <v>377</v>
      </c>
      <c r="AJ28" s="616" t="s">
        <v>377</v>
      </c>
      <c r="AK28" s="626">
        <v>0</v>
      </c>
      <c r="AL28" s="626">
        <v>10926847189</v>
      </c>
      <c r="AM28" s="626">
        <v>10926847189</v>
      </c>
      <c r="AN28" s="626">
        <f t="shared" si="14"/>
        <v>0</v>
      </c>
      <c r="AO28" s="626">
        <f t="shared" si="15"/>
        <v>10926847.188999999</v>
      </c>
      <c r="AP28" s="626">
        <f t="shared" si="16"/>
        <v>10926847.188999999</v>
      </c>
      <c r="AR28" s="616" t="s">
        <v>976</v>
      </c>
      <c r="AS28" s="630">
        <v>14550669000</v>
      </c>
      <c r="AT28" s="630">
        <v>0</v>
      </c>
      <c r="AU28" s="630">
        <v>0</v>
      </c>
      <c r="AV28" s="630">
        <v>14550669000</v>
      </c>
      <c r="AW28" s="630">
        <v>0</v>
      </c>
      <c r="AX28" s="630">
        <v>0</v>
      </c>
      <c r="AY28" s="630">
        <f t="shared" si="17"/>
        <v>14550669</v>
      </c>
      <c r="AZ28" s="630">
        <f t="shared" si="18"/>
        <v>0</v>
      </c>
      <c r="BA28" s="630">
        <f t="shared" si="19"/>
        <v>0</v>
      </c>
      <c r="BB28" s="630">
        <f t="shared" si="20"/>
        <v>14550669</v>
      </c>
      <c r="BC28" s="630">
        <f t="shared" si="21"/>
        <v>0</v>
      </c>
      <c r="BD28" s="630">
        <f t="shared" si="22"/>
        <v>0</v>
      </c>
    </row>
    <row r="29" spans="1:56" s="616" customFormat="1" ht="12" customHeight="1" x14ac:dyDescent="0.2">
      <c r="A29" s="668" t="s">
        <v>678</v>
      </c>
      <c r="B29" s="625" t="s">
        <v>679</v>
      </c>
      <c r="C29" s="668" t="s">
        <v>377</v>
      </c>
      <c r="D29" s="625" t="s">
        <v>377</v>
      </c>
      <c r="E29" s="626">
        <v>1502088000</v>
      </c>
      <c r="F29" s="626">
        <v>0</v>
      </c>
      <c r="G29" s="626">
        <v>0</v>
      </c>
      <c r="H29" s="626">
        <f t="shared" si="4"/>
        <v>1502088</v>
      </c>
      <c r="I29" s="626">
        <f t="shared" si="5"/>
        <v>0</v>
      </c>
      <c r="J29" s="626">
        <f t="shared" si="6"/>
        <v>0</v>
      </c>
      <c r="L29" s="616" t="s">
        <v>977</v>
      </c>
      <c r="M29" s="626">
        <v>21732913000</v>
      </c>
      <c r="N29" s="626">
        <v>0</v>
      </c>
      <c r="O29" s="626">
        <v>0</v>
      </c>
      <c r="P29" s="626">
        <v>21732913000</v>
      </c>
      <c r="Q29" s="626">
        <v>0</v>
      </c>
      <c r="R29" s="626">
        <v>0</v>
      </c>
      <c r="S29" s="626">
        <f t="shared" si="7"/>
        <v>21732913</v>
      </c>
      <c r="T29" s="626">
        <f t="shared" si="8"/>
        <v>0</v>
      </c>
      <c r="U29" s="626">
        <f t="shared" si="9"/>
        <v>0</v>
      </c>
      <c r="V29" s="626">
        <f t="shared" si="10"/>
        <v>21732913</v>
      </c>
      <c r="W29" s="626">
        <f t="shared" si="11"/>
        <v>0</v>
      </c>
      <c r="X29" s="626">
        <f t="shared" si="12"/>
        <v>0</v>
      </c>
      <c r="AG29" s="616" t="s">
        <v>676</v>
      </c>
      <c r="AH29" s="616" t="s">
        <v>677</v>
      </c>
      <c r="AI29" s="616" t="s">
        <v>377</v>
      </c>
      <c r="AJ29" s="616" t="s">
        <v>377</v>
      </c>
      <c r="AK29" s="626">
        <v>4494551000</v>
      </c>
      <c r="AL29" s="626">
        <v>0</v>
      </c>
      <c r="AM29" s="626">
        <v>0</v>
      </c>
      <c r="AN29" s="626">
        <f t="shared" si="14"/>
        <v>4494551</v>
      </c>
      <c r="AO29" s="626">
        <f t="shared" si="15"/>
        <v>0</v>
      </c>
      <c r="AP29" s="626">
        <f t="shared" si="16"/>
        <v>0</v>
      </c>
      <c r="AR29" s="616" t="s">
        <v>977</v>
      </c>
      <c r="AS29" s="630">
        <v>21279892000</v>
      </c>
      <c r="AT29" s="630">
        <v>0</v>
      </c>
      <c r="AU29" s="630">
        <v>0</v>
      </c>
      <c r="AV29" s="630">
        <v>21279892000</v>
      </c>
      <c r="AW29" s="630">
        <v>0</v>
      </c>
      <c r="AX29" s="630">
        <v>0</v>
      </c>
      <c r="AY29" s="630">
        <f t="shared" si="17"/>
        <v>21279892</v>
      </c>
      <c r="AZ29" s="630">
        <f t="shared" si="18"/>
        <v>0</v>
      </c>
      <c r="BA29" s="630">
        <f t="shared" si="19"/>
        <v>0</v>
      </c>
      <c r="BB29" s="630">
        <f t="shared" si="20"/>
        <v>21279892</v>
      </c>
      <c r="BC29" s="630">
        <f t="shared" si="21"/>
        <v>0</v>
      </c>
      <c r="BD29" s="630">
        <f t="shared" si="22"/>
        <v>0</v>
      </c>
    </row>
    <row r="30" spans="1:56" s="616" customFormat="1" ht="12" customHeight="1" x14ac:dyDescent="0.2">
      <c r="A30" s="668" t="s">
        <v>680</v>
      </c>
      <c r="B30" s="625" t="s">
        <v>681</v>
      </c>
      <c r="C30" s="668" t="s">
        <v>377</v>
      </c>
      <c r="D30" s="625" t="s">
        <v>377</v>
      </c>
      <c r="E30" s="626">
        <v>2227382000</v>
      </c>
      <c r="F30" s="626">
        <v>0</v>
      </c>
      <c r="G30" s="626">
        <v>0</v>
      </c>
      <c r="H30" s="626">
        <f t="shared" si="4"/>
        <v>2227382</v>
      </c>
      <c r="I30" s="626">
        <f t="shared" si="5"/>
        <v>0</v>
      </c>
      <c r="J30" s="626">
        <f t="shared" si="6"/>
        <v>0</v>
      </c>
      <c r="L30" s="616" t="s">
        <v>978</v>
      </c>
      <c r="M30" s="626">
        <v>9661323000</v>
      </c>
      <c r="N30" s="626">
        <v>0</v>
      </c>
      <c r="O30" s="626">
        <v>0</v>
      </c>
      <c r="P30" s="626">
        <v>9661323000</v>
      </c>
      <c r="Q30" s="626">
        <v>0</v>
      </c>
      <c r="R30" s="626">
        <v>0</v>
      </c>
      <c r="S30" s="626">
        <f t="shared" si="7"/>
        <v>9661323</v>
      </c>
      <c r="T30" s="626">
        <f t="shared" si="8"/>
        <v>0</v>
      </c>
      <c r="U30" s="626">
        <f t="shared" si="9"/>
        <v>0</v>
      </c>
      <c r="V30" s="626">
        <f t="shared" si="10"/>
        <v>9661323</v>
      </c>
      <c r="W30" s="626">
        <f t="shared" si="11"/>
        <v>0</v>
      </c>
      <c r="X30" s="626">
        <f t="shared" si="12"/>
        <v>0</v>
      </c>
      <c r="AG30" s="616" t="s">
        <v>676</v>
      </c>
      <c r="AH30" s="616" t="s">
        <v>677</v>
      </c>
      <c r="AI30" s="616" t="s">
        <v>377</v>
      </c>
      <c r="AJ30" s="616" t="s">
        <v>377</v>
      </c>
      <c r="AK30" s="626">
        <v>0</v>
      </c>
      <c r="AL30" s="626">
        <v>0</v>
      </c>
      <c r="AM30" s="626">
        <v>0</v>
      </c>
      <c r="AN30" s="626">
        <f t="shared" si="14"/>
        <v>0</v>
      </c>
      <c r="AO30" s="626">
        <f t="shared" si="15"/>
        <v>0</v>
      </c>
      <c r="AP30" s="626">
        <f t="shared" si="16"/>
        <v>0</v>
      </c>
      <c r="AR30" s="616" t="s">
        <v>978</v>
      </c>
      <c r="AS30" s="630">
        <v>9661323000</v>
      </c>
      <c r="AT30" s="630">
        <v>0</v>
      </c>
      <c r="AU30" s="630">
        <v>0</v>
      </c>
      <c r="AV30" s="630">
        <v>9661323000</v>
      </c>
      <c r="AW30" s="630">
        <v>0</v>
      </c>
      <c r="AX30" s="630">
        <v>0</v>
      </c>
      <c r="AY30" s="630">
        <f t="shared" si="17"/>
        <v>9661323</v>
      </c>
      <c r="AZ30" s="630">
        <f t="shared" si="18"/>
        <v>0</v>
      </c>
      <c r="BA30" s="630">
        <f t="shared" si="19"/>
        <v>0</v>
      </c>
      <c r="BB30" s="630">
        <f t="shared" si="20"/>
        <v>9661323</v>
      </c>
      <c r="BC30" s="630">
        <f t="shared" si="21"/>
        <v>0</v>
      </c>
      <c r="BD30" s="630">
        <f t="shared" si="22"/>
        <v>0</v>
      </c>
    </row>
    <row r="31" spans="1:56" s="616" customFormat="1" ht="12" customHeight="1" x14ac:dyDescent="0.2">
      <c r="A31" s="668" t="s">
        <v>682</v>
      </c>
      <c r="B31" s="625" t="s">
        <v>683</v>
      </c>
      <c r="C31" s="668" t="s">
        <v>377</v>
      </c>
      <c r="D31" s="625" t="s">
        <v>377</v>
      </c>
      <c r="E31" s="626">
        <v>756414000</v>
      </c>
      <c r="F31" s="626">
        <v>0</v>
      </c>
      <c r="G31" s="626">
        <v>0</v>
      </c>
      <c r="H31" s="626">
        <f t="shared" si="4"/>
        <v>756414</v>
      </c>
      <c r="I31" s="626">
        <f t="shared" si="5"/>
        <v>0</v>
      </c>
      <c r="J31" s="626">
        <f t="shared" si="6"/>
        <v>0</v>
      </c>
      <c r="L31" s="616" t="s">
        <v>529</v>
      </c>
      <c r="M31" s="626">
        <v>17541803000</v>
      </c>
      <c r="N31" s="626">
        <v>0</v>
      </c>
      <c r="O31" s="626">
        <v>0</v>
      </c>
      <c r="P31" s="626">
        <v>17541803000</v>
      </c>
      <c r="Q31" s="626">
        <v>0</v>
      </c>
      <c r="R31" s="626">
        <v>0</v>
      </c>
      <c r="S31" s="626">
        <f t="shared" si="7"/>
        <v>17541803</v>
      </c>
      <c r="T31" s="626">
        <f t="shared" si="8"/>
        <v>0</v>
      </c>
      <c r="U31" s="626">
        <f t="shared" si="9"/>
        <v>0</v>
      </c>
      <c r="V31" s="626">
        <f t="shared" si="10"/>
        <v>17541803</v>
      </c>
      <c r="W31" s="626">
        <f t="shared" si="11"/>
        <v>0</v>
      </c>
      <c r="X31" s="626">
        <f t="shared" si="12"/>
        <v>0</v>
      </c>
      <c r="AG31" s="616" t="s">
        <v>678</v>
      </c>
      <c r="AH31" s="616" t="s">
        <v>679</v>
      </c>
      <c r="AI31" s="616" t="s">
        <v>377</v>
      </c>
      <c r="AJ31" s="616" t="s">
        <v>377</v>
      </c>
      <c r="AK31" s="626">
        <v>1502088000</v>
      </c>
      <c r="AL31" s="626">
        <v>0</v>
      </c>
      <c r="AM31" s="626">
        <v>0</v>
      </c>
      <c r="AN31" s="626">
        <f t="shared" si="14"/>
        <v>1502088</v>
      </c>
      <c r="AO31" s="626">
        <f t="shared" si="15"/>
        <v>0</v>
      </c>
      <c r="AP31" s="626">
        <f t="shared" si="16"/>
        <v>0</v>
      </c>
      <c r="AR31" s="616" t="s">
        <v>529</v>
      </c>
      <c r="AS31" s="630">
        <v>17541803000</v>
      </c>
      <c r="AT31" s="630">
        <v>0</v>
      </c>
      <c r="AU31" s="630">
        <v>0</v>
      </c>
      <c r="AV31" s="630">
        <v>17541803000</v>
      </c>
      <c r="AW31" s="630">
        <v>0</v>
      </c>
      <c r="AX31" s="630">
        <v>0</v>
      </c>
      <c r="AY31" s="630">
        <f t="shared" si="17"/>
        <v>17541803</v>
      </c>
      <c r="AZ31" s="630">
        <f t="shared" si="18"/>
        <v>0</v>
      </c>
      <c r="BA31" s="630">
        <f t="shared" si="19"/>
        <v>0</v>
      </c>
      <c r="BB31" s="630">
        <f t="shared" si="20"/>
        <v>17541803</v>
      </c>
      <c r="BC31" s="630">
        <f t="shared" si="21"/>
        <v>0</v>
      </c>
      <c r="BD31" s="630">
        <f t="shared" si="22"/>
        <v>0</v>
      </c>
    </row>
    <row r="32" spans="1:56" s="616" customFormat="1" ht="12" customHeight="1" x14ac:dyDescent="0.2">
      <c r="A32" s="668" t="s">
        <v>684</v>
      </c>
      <c r="B32" s="625" t="s">
        <v>685</v>
      </c>
      <c r="C32" s="668" t="s">
        <v>377</v>
      </c>
      <c r="D32" s="625" t="s">
        <v>377</v>
      </c>
      <c r="E32" s="626">
        <v>14550669000</v>
      </c>
      <c r="F32" s="626">
        <v>0</v>
      </c>
      <c r="G32" s="626">
        <v>0</v>
      </c>
      <c r="H32" s="626">
        <f t="shared" si="4"/>
        <v>14550669</v>
      </c>
      <c r="I32" s="626">
        <f t="shared" si="5"/>
        <v>0</v>
      </c>
      <c r="J32" s="626">
        <f t="shared" si="6"/>
        <v>0</v>
      </c>
      <c r="L32" s="616" t="s">
        <v>979</v>
      </c>
      <c r="M32" s="626">
        <v>10212784000</v>
      </c>
      <c r="N32" s="626">
        <v>0</v>
      </c>
      <c r="O32" s="626">
        <v>0</v>
      </c>
      <c r="P32" s="626">
        <v>10212784000</v>
      </c>
      <c r="Q32" s="626">
        <v>0</v>
      </c>
      <c r="R32" s="626">
        <v>0</v>
      </c>
      <c r="S32" s="626">
        <f t="shared" si="7"/>
        <v>10212784</v>
      </c>
      <c r="T32" s="626">
        <f t="shared" si="8"/>
        <v>0</v>
      </c>
      <c r="U32" s="626">
        <f t="shared" si="9"/>
        <v>0</v>
      </c>
      <c r="V32" s="626">
        <f t="shared" si="10"/>
        <v>10212784</v>
      </c>
      <c r="W32" s="626">
        <f t="shared" si="11"/>
        <v>0</v>
      </c>
      <c r="X32" s="626">
        <f t="shared" si="12"/>
        <v>0</v>
      </c>
      <c r="AG32" s="616" t="s">
        <v>680</v>
      </c>
      <c r="AH32" s="616" t="s">
        <v>681</v>
      </c>
      <c r="AI32" s="616" t="s">
        <v>377</v>
      </c>
      <c r="AJ32" s="616" t="s">
        <v>377</v>
      </c>
      <c r="AK32" s="626">
        <v>2227382000</v>
      </c>
      <c r="AL32" s="626">
        <v>0</v>
      </c>
      <c r="AM32" s="626">
        <v>0</v>
      </c>
      <c r="AN32" s="626">
        <f t="shared" si="14"/>
        <v>2227382</v>
      </c>
      <c r="AO32" s="626">
        <f t="shared" si="15"/>
        <v>0</v>
      </c>
      <c r="AP32" s="626">
        <f t="shared" si="16"/>
        <v>0</v>
      </c>
      <c r="AR32" s="616" t="s">
        <v>979</v>
      </c>
      <c r="AS32" s="630">
        <v>10212784000</v>
      </c>
      <c r="AT32" s="630">
        <v>0</v>
      </c>
      <c r="AU32" s="630">
        <v>0</v>
      </c>
      <c r="AV32" s="630">
        <v>10212784000</v>
      </c>
      <c r="AW32" s="630">
        <v>0</v>
      </c>
      <c r="AX32" s="630">
        <v>0</v>
      </c>
      <c r="AY32" s="630">
        <f t="shared" si="17"/>
        <v>10212784</v>
      </c>
      <c r="AZ32" s="630">
        <f t="shared" si="18"/>
        <v>0</v>
      </c>
      <c r="BA32" s="630">
        <f t="shared" si="19"/>
        <v>0</v>
      </c>
      <c r="BB32" s="630">
        <f t="shared" si="20"/>
        <v>10212784</v>
      </c>
      <c r="BC32" s="630">
        <f t="shared" si="21"/>
        <v>0</v>
      </c>
      <c r="BD32" s="630">
        <f t="shared" si="22"/>
        <v>0</v>
      </c>
    </row>
    <row r="33" spans="1:56" s="616" customFormat="1" ht="12" customHeight="1" x14ac:dyDescent="0.2">
      <c r="A33" s="668" t="s">
        <v>686</v>
      </c>
      <c r="B33" s="625" t="s">
        <v>687</v>
      </c>
      <c r="C33" s="668" t="s">
        <v>377</v>
      </c>
      <c r="D33" s="625" t="s">
        <v>377</v>
      </c>
      <c r="E33" s="626">
        <v>21732913000</v>
      </c>
      <c r="F33" s="626">
        <v>0</v>
      </c>
      <c r="G33" s="626">
        <v>0</v>
      </c>
      <c r="H33" s="626">
        <f t="shared" si="4"/>
        <v>21732913</v>
      </c>
      <c r="I33" s="626">
        <f t="shared" si="5"/>
        <v>0</v>
      </c>
      <c r="J33" s="626">
        <f t="shared" si="6"/>
        <v>0</v>
      </c>
      <c r="L33" s="616" t="s">
        <v>980</v>
      </c>
      <c r="M33" s="626">
        <v>3290990000</v>
      </c>
      <c r="N33" s="626">
        <v>0</v>
      </c>
      <c r="O33" s="626">
        <v>1241984000</v>
      </c>
      <c r="P33" s="626">
        <v>2049006000</v>
      </c>
      <c r="Q33" s="626">
        <v>0</v>
      </c>
      <c r="R33" s="626">
        <v>0</v>
      </c>
      <c r="S33" s="626">
        <f t="shared" si="7"/>
        <v>3290990</v>
      </c>
      <c r="T33" s="626">
        <f t="shared" si="8"/>
        <v>0</v>
      </c>
      <c r="U33" s="626">
        <f t="shared" si="9"/>
        <v>1241984</v>
      </c>
      <c r="V33" s="626">
        <f t="shared" si="10"/>
        <v>2049006</v>
      </c>
      <c r="W33" s="626">
        <f t="shared" si="11"/>
        <v>0</v>
      </c>
      <c r="X33" s="626">
        <f t="shared" si="12"/>
        <v>0</v>
      </c>
      <c r="AG33" s="616" t="s">
        <v>682</v>
      </c>
      <c r="AH33" s="616" t="s">
        <v>683</v>
      </c>
      <c r="AI33" s="616" t="s">
        <v>377</v>
      </c>
      <c r="AJ33" s="616" t="s">
        <v>377</v>
      </c>
      <c r="AK33" s="626">
        <v>756414000</v>
      </c>
      <c r="AL33" s="626">
        <v>0</v>
      </c>
      <c r="AM33" s="626">
        <v>0</v>
      </c>
      <c r="AN33" s="626">
        <f t="shared" si="14"/>
        <v>756414</v>
      </c>
      <c r="AO33" s="626">
        <f t="shared" si="15"/>
        <v>0</v>
      </c>
      <c r="AP33" s="626">
        <f t="shared" si="16"/>
        <v>0</v>
      </c>
      <c r="AR33" s="616" t="s">
        <v>980</v>
      </c>
      <c r="AS33" s="630">
        <v>3290990000</v>
      </c>
      <c r="AT33" s="630">
        <v>0</v>
      </c>
      <c r="AU33" s="630">
        <v>1241984000</v>
      </c>
      <c r="AV33" s="630">
        <v>2049006000</v>
      </c>
      <c r="AW33" s="630">
        <v>0</v>
      </c>
      <c r="AX33" s="630">
        <v>0</v>
      </c>
      <c r="AY33" s="630">
        <f t="shared" si="17"/>
        <v>3290990</v>
      </c>
      <c r="AZ33" s="630">
        <f t="shared" si="18"/>
        <v>0</v>
      </c>
      <c r="BA33" s="630">
        <f t="shared" si="19"/>
        <v>1241984</v>
      </c>
      <c r="BB33" s="630">
        <f t="shared" si="20"/>
        <v>2049006</v>
      </c>
      <c r="BC33" s="630">
        <f t="shared" si="21"/>
        <v>0</v>
      </c>
      <c r="BD33" s="630">
        <f t="shared" si="22"/>
        <v>0</v>
      </c>
    </row>
    <row r="34" spans="1:56" s="616" customFormat="1" ht="12" customHeight="1" x14ac:dyDescent="0.2">
      <c r="A34" s="668" t="s">
        <v>688</v>
      </c>
      <c r="B34" s="625" t="s">
        <v>689</v>
      </c>
      <c r="C34" s="668" t="s">
        <v>377</v>
      </c>
      <c r="D34" s="625" t="s">
        <v>377</v>
      </c>
      <c r="E34" s="626">
        <v>9661323000</v>
      </c>
      <c r="F34" s="626">
        <v>0</v>
      </c>
      <c r="G34" s="626">
        <v>0</v>
      </c>
      <c r="H34" s="626">
        <f t="shared" si="4"/>
        <v>9661323</v>
      </c>
      <c r="I34" s="626">
        <f t="shared" si="5"/>
        <v>0</v>
      </c>
      <c r="J34" s="626">
        <f t="shared" si="6"/>
        <v>0</v>
      </c>
      <c r="L34" s="616" t="s">
        <v>352</v>
      </c>
      <c r="M34" s="626">
        <v>10000</v>
      </c>
      <c r="N34" s="626">
        <v>71872299532</v>
      </c>
      <c r="O34" s="626">
        <v>71872299532</v>
      </c>
      <c r="P34" s="626">
        <v>-71872289532</v>
      </c>
      <c r="Q34" s="626">
        <v>159793835</v>
      </c>
      <c r="R34" s="626">
        <v>71712505697</v>
      </c>
      <c r="S34" s="626">
        <f t="shared" si="7"/>
        <v>10</v>
      </c>
      <c r="T34" s="626">
        <f t="shared" si="8"/>
        <v>71872299.532000005</v>
      </c>
      <c r="U34" s="626">
        <f t="shared" si="9"/>
        <v>71872299.532000005</v>
      </c>
      <c r="V34" s="626">
        <f t="shared" si="10"/>
        <v>-71872289.532000005</v>
      </c>
      <c r="W34" s="626">
        <f t="shared" si="11"/>
        <v>159793.83499999999</v>
      </c>
      <c r="X34" s="626">
        <f t="shared" si="12"/>
        <v>71712505.696999997</v>
      </c>
      <c r="AG34" s="616" t="s">
        <v>684</v>
      </c>
      <c r="AH34" s="616" t="s">
        <v>685</v>
      </c>
      <c r="AI34" s="616" t="s">
        <v>377</v>
      </c>
      <c r="AJ34" s="616" t="s">
        <v>377</v>
      </c>
      <c r="AK34" s="626">
        <v>14550669000</v>
      </c>
      <c r="AL34" s="626">
        <v>0</v>
      </c>
      <c r="AM34" s="626">
        <v>0</v>
      </c>
      <c r="AN34" s="626">
        <f t="shared" si="14"/>
        <v>14550669</v>
      </c>
      <c r="AO34" s="626">
        <f t="shared" si="15"/>
        <v>0</v>
      </c>
      <c r="AP34" s="626">
        <f t="shared" si="16"/>
        <v>0</v>
      </c>
      <c r="AR34" s="616" t="s">
        <v>352</v>
      </c>
      <c r="AS34" s="630">
        <v>10000</v>
      </c>
      <c r="AT34" s="630">
        <v>71872299532</v>
      </c>
      <c r="AU34" s="630">
        <v>71872299532</v>
      </c>
      <c r="AV34" s="630">
        <v>-71872289532</v>
      </c>
      <c r="AW34" s="630">
        <v>39065059959</v>
      </c>
      <c r="AX34" s="630">
        <v>32807239573</v>
      </c>
      <c r="AY34" s="630">
        <f t="shared" si="17"/>
        <v>10</v>
      </c>
      <c r="AZ34" s="630">
        <f t="shared" si="18"/>
        <v>71872299.532000005</v>
      </c>
      <c r="BA34" s="630">
        <f t="shared" si="19"/>
        <v>71872299.532000005</v>
      </c>
      <c r="BB34" s="630">
        <f t="shared" si="20"/>
        <v>-71872289.532000005</v>
      </c>
      <c r="BC34" s="630">
        <f t="shared" si="21"/>
        <v>39065059.958999999</v>
      </c>
      <c r="BD34" s="630">
        <f t="shared" si="22"/>
        <v>32807239.572999999</v>
      </c>
    </row>
    <row r="35" spans="1:56" s="616" customFormat="1" ht="12" customHeight="1" x14ac:dyDescent="0.2">
      <c r="A35" s="668" t="s">
        <v>378</v>
      </c>
      <c r="B35" s="625" t="s">
        <v>395</v>
      </c>
      <c r="C35" s="668" t="s">
        <v>377</v>
      </c>
      <c r="D35" s="625" t="s">
        <v>377</v>
      </c>
      <c r="E35" s="626">
        <v>17541803000</v>
      </c>
      <c r="F35" s="626">
        <v>0</v>
      </c>
      <c r="G35" s="626">
        <v>0</v>
      </c>
      <c r="H35" s="626">
        <f t="shared" si="4"/>
        <v>17541803</v>
      </c>
      <c r="I35" s="626">
        <f t="shared" si="5"/>
        <v>0</v>
      </c>
      <c r="J35" s="626">
        <f t="shared" si="6"/>
        <v>0</v>
      </c>
      <c r="L35" s="616" t="s">
        <v>357</v>
      </c>
      <c r="M35" s="626">
        <v>10000</v>
      </c>
      <c r="N35" s="626">
        <v>71872299532</v>
      </c>
      <c r="O35" s="626">
        <v>71872299532</v>
      </c>
      <c r="P35" s="626">
        <v>-71872289532</v>
      </c>
      <c r="Q35" s="626">
        <v>159793835</v>
      </c>
      <c r="R35" s="626">
        <v>71712505697</v>
      </c>
      <c r="S35" s="626">
        <f t="shared" si="7"/>
        <v>10</v>
      </c>
      <c r="T35" s="626">
        <f t="shared" si="8"/>
        <v>71872299.532000005</v>
      </c>
      <c r="U35" s="626">
        <f t="shared" si="9"/>
        <v>71872299.532000005</v>
      </c>
      <c r="V35" s="626">
        <f t="shared" si="10"/>
        <v>-71872289.532000005</v>
      </c>
      <c r="W35" s="626">
        <f t="shared" si="11"/>
        <v>159793.83499999999</v>
      </c>
      <c r="X35" s="626">
        <f t="shared" si="12"/>
        <v>71712505.696999997</v>
      </c>
      <c r="AG35" s="616" t="s">
        <v>686</v>
      </c>
      <c r="AH35" s="616" t="s">
        <v>687</v>
      </c>
      <c r="AI35" s="616" t="s">
        <v>377</v>
      </c>
      <c r="AJ35" s="616" t="s">
        <v>377</v>
      </c>
      <c r="AK35" s="626">
        <v>21279892000</v>
      </c>
      <c r="AL35" s="626">
        <v>0</v>
      </c>
      <c r="AM35" s="626">
        <v>0</v>
      </c>
      <c r="AN35" s="626">
        <f t="shared" si="14"/>
        <v>21279892</v>
      </c>
      <c r="AO35" s="626">
        <f t="shared" si="15"/>
        <v>0</v>
      </c>
      <c r="AP35" s="626">
        <f t="shared" si="16"/>
        <v>0</v>
      </c>
      <c r="AR35" s="616" t="s">
        <v>357</v>
      </c>
      <c r="AS35" s="630">
        <v>10000</v>
      </c>
      <c r="AT35" s="630">
        <v>71872299532</v>
      </c>
      <c r="AU35" s="630">
        <v>71872299532</v>
      </c>
      <c r="AV35" s="630">
        <v>-71872289532</v>
      </c>
      <c r="AW35" s="630">
        <v>39065059959</v>
      </c>
      <c r="AX35" s="630">
        <v>32807239573</v>
      </c>
      <c r="AY35" s="630">
        <f t="shared" si="17"/>
        <v>10</v>
      </c>
      <c r="AZ35" s="630">
        <f t="shared" si="18"/>
        <v>71872299.532000005</v>
      </c>
      <c r="BA35" s="630">
        <f t="shared" si="19"/>
        <v>71872299.532000005</v>
      </c>
      <c r="BB35" s="630">
        <f t="shared" si="20"/>
        <v>-71872289.532000005</v>
      </c>
      <c r="BC35" s="630">
        <f t="shared" si="21"/>
        <v>39065059.958999999</v>
      </c>
      <c r="BD35" s="630">
        <f t="shared" si="22"/>
        <v>32807239.572999999</v>
      </c>
    </row>
    <row r="36" spans="1:56" s="616" customFormat="1" ht="12" customHeight="1" x14ac:dyDescent="0.2">
      <c r="A36" s="668" t="s">
        <v>380</v>
      </c>
      <c r="B36" s="625" t="s">
        <v>825</v>
      </c>
      <c r="C36" s="668" t="s">
        <v>377</v>
      </c>
      <c r="D36" s="625" t="s">
        <v>377</v>
      </c>
      <c r="E36" s="626">
        <v>10212784000</v>
      </c>
      <c r="F36" s="626">
        <v>0</v>
      </c>
      <c r="G36" s="626">
        <v>0</v>
      </c>
      <c r="H36" s="626">
        <f t="shared" si="4"/>
        <v>10212784</v>
      </c>
      <c r="I36" s="626">
        <f t="shared" si="5"/>
        <v>0</v>
      </c>
      <c r="J36" s="626">
        <f t="shared" si="6"/>
        <v>0</v>
      </c>
      <c r="AG36" s="616" t="s">
        <v>688</v>
      </c>
      <c r="AH36" s="616" t="s">
        <v>689</v>
      </c>
      <c r="AI36" s="616" t="s">
        <v>377</v>
      </c>
      <c r="AJ36" s="616" t="s">
        <v>377</v>
      </c>
      <c r="AK36" s="626">
        <v>9661323000</v>
      </c>
      <c r="AL36" s="626">
        <v>0</v>
      </c>
      <c r="AM36" s="626">
        <v>0</v>
      </c>
      <c r="AN36" s="626">
        <f t="shared" si="14"/>
        <v>9661323</v>
      </c>
      <c r="AO36" s="626">
        <f t="shared" si="15"/>
        <v>0</v>
      </c>
      <c r="AP36" s="626">
        <f t="shared" si="16"/>
        <v>0</v>
      </c>
      <c r="AS36" s="630"/>
      <c r="AT36" s="630"/>
      <c r="AU36" s="630"/>
      <c r="AV36" s="630"/>
      <c r="AW36" s="630"/>
      <c r="AX36" s="630"/>
      <c r="AY36" s="628"/>
    </row>
    <row r="37" spans="1:56" s="616" customFormat="1" ht="12" customHeight="1" x14ac:dyDescent="0.2">
      <c r="A37" s="668" t="s">
        <v>719</v>
      </c>
      <c r="B37" s="625" t="s">
        <v>720</v>
      </c>
      <c r="C37" s="668" t="s">
        <v>377</v>
      </c>
      <c r="D37" s="625" t="s">
        <v>377</v>
      </c>
      <c r="E37" s="626">
        <v>3290990000</v>
      </c>
      <c r="F37" s="626">
        <v>0</v>
      </c>
      <c r="G37" s="626">
        <v>0</v>
      </c>
      <c r="H37" s="626">
        <f t="shared" si="4"/>
        <v>3290990</v>
      </c>
      <c r="I37" s="626">
        <f t="shared" si="5"/>
        <v>0</v>
      </c>
      <c r="J37" s="626">
        <f t="shared" si="6"/>
        <v>0</v>
      </c>
      <c r="AG37" s="616" t="s">
        <v>378</v>
      </c>
      <c r="AH37" s="616" t="s">
        <v>395</v>
      </c>
      <c r="AI37" s="616" t="s">
        <v>377</v>
      </c>
      <c r="AJ37" s="616" t="s">
        <v>377</v>
      </c>
      <c r="AK37" s="626">
        <v>17541803000</v>
      </c>
      <c r="AL37" s="626">
        <v>0</v>
      </c>
      <c r="AM37" s="626">
        <v>0</v>
      </c>
      <c r="AN37" s="626">
        <f t="shared" si="14"/>
        <v>17541803</v>
      </c>
      <c r="AO37" s="626">
        <f t="shared" si="15"/>
        <v>0</v>
      </c>
      <c r="AP37" s="626">
        <f t="shared" si="16"/>
        <v>0</v>
      </c>
      <c r="AS37" s="630"/>
      <c r="AT37" s="630"/>
      <c r="AU37" s="630"/>
      <c r="AV37" s="630"/>
      <c r="AW37" s="630"/>
      <c r="AX37" s="630"/>
    </row>
    <row r="38" spans="1:56" s="616" customFormat="1" ht="12" customHeight="1" x14ac:dyDescent="0.2">
      <c r="A38" s="668" t="s">
        <v>719</v>
      </c>
      <c r="B38" s="625" t="s">
        <v>720</v>
      </c>
      <c r="C38" s="668" t="s">
        <v>377</v>
      </c>
      <c r="D38" s="625" t="s">
        <v>377</v>
      </c>
      <c r="E38" s="626">
        <v>0</v>
      </c>
      <c r="F38" s="626">
        <v>0</v>
      </c>
      <c r="G38" s="626">
        <v>1241984000</v>
      </c>
      <c r="H38" s="626">
        <f t="shared" si="4"/>
        <v>0</v>
      </c>
      <c r="I38" s="626">
        <f t="shared" si="5"/>
        <v>0</v>
      </c>
      <c r="J38" s="626">
        <f t="shared" si="6"/>
        <v>1241984</v>
      </c>
      <c r="AG38" s="616" t="s">
        <v>380</v>
      </c>
      <c r="AH38" s="616" t="s">
        <v>825</v>
      </c>
      <c r="AI38" s="616" t="s">
        <v>377</v>
      </c>
      <c r="AJ38" s="616" t="s">
        <v>377</v>
      </c>
      <c r="AK38" s="626">
        <v>10212784000</v>
      </c>
      <c r="AL38" s="626">
        <v>0</v>
      </c>
      <c r="AM38" s="626">
        <v>0</v>
      </c>
      <c r="AN38" s="626">
        <f t="shared" si="14"/>
        <v>10212784</v>
      </c>
      <c r="AO38" s="626">
        <f t="shared" si="15"/>
        <v>0</v>
      </c>
      <c r="AP38" s="626">
        <f t="shared" si="16"/>
        <v>0</v>
      </c>
      <c r="AS38" s="630"/>
      <c r="AT38" s="630"/>
      <c r="AU38" s="630"/>
      <c r="AV38" s="630"/>
      <c r="AW38" s="630"/>
      <c r="AX38" s="630"/>
    </row>
    <row r="39" spans="1:56" s="616" customFormat="1" ht="12" customHeight="1" x14ac:dyDescent="0.2">
      <c r="A39" s="668" t="s">
        <v>381</v>
      </c>
      <c r="B39" s="625" t="s">
        <v>121</v>
      </c>
      <c r="C39" s="668" t="s">
        <v>377</v>
      </c>
      <c r="D39" s="625" t="s">
        <v>377</v>
      </c>
      <c r="E39" s="626">
        <v>10000</v>
      </c>
      <c r="F39" s="626">
        <v>0</v>
      </c>
      <c r="G39" s="626">
        <v>0</v>
      </c>
      <c r="H39" s="626">
        <f t="shared" si="4"/>
        <v>10</v>
      </c>
      <c r="I39" s="626">
        <f t="shared" si="5"/>
        <v>0</v>
      </c>
      <c r="J39" s="626">
        <f t="shared" si="6"/>
        <v>0</v>
      </c>
      <c r="AG39" s="616" t="s">
        <v>719</v>
      </c>
      <c r="AH39" s="616" t="s">
        <v>720</v>
      </c>
      <c r="AI39" s="616" t="s">
        <v>377</v>
      </c>
      <c r="AJ39" s="616" t="s">
        <v>377</v>
      </c>
      <c r="AK39" s="626">
        <v>3290990000</v>
      </c>
      <c r="AL39" s="626">
        <v>0</v>
      </c>
      <c r="AM39" s="626">
        <v>0</v>
      </c>
      <c r="AN39" s="626">
        <f t="shared" si="14"/>
        <v>3290990</v>
      </c>
      <c r="AO39" s="626">
        <f t="shared" si="15"/>
        <v>0</v>
      </c>
      <c r="AP39" s="626">
        <f t="shared" si="16"/>
        <v>0</v>
      </c>
      <c r="AS39" s="630"/>
      <c r="AT39" s="630"/>
      <c r="AU39" s="630"/>
      <c r="AV39" s="630"/>
      <c r="AW39" s="630"/>
      <c r="AX39" s="630"/>
    </row>
    <row r="40" spans="1:56" s="616" customFormat="1" ht="12" customHeight="1" x14ac:dyDescent="0.2">
      <c r="A40" s="668" t="s">
        <v>381</v>
      </c>
      <c r="B40" s="625" t="s">
        <v>121</v>
      </c>
      <c r="C40" s="668" t="s">
        <v>377</v>
      </c>
      <c r="D40" s="625" t="s">
        <v>377</v>
      </c>
      <c r="E40" s="626">
        <v>0</v>
      </c>
      <c r="F40" s="626">
        <v>71872299532</v>
      </c>
      <c r="G40" s="626">
        <v>71872299532</v>
      </c>
      <c r="H40" s="626">
        <f t="shared" si="4"/>
        <v>0</v>
      </c>
      <c r="I40" s="626">
        <f t="shared" si="5"/>
        <v>71872299.532000005</v>
      </c>
      <c r="J40" s="626">
        <f t="shared" si="6"/>
        <v>71872299.532000005</v>
      </c>
      <c r="AG40" s="616" t="s">
        <v>719</v>
      </c>
      <c r="AH40" s="616" t="s">
        <v>720</v>
      </c>
      <c r="AI40" s="616" t="s">
        <v>377</v>
      </c>
      <c r="AJ40" s="616" t="s">
        <v>377</v>
      </c>
      <c r="AK40" s="626">
        <v>0</v>
      </c>
      <c r="AL40" s="626">
        <v>1241984000</v>
      </c>
      <c r="AM40" s="626">
        <v>0</v>
      </c>
      <c r="AN40" s="626">
        <f t="shared" si="14"/>
        <v>0</v>
      </c>
      <c r="AO40" s="626">
        <f t="shared" si="15"/>
        <v>1241984</v>
      </c>
      <c r="AP40" s="626">
        <f t="shared" si="16"/>
        <v>0</v>
      </c>
      <c r="AS40" s="630"/>
      <c r="AT40" s="630"/>
      <c r="AU40" s="630"/>
      <c r="AV40" s="630"/>
      <c r="AW40" s="630"/>
      <c r="AX40" s="630"/>
    </row>
    <row r="41" spans="1:56" s="616" customFormat="1" ht="12" customHeight="1" x14ac:dyDescent="0.2">
      <c r="B41" s="672"/>
      <c r="D41" s="672"/>
      <c r="H41" s="626">
        <f>SUM(H3:H40)</f>
        <v>246930549</v>
      </c>
      <c r="I41" s="626">
        <f t="shared" ref="I41:J41" si="23">SUM(I3:I40)</f>
        <v>84405933.015000001</v>
      </c>
      <c r="J41" s="626">
        <f t="shared" si="23"/>
        <v>85872111.019000009</v>
      </c>
      <c r="AG41" s="616" t="s">
        <v>381</v>
      </c>
      <c r="AH41" s="616" t="s">
        <v>121</v>
      </c>
      <c r="AI41" s="616" t="s">
        <v>377</v>
      </c>
      <c r="AJ41" s="616" t="s">
        <v>377</v>
      </c>
      <c r="AK41" s="626">
        <v>10000</v>
      </c>
      <c r="AL41" s="626">
        <v>0</v>
      </c>
      <c r="AM41" s="626">
        <v>0</v>
      </c>
      <c r="AN41" s="626">
        <f t="shared" si="14"/>
        <v>10</v>
      </c>
      <c r="AO41" s="626">
        <f t="shared" si="15"/>
        <v>0</v>
      </c>
      <c r="AP41" s="626">
        <f t="shared" si="16"/>
        <v>0</v>
      </c>
      <c r="AS41" s="630"/>
      <c r="AT41" s="630"/>
      <c r="AU41" s="630"/>
      <c r="AV41" s="630"/>
      <c r="AW41" s="630"/>
      <c r="AX41" s="630"/>
    </row>
    <row r="42" spans="1:56" s="616" customFormat="1" ht="12" customHeight="1" x14ac:dyDescent="0.2">
      <c r="B42" s="672"/>
      <c r="D42" s="672"/>
      <c r="AG42" s="616" t="s">
        <v>381</v>
      </c>
      <c r="AH42" s="616" t="s">
        <v>121</v>
      </c>
      <c r="AI42" s="616" t="s">
        <v>377</v>
      </c>
      <c r="AJ42" s="616" t="s">
        <v>377</v>
      </c>
      <c r="AK42" s="626">
        <v>0</v>
      </c>
      <c r="AL42" s="626">
        <v>71872299532</v>
      </c>
      <c r="AM42" s="626">
        <v>71872299532</v>
      </c>
      <c r="AN42" s="626">
        <f t="shared" si="14"/>
        <v>0</v>
      </c>
      <c r="AO42" s="626">
        <f t="shared" si="15"/>
        <v>71872299.532000005</v>
      </c>
      <c r="AP42" s="626">
        <f t="shared" si="16"/>
        <v>71872299.532000005</v>
      </c>
      <c r="AS42" s="630"/>
      <c r="AT42" s="630"/>
      <c r="AU42" s="630"/>
      <c r="AV42" s="630"/>
      <c r="AW42" s="630"/>
      <c r="AX42" s="630"/>
    </row>
    <row r="43" spans="1:56" s="616" customFormat="1" ht="12" customHeight="1" x14ac:dyDescent="0.2">
      <c r="B43" s="672"/>
      <c r="D43" s="672"/>
      <c r="AK43" s="626"/>
      <c r="AL43" s="626"/>
      <c r="AM43" s="626"/>
      <c r="AN43" s="638"/>
      <c r="AS43" s="630"/>
      <c r="AT43" s="630"/>
      <c r="AU43" s="630"/>
      <c r="AV43" s="630"/>
      <c r="AW43" s="630"/>
      <c r="AX43" s="630"/>
    </row>
    <row r="44" spans="1:56" s="616" customFormat="1" ht="12" customHeight="1" x14ac:dyDescent="0.2">
      <c r="B44" s="672"/>
      <c r="D44" s="672"/>
      <c r="AK44" s="626"/>
      <c r="AL44" s="626"/>
      <c r="AM44" s="626"/>
      <c r="AS44" s="630"/>
      <c r="AT44" s="630"/>
      <c r="AU44" s="630"/>
      <c r="AV44" s="630"/>
      <c r="AW44" s="630"/>
      <c r="AX44" s="630"/>
    </row>
    <row r="45" spans="1:56" s="616" customFormat="1" ht="12" customHeight="1" x14ac:dyDescent="0.2">
      <c r="B45" s="672"/>
      <c r="D45" s="672"/>
      <c r="AK45" s="626"/>
      <c r="AL45" s="626"/>
      <c r="AM45" s="626"/>
      <c r="AS45" s="630"/>
      <c r="AT45" s="630"/>
      <c r="AU45" s="630"/>
      <c r="AV45" s="630"/>
      <c r="AW45" s="630"/>
      <c r="AX45" s="630"/>
    </row>
    <row r="46" spans="1:56" s="616" customFormat="1" ht="12" customHeight="1" x14ac:dyDescent="0.2">
      <c r="B46" s="672"/>
      <c r="D46" s="672"/>
      <c r="AK46" s="626"/>
      <c r="AL46" s="626"/>
      <c r="AM46" s="626"/>
      <c r="AS46" s="630"/>
      <c r="AT46" s="630"/>
      <c r="AU46" s="630"/>
      <c r="AV46" s="630"/>
      <c r="AW46" s="630"/>
      <c r="AX46" s="630"/>
    </row>
    <row r="47" spans="1:56" s="616" customFormat="1" ht="12" customHeight="1" x14ac:dyDescent="0.2">
      <c r="B47" s="672"/>
      <c r="D47" s="672"/>
      <c r="AK47" s="626"/>
      <c r="AL47" s="626"/>
      <c r="AM47" s="626"/>
      <c r="AS47" s="630"/>
      <c r="AT47" s="630"/>
      <c r="AU47" s="630"/>
      <c r="AV47" s="630"/>
      <c r="AW47" s="630"/>
      <c r="AX47" s="630"/>
    </row>
    <row r="48" spans="1:56" s="616" customFormat="1" ht="12" customHeight="1" x14ac:dyDescent="0.2">
      <c r="B48" s="672"/>
      <c r="D48" s="672"/>
      <c r="AK48" s="626"/>
      <c r="AL48" s="626"/>
      <c r="AM48" s="626"/>
      <c r="AS48" s="630"/>
      <c r="AT48" s="630"/>
      <c r="AU48" s="630"/>
      <c r="AV48" s="630"/>
      <c r="AW48" s="630"/>
      <c r="AX48" s="630"/>
    </row>
    <row r="49" spans="2:50" s="616" customFormat="1" ht="12" customHeight="1" x14ac:dyDescent="0.2">
      <c r="B49" s="672"/>
      <c r="D49" s="672"/>
      <c r="AK49" s="626"/>
      <c r="AL49" s="626"/>
      <c r="AM49" s="626"/>
      <c r="AS49" s="630"/>
      <c r="AT49" s="630"/>
      <c r="AU49" s="630"/>
      <c r="AV49" s="630"/>
      <c r="AW49" s="630"/>
      <c r="AX49" s="630"/>
    </row>
    <row r="50" spans="2:50" s="616" customFormat="1" ht="12" customHeight="1" x14ac:dyDescent="0.2">
      <c r="B50" s="672"/>
      <c r="D50" s="672"/>
      <c r="AK50" s="626"/>
      <c r="AL50" s="626"/>
      <c r="AM50" s="626"/>
      <c r="AS50" s="630"/>
      <c r="AT50" s="630"/>
      <c r="AU50" s="630"/>
      <c r="AV50" s="630"/>
      <c r="AW50" s="630"/>
      <c r="AX50" s="630"/>
    </row>
    <row r="51" spans="2:50" s="616" customFormat="1" ht="12" customHeight="1" x14ac:dyDescent="0.2">
      <c r="B51" s="672"/>
      <c r="D51" s="672"/>
      <c r="AK51" s="626"/>
      <c r="AL51" s="626"/>
      <c r="AM51" s="626"/>
      <c r="AS51" s="630"/>
      <c r="AT51" s="630"/>
      <c r="AU51" s="630"/>
      <c r="AV51" s="630"/>
      <c r="AW51" s="630"/>
      <c r="AX51" s="630"/>
    </row>
    <row r="52" spans="2:50" s="616" customFormat="1" ht="12" customHeight="1" x14ac:dyDescent="0.2">
      <c r="B52" s="672"/>
      <c r="D52" s="672"/>
      <c r="AK52" s="626"/>
      <c r="AL52" s="626"/>
      <c r="AM52" s="626"/>
      <c r="AS52" s="630"/>
      <c r="AT52" s="630"/>
      <c r="AU52" s="630"/>
      <c r="AV52" s="630"/>
      <c r="AW52" s="630"/>
      <c r="AX52" s="630"/>
    </row>
    <row r="53" spans="2:50" s="616" customFormat="1" ht="12" customHeight="1" x14ac:dyDescent="0.2">
      <c r="B53" s="672"/>
      <c r="D53" s="672"/>
      <c r="AK53" s="626"/>
      <c r="AL53" s="626"/>
      <c r="AM53" s="626"/>
      <c r="AS53" s="630"/>
      <c r="AT53" s="630"/>
      <c r="AU53" s="630"/>
      <c r="AV53" s="630"/>
      <c r="AW53" s="630"/>
      <c r="AX53" s="630"/>
    </row>
    <row r="54" spans="2:50" s="616" customFormat="1" ht="12" customHeight="1" x14ac:dyDescent="0.2">
      <c r="B54" s="672"/>
      <c r="D54" s="672"/>
      <c r="AK54" s="626"/>
      <c r="AL54" s="626"/>
      <c r="AM54" s="626"/>
      <c r="AS54" s="630"/>
      <c r="AT54" s="630"/>
      <c r="AU54" s="630"/>
      <c r="AV54" s="630"/>
      <c r="AW54" s="630"/>
      <c r="AX54" s="630"/>
    </row>
    <row r="55" spans="2:50" s="616" customFormat="1" ht="12" customHeight="1" x14ac:dyDescent="0.2">
      <c r="B55" s="672"/>
      <c r="D55" s="672"/>
      <c r="AK55" s="626"/>
      <c r="AL55" s="626"/>
      <c r="AM55" s="626"/>
      <c r="AS55" s="630"/>
      <c r="AT55" s="630"/>
      <c r="AU55" s="630"/>
      <c r="AV55" s="630"/>
      <c r="AW55" s="630"/>
      <c r="AX55" s="630"/>
    </row>
    <row r="56" spans="2:50" s="616" customFormat="1" ht="12" customHeight="1" x14ac:dyDescent="0.2">
      <c r="B56" s="672"/>
      <c r="D56" s="672"/>
      <c r="AK56" s="626"/>
      <c r="AL56" s="626"/>
      <c r="AM56" s="626"/>
      <c r="AS56" s="630"/>
      <c r="AT56" s="630"/>
      <c r="AU56" s="630"/>
      <c r="AV56" s="630"/>
      <c r="AW56" s="630"/>
      <c r="AX56" s="630"/>
    </row>
    <row r="57" spans="2:50" s="616" customFormat="1" ht="12" customHeight="1" x14ac:dyDescent="0.2">
      <c r="B57" s="672"/>
      <c r="D57" s="672"/>
      <c r="AK57" s="626"/>
      <c r="AL57" s="626"/>
      <c r="AM57" s="626"/>
      <c r="AS57" s="630"/>
      <c r="AT57" s="630"/>
      <c r="AU57" s="630"/>
      <c r="AV57" s="630"/>
      <c r="AW57" s="630"/>
      <c r="AX57" s="630"/>
    </row>
    <row r="58" spans="2:50" s="616" customFormat="1" ht="12" customHeight="1" x14ac:dyDescent="0.2">
      <c r="B58" s="672"/>
      <c r="D58" s="672"/>
      <c r="AK58" s="626"/>
      <c r="AL58" s="626"/>
      <c r="AM58" s="626"/>
      <c r="AS58" s="630"/>
      <c r="AT58" s="630"/>
      <c r="AU58" s="630"/>
      <c r="AV58" s="630"/>
      <c r="AW58" s="630"/>
      <c r="AX58" s="630"/>
    </row>
    <row r="59" spans="2:50" s="616" customFormat="1" ht="12" customHeight="1" x14ac:dyDescent="0.2">
      <c r="B59" s="672"/>
      <c r="D59" s="672"/>
      <c r="AK59" s="626"/>
      <c r="AL59" s="626"/>
      <c r="AM59" s="626"/>
      <c r="AS59" s="630"/>
      <c r="AT59" s="630"/>
      <c r="AU59" s="630"/>
      <c r="AV59" s="630"/>
      <c r="AW59" s="630"/>
      <c r="AX59" s="630"/>
    </row>
    <row r="60" spans="2:50" s="616" customFormat="1" ht="12" customHeight="1" x14ac:dyDescent="0.2">
      <c r="B60" s="672"/>
      <c r="D60" s="672"/>
      <c r="AK60" s="626"/>
      <c r="AL60" s="626"/>
      <c r="AM60" s="626"/>
      <c r="AS60" s="630"/>
      <c r="AT60" s="630"/>
      <c r="AU60" s="630"/>
      <c r="AV60" s="630"/>
      <c r="AW60" s="630"/>
      <c r="AX60" s="630"/>
    </row>
    <row r="61" spans="2:50" s="616" customFormat="1" ht="12" customHeight="1" x14ac:dyDescent="0.2">
      <c r="B61" s="672"/>
      <c r="D61" s="672"/>
      <c r="AK61" s="626"/>
      <c r="AL61" s="626"/>
      <c r="AM61" s="626"/>
      <c r="AS61" s="630"/>
      <c r="AT61" s="630"/>
      <c r="AU61" s="630"/>
      <c r="AV61" s="630"/>
      <c r="AW61" s="630"/>
      <c r="AX61" s="630"/>
    </row>
    <row r="62" spans="2:50" s="616" customFormat="1" ht="12" customHeight="1" x14ac:dyDescent="0.2">
      <c r="B62" s="672"/>
      <c r="D62" s="672"/>
      <c r="AK62" s="626"/>
      <c r="AL62" s="626"/>
      <c r="AM62" s="626"/>
      <c r="AS62" s="630"/>
      <c r="AT62" s="630"/>
      <c r="AU62" s="630"/>
      <c r="AV62" s="630"/>
      <c r="AW62" s="630"/>
      <c r="AX62" s="630"/>
    </row>
    <row r="63" spans="2:50" s="616" customFormat="1" ht="12" customHeight="1" x14ac:dyDescent="0.2">
      <c r="B63" s="672"/>
      <c r="D63" s="672"/>
      <c r="AK63" s="626"/>
      <c r="AL63" s="626"/>
      <c r="AM63" s="626"/>
      <c r="AS63" s="630"/>
      <c r="AT63" s="630"/>
      <c r="AU63" s="630"/>
      <c r="AV63" s="630"/>
      <c r="AW63" s="630"/>
      <c r="AX63" s="630"/>
    </row>
    <row r="64" spans="2:50" s="616" customFormat="1" ht="12" customHeight="1" x14ac:dyDescent="0.2">
      <c r="B64" s="672"/>
      <c r="D64" s="672"/>
      <c r="AK64" s="626"/>
      <c r="AL64" s="626"/>
      <c r="AM64" s="626"/>
      <c r="AS64" s="630"/>
      <c r="AT64" s="630"/>
      <c r="AU64" s="630"/>
      <c r="AV64" s="630"/>
      <c r="AW64" s="630"/>
      <c r="AX64" s="630"/>
    </row>
    <row r="65" spans="2:50" s="616" customFormat="1" ht="12" customHeight="1" x14ac:dyDescent="0.2">
      <c r="B65" s="672"/>
      <c r="D65" s="672"/>
      <c r="AK65" s="626"/>
      <c r="AL65" s="626"/>
      <c r="AM65" s="626"/>
      <c r="AS65" s="630"/>
      <c r="AT65" s="630"/>
      <c r="AU65" s="630"/>
      <c r="AV65" s="630"/>
      <c r="AW65" s="630"/>
      <c r="AX65" s="630"/>
    </row>
    <row r="66" spans="2:50" s="616" customFormat="1" ht="12" customHeight="1" x14ac:dyDescent="0.2">
      <c r="B66" s="672"/>
      <c r="D66" s="672"/>
      <c r="AK66" s="626"/>
      <c r="AL66" s="626"/>
      <c r="AM66" s="626"/>
      <c r="AS66" s="630"/>
      <c r="AT66" s="630"/>
      <c r="AU66" s="630"/>
      <c r="AV66" s="630"/>
      <c r="AW66" s="630"/>
      <c r="AX66" s="630"/>
    </row>
    <row r="67" spans="2:50" s="616" customFormat="1" ht="12" customHeight="1" x14ac:dyDescent="0.2">
      <c r="B67" s="672"/>
      <c r="D67" s="672"/>
      <c r="AK67" s="626"/>
      <c r="AL67" s="626"/>
      <c r="AM67" s="626"/>
      <c r="AS67" s="630"/>
      <c r="AT67" s="630"/>
      <c r="AU67" s="630"/>
      <c r="AV67" s="630"/>
      <c r="AW67" s="630"/>
      <c r="AX67" s="630"/>
    </row>
    <row r="68" spans="2:50" s="616" customFormat="1" ht="12" customHeight="1" x14ac:dyDescent="0.2">
      <c r="B68" s="672"/>
      <c r="D68" s="672"/>
      <c r="AK68" s="626"/>
      <c r="AL68" s="626"/>
      <c r="AM68" s="626"/>
      <c r="AS68" s="630"/>
      <c r="AT68" s="630"/>
      <c r="AU68" s="630"/>
      <c r="AV68" s="630"/>
      <c r="AW68" s="630"/>
      <c r="AX68" s="630"/>
    </row>
    <row r="69" spans="2:50" s="616" customFormat="1" ht="12" customHeight="1" x14ac:dyDescent="0.2">
      <c r="B69" s="672"/>
      <c r="D69" s="672"/>
      <c r="AK69" s="626"/>
      <c r="AL69" s="626"/>
      <c r="AM69" s="626"/>
      <c r="AS69" s="630"/>
      <c r="AT69" s="630"/>
      <c r="AU69" s="630"/>
      <c r="AV69" s="630"/>
      <c r="AW69" s="630"/>
      <c r="AX69" s="630"/>
    </row>
    <row r="70" spans="2:50" s="616" customFormat="1" ht="12" customHeight="1" x14ac:dyDescent="0.2">
      <c r="B70" s="672"/>
      <c r="D70" s="672"/>
      <c r="AK70" s="626"/>
      <c r="AL70" s="626"/>
      <c r="AM70" s="626"/>
      <c r="AS70" s="630"/>
      <c r="AT70" s="630"/>
      <c r="AU70" s="630"/>
      <c r="AV70" s="630"/>
      <c r="AW70" s="630"/>
      <c r="AX70" s="630"/>
    </row>
    <row r="71" spans="2:50" s="616" customFormat="1" ht="12" customHeight="1" x14ac:dyDescent="0.2">
      <c r="B71" s="672"/>
      <c r="D71" s="672"/>
      <c r="AK71" s="626"/>
      <c r="AL71" s="626"/>
      <c r="AM71" s="626"/>
      <c r="AS71" s="630"/>
      <c r="AT71" s="630"/>
      <c r="AU71" s="630"/>
      <c r="AV71" s="630"/>
      <c r="AW71" s="630"/>
      <c r="AX71" s="630"/>
    </row>
  </sheetData>
  <autoFilter ref="A2:J41" xr:uid="{205CA62B-1F24-4509-947F-81C5F285BF8D}"/>
  <mergeCells count="5">
    <mergeCell ref="AR1:AY1"/>
    <mergeCell ref="A1:G1"/>
    <mergeCell ref="L1:U1"/>
    <mergeCell ref="Z1:AC1"/>
    <mergeCell ref="AG1:AM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7">
    <tabColor rgb="FF00B050"/>
    <pageSetUpPr fitToPage="1"/>
  </sheetPr>
  <dimension ref="A1:AY74"/>
  <sheetViews>
    <sheetView showGridLines="0" zoomScale="80" zoomScaleNormal="80" zoomScaleSheetLayoutView="98" workbookViewId="0">
      <pane xSplit="7" ySplit="8" topLeftCell="H9" activePane="bottomRight" state="frozen"/>
      <selection pane="topRight" activeCell="H1" sqref="H1"/>
      <selection pane="bottomLeft" activeCell="A9" sqref="A9"/>
      <selection pane="bottomRight" activeCell="T59" sqref="T59"/>
    </sheetView>
  </sheetViews>
  <sheetFormatPr baseColWidth="10" defaultColWidth="11.42578125" defaultRowHeight="12.75" x14ac:dyDescent="0.25"/>
  <cols>
    <col min="1" max="1" width="9.7109375" style="377" customWidth="1"/>
    <col min="2" max="2" width="6.7109375" style="479" customWidth="1"/>
    <col min="3" max="3" width="6.7109375" style="1" customWidth="1"/>
    <col min="4" max="4" width="6.7109375" style="202" customWidth="1"/>
    <col min="5" max="5" width="9.7109375" style="480" hidden="1" customWidth="1"/>
    <col min="6" max="6" width="13.5703125" style="71" hidden="1" customWidth="1"/>
    <col min="7" max="7" width="48" style="30" customWidth="1"/>
    <col min="8" max="10" width="20.7109375" style="97" customWidth="1"/>
    <col min="11" max="11" width="20.7109375" style="481" customWidth="1"/>
    <col min="12" max="12" width="19.42578125" style="97" hidden="1" customWidth="1"/>
    <col min="13" max="13" width="19.42578125" style="481" hidden="1" customWidth="1"/>
    <col min="14" max="14" width="19.42578125" style="97" hidden="1" customWidth="1"/>
    <col min="15" max="15" width="19.42578125" style="481" hidden="1" customWidth="1"/>
    <col min="16" max="17" width="19.42578125" style="482" hidden="1" customWidth="1"/>
    <col min="18" max="18" width="19.42578125" style="481" hidden="1" customWidth="1"/>
    <col min="19" max="19" width="20.7109375" style="484" customWidth="1"/>
    <col min="20" max="20" width="20.7109375" style="97" customWidth="1"/>
    <col min="21" max="21" width="20.7109375" style="485" customWidth="1"/>
    <col min="22" max="22" width="20.7109375" style="485" hidden="1" customWidth="1"/>
    <col min="23" max="24" width="20.7109375" style="482" hidden="1" customWidth="1"/>
    <col min="25" max="26" width="21.5703125" style="482" hidden="1" customWidth="1"/>
    <col min="27" max="35" width="21.5703125" style="97" hidden="1" customWidth="1"/>
    <col min="36" max="36" width="2.28515625" style="37" customWidth="1"/>
    <col min="37" max="37" width="6.5703125" style="303" customWidth="1"/>
    <col min="38" max="38" width="62" style="161" customWidth="1"/>
    <col min="39" max="39" width="13.85546875" style="161" customWidth="1"/>
    <col min="40" max="41" width="13.85546875" style="90" customWidth="1"/>
    <col min="42" max="44" width="13.85546875" style="30" customWidth="1"/>
    <col min="45" max="47" width="11" style="30" customWidth="1"/>
    <col min="48" max="51" width="11.42578125" style="30" customWidth="1"/>
    <col min="52" max="16384" width="11.42578125" style="30"/>
  </cols>
  <sheetData>
    <row r="1" spans="1:51" s="231" customFormat="1" ht="20.100000000000001" customHeight="1" x14ac:dyDescent="0.25">
      <c r="A1" s="469"/>
      <c r="D1" s="172"/>
      <c r="I1" s="292"/>
      <c r="J1" s="172"/>
      <c r="K1" s="470"/>
      <c r="L1" s="172"/>
      <c r="M1" s="471"/>
      <c r="N1" s="292"/>
      <c r="O1" s="471"/>
      <c r="P1" s="172"/>
      <c r="Q1" s="172"/>
      <c r="R1" s="472"/>
      <c r="S1" s="473"/>
      <c r="T1" s="473"/>
      <c r="U1" s="472"/>
      <c r="V1" s="472"/>
      <c r="W1" s="474"/>
      <c r="X1" s="474"/>
      <c r="AK1" s="475"/>
      <c r="AL1" s="473"/>
      <c r="AM1" s="473"/>
    </row>
    <row r="2" spans="1:51" ht="27" customHeight="1" x14ac:dyDescent="0.25">
      <c r="B2" s="1074" t="s">
        <v>245</v>
      </c>
      <c r="C2" s="1074"/>
      <c r="D2" s="1074"/>
      <c r="E2" s="1074"/>
      <c r="F2" s="1074"/>
      <c r="G2" s="1074"/>
      <c r="H2" s="1074"/>
      <c r="I2" s="1074"/>
      <c r="J2" s="1074"/>
      <c r="K2" s="1074"/>
      <c r="L2" s="1074"/>
      <c r="M2" s="1074"/>
      <c r="N2" s="1074"/>
      <c r="O2" s="1074"/>
      <c r="P2" s="1074"/>
      <c r="Q2" s="1074"/>
      <c r="R2" s="1074"/>
      <c r="S2" s="1074"/>
      <c r="T2" s="1074"/>
      <c r="U2" s="1074"/>
      <c r="V2" s="1071"/>
      <c r="W2" s="1072"/>
      <c r="X2" s="1071"/>
      <c r="Y2" s="1072"/>
      <c r="Z2" s="445"/>
      <c r="AA2" s="445"/>
      <c r="AB2" s="458"/>
      <c r="AC2" s="458"/>
      <c r="AD2" s="458"/>
      <c r="AE2" s="458"/>
      <c r="AF2" s="458"/>
      <c r="AG2" s="458"/>
      <c r="AH2" s="458"/>
      <c r="AI2" s="458"/>
      <c r="AJ2" s="465"/>
    </row>
    <row r="3" spans="1:51" s="6" customFormat="1" ht="27" hidden="1" customHeight="1" x14ac:dyDescent="0.25">
      <c r="A3" s="728"/>
      <c r="B3" s="729"/>
      <c r="C3" s="729"/>
      <c r="D3" s="730"/>
      <c r="E3" s="729"/>
      <c r="F3" s="729"/>
      <c r="G3" s="729"/>
      <c r="H3" s="729"/>
      <c r="I3" s="729"/>
      <c r="J3" s="729"/>
      <c r="K3" s="483"/>
      <c r="L3" s="729"/>
      <c r="M3" s="613"/>
      <c r="N3" s="729"/>
      <c r="O3" s="613"/>
      <c r="P3" s="731"/>
      <c r="Q3" s="731"/>
      <c r="R3" s="613"/>
      <c r="S3" s="97"/>
      <c r="T3" s="97"/>
      <c r="U3" s="613"/>
      <c r="V3" s="732" t="s">
        <v>234</v>
      </c>
      <c r="W3" s="732" t="s">
        <v>120</v>
      </c>
      <c r="X3" s="732" t="s">
        <v>234</v>
      </c>
      <c r="Y3" s="732" t="s">
        <v>120</v>
      </c>
      <c r="Z3" s="732"/>
      <c r="AA3" s="732"/>
      <c r="AB3" s="732"/>
      <c r="AC3" s="732"/>
      <c r="AD3" s="732"/>
      <c r="AE3" s="732"/>
      <c r="AF3" s="732"/>
      <c r="AG3" s="732"/>
      <c r="AH3" s="732"/>
      <c r="AI3" s="732"/>
      <c r="AJ3" s="477"/>
      <c r="AK3" s="733"/>
      <c r="AL3" s="236"/>
      <c r="AM3" s="236"/>
    </row>
    <row r="4" spans="1:51" ht="27" customHeight="1" x14ac:dyDescent="0.25">
      <c r="B4" s="1109" t="s">
        <v>225</v>
      </c>
      <c r="C4" s="1109"/>
      <c r="D4" s="1109"/>
      <c r="E4" s="1109"/>
      <c r="F4" s="1109"/>
      <c r="G4" s="1109"/>
      <c r="H4" s="1109"/>
      <c r="I4" s="1109"/>
      <c r="J4" s="1109"/>
      <c r="K4" s="1109"/>
      <c r="L4" s="1109"/>
      <c r="M4" s="1109"/>
      <c r="N4" s="1109"/>
      <c r="O4" s="1109"/>
      <c r="P4" s="1109"/>
      <c r="Q4" s="1109"/>
      <c r="R4" s="1109"/>
      <c r="S4" s="1109"/>
      <c r="T4" s="1109"/>
      <c r="U4" s="1109"/>
      <c r="V4" s="162"/>
      <c r="W4" s="466"/>
      <c r="X4" s="466"/>
      <c r="Y4" s="162"/>
      <c r="Z4" s="162"/>
      <c r="AA4" s="162"/>
      <c r="AB4" s="145"/>
      <c r="AC4" s="145"/>
      <c r="AD4" s="145"/>
      <c r="AE4" s="145"/>
      <c r="AF4" s="145"/>
      <c r="AG4" s="145"/>
      <c r="AH4" s="145"/>
      <c r="AI4" s="140"/>
    </row>
    <row r="5" spans="1:51" ht="30" customHeight="1" x14ac:dyDescent="0.25">
      <c r="B5" s="1114" t="s">
        <v>243</v>
      </c>
      <c r="C5" s="1114"/>
      <c r="D5" s="1114"/>
      <c r="E5" s="1114"/>
      <c r="F5" s="1114"/>
      <c r="G5" s="1114"/>
      <c r="H5" s="1076" t="s">
        <v>1054</v>
      </c>
      <c r="I5" s="1076"/>
      <c r="J5" s="1076"/>
      <c r="K5" s="1076"/>
      <c r="L5" s="1076"/>
      <c r="M5" s="1076"/>
      <c r="N5" s="1076"/>
      <c r="O5" s="1076"/>
      <c r="P5" s="1076"/>
      <c r="Q5" s="1076"/>
      <c r="R5" s="1076"/>
      <c r="S5" s="1056" t="s">
        <v>799</v>
      </c>
      <c r="T5" s="1056"/>
      <c r="U5" s="1056"/>
      <c r="V5" s="1069" t="s">
        <v>0</v>
      </c>
      <c r="W5" s="1070"/>
      <c r="X5" s="1069" t="s">
        <v>129</v>
      </c>
      <c r="Y5" s="1070"/>
      <c r="Z5" s="104" t="s">
        <v>4</v>
      </c>
      <c r="AA5" s="104" t="s">
        <v>5</v>
      </c>
      <c r="AB5" s="104" t="s">
        <v>6</v>
      </c>
      <c r="AC5" s="441" t="s">
        <v>7</v>
      </c>
      <c r="AD5" s="441" t="s">
        <v>77</v>
      </c>
      <c r="AE5" s="441" t="s">
        <v>8</v>
      </c>
      <c r="AF5" s="441" t="s">
        <v>9</v>
      </c>
      <c r="AG5" s="441" t="s">
        <v>10</v>
      </c>
      <c r="AH5" s="441" t="s">
        <v>11</v>
      </c>
      <c r="AI5" s="104" t="s">
        <v>12</v>
      </c>
    </row>
    <row r="6" spans="1:51" ht="27" hidden="1" customHeight="1" x14ac:dyDescent="0.25">
      <c r="B6" s="1114"/>
      <c r="C6" s="1114"/>
      <c r="D6" s="1114"/>
      <c r="E6" s="1114"/>
      <c r="F6" s="1114"/>
      <c r="G6" s="1114"/>
      <c r="H6" s="175" t="s">
        <v>123</v>
      </c>
      <c r="I6" s="175" t="s">
        <v>124</v>
      </c>
      <c r="J6" s="175" t="s">
        <v>125</v>
      </c>
      <c r="K6" s="179" t="s">
        <v>126</v>
      </c>
      <c r="L6" s="175" t="s">
        <v>612</v>
      </c>
      <c r="M6" s="179" t="s">
        <v>775</v>
      </c>
      <c r="N6" s="175" t="s">
        <v>613</v>
      </c>
      <c r="O6" s="179" t="s">
        <v>776</v>
      </c>
      <c r="P6" s="302"/>
      <c r="Q6" s="302"/>
      <c r="R6" s="179"/>
      <c r="S6" s="193" t="s">
        <v>123</v>
      </c>
      <c r="T6" s="196" t="s">
        <v>124</v>
      </c>
      <c r="U6" s="180" t="s">
        <v>127</v>
      </c>
      <c r="V6" s="464"/>
      <c r="W6" s="467" t="s">
        <v>0</v>
      </c>
      <c r="X6" s="467"/>
      <c r="Y6" s="104" t="s">
        <v>129</v>
      </c>
      <c r="Z6" s="104" t="s">
        <v>4</v>
      </c>
      <c r="AA6" s="104" t="s">
        <v>5</v>
      </c>
      <c r="AB6" s="104" t="s">
        <v>6</v>
      </c>
      <c r="AC6" s="441" t="s">
        <v>7</v>
      </c>
      <c r="AD6" s="441" t="s">
        <v>77</v>
      </c>
      <c r="AE6" s="441" t="s">
        <v>8</v>
      </c>
      <c r="AF6" s="441" t="s">
        <v>9</v>
      </c>
      <c r="AG6" s="441" t="s">
        <v>10</v>
      </c>
      <c r="AH6" s="441" t="s">
        <v>11</v>
      </c>
      <c r="AI6" s="104" t="s">
        <v>12</v>
      </c>
    </row>
    <row r="7" spans="1:51" ht="45" customHeight="1" x14ac:dyDescent="0.25">
      <c r="B7" s="1114"/>
      <c r="C7" s="1114"/>
      <c r="D7" s="1114"/>
      <c r="E7" s="1114"/>
      <c r="F7" s="1114"/>
      <c r="G7" s="1114"/>
      <c r="H7" s="181" t="s">
        <v>1055</v>
      </c>
      <c r="I7" s="181" t="s">
        <v>1056</v>
      </c>
      <c r="J7" s="181" t="s">
        <v>1081</v>
      </c>
      <c r="K7" s="182" t="s">
        <v>1082</v>
      </c>
      <c r="L7" s="181" t="s">
        <v>624</v>
      </c>
      <c r="M7" s="182" t="s">
        <v>623</v>
      </c>
      <c r="N7" s="181" t="s">
        <v>621</v>
      </c>
      <c r="O7" s="182" t="s">
        <v>622</v>
      </c>
      <c r="P7" s="278" t="s">
        <v>937</v>
      </c>
      <c r="Q7" s="278" t="s">
        <v>938</v>
      </c>
      <c r="R7" s="182" t="s">
        <v>939</v>
      </c>
      <c r="S7" s="183" t="s">
        <v>1084</v>
      </c>
      <c r="T7" s="183" t="s">
        <v>1085</v>
      </c>
      <c r="U7" s="184" t="s">
        <v>1086</v>
      </c>
      <c r="V7" s="335" t="s">
        <v>1058</v>
      </c>
      <c r="W7" s="468" t="s">
        <v>800</v>
      </c>
      <c r="X7" s="113" t="s">
        <v>1058</v>
      </c>
      <c r="Y7" s="113" t="s">
        <v>800</v>
      </c>
      <c r="Z7" s="113" t="s">
        <v>800</v>
      </c>
      <c r="AA7" s="113" t="s">
        <v>800</v>
      </c>
      <c r="AB7" s="113" t="s">
        <v>800</v>
      </c>
      <c r="AC7" s="113" t="s">
        <v>800</v>
      </c>
      <c r="AD7" s="113" t="s">
        <v>800</v>
      </c>
      <c r="AE7" s="113" t="s">
        <v>800</v>
      </c>
      <c r="AF7" s="113" t="s">
        <v>800</v>
      </c>
      <c r="AG7" s="113" t="s">
        <v>800</v>
      </c>
      <c r="AH7" s="113" t="s">
        <v>800</v>
      </c>
      <c r="AI7" s="113" t="s">
        <v>800</v>
      </c>
      <c r="AN7" s="161"/>
    </row>
    <row r="8" spans="1:51" ht="39.950000000000003" customHeight="1" x14ac:dyDescent="0.25">
      <c r="A8" s="378"/>
      <c r="B8" s="360" t="s">
        <v>87</v>
      </c>
      <c r="C8" s="121" t="s">
        <v>88</v>
      </c>
      <c r="D8" s="121" t="s">
        <v>89</v>
      </c>
      <c r="E8" s="115" t="s">
        <v>90</v>
      </c>
      <c r="F8" s="114"/>
      <c r="G8" s="116" t="s">
        <v>247</v>
      </c>
      <c r="H8" s="122">
        <f>+H33+H63+H9</f>
        <v>55354872</v>
      </c>
      <c r="I8" s="122">
        <f>+I9+I31+I33+I63+I61</f>
        <v>39769914</v>
      </c>
      <c r="J8" s="122">
        <f>+J31+J33+J61+J63+J9</f>
        <v>27397914</v>
      </c>
      <c r="K8" s="738">
        <f>IFERROR(J8/I8,0)</f>
        <v>0.68891056691749442</v>
      </c>
      <c r="L8" s="122">
        <f>+L9+L31+L33+L63+L61</f>
        <v>27397914</v>
      </c>
      <c r="M8" s="190">
        <f>IFERROR(L8/I8,0)</f>
        <v>0.68891056691749442</v>
      </c>
      <c r="N8" s="122">
        <f>+I8-L8</f>
        <v>12372000</v>
      </c>
      <c r="O8" s="298">
        <f>+IFERROR(N8/I8,0)</f>
        <v>0.31108943308250553</v>
      </c>
      <c r="P8" s="122">
        <f>+P9+P31+P33+P61+P63</f>
        <v>0</v>
      </c>
      <c r="Q8" s="122">
        <f>+Q9+Q31+Q33+Q61+Q63</f>
        <v>27397914</v>
      </c>
      <c r="R8" s="298">
        <f>+IFERROR(Q8/J8,0)</f>
        <v>1</v>
      </c>
      <c r="S8" s="122">
        <f>+S9+S31+S33+S63+S61</f>
        <v>57831516.99499999</v>
      </c>
      <c r="T8" s="122">
        <f ca="1">+T9+T31+T33+T63+T61</f>
        <v>0</v>
      </c>
      <c r="U8" s="190">
        <f ca="1">IFERROR(T8/S8,0)</f>
        <v>0</v>
      </c>
      <c r="V8" s="340">
        <f>+V9+V31+V33+V61+V63</f>
        <v>27397914</v>
      </c>
      <c r="W8" s="965">
        <f>+W9+W31+W33+W61+W63</f>
        <v>0</v>
      </c>
      <c r="X8" s="197">
        <f t="shared" ref="X8:Y8" si="0">+X9+X31+X33+X61+X63</f>
        <v>0</v>
      </c>
      <c r="Y8" s="197">
        <f t="shared" si="0"/>
        <v>0</v>
      </c>
      <c r="Z8" s="111">
        <v>0</v>
      </c>
      <c r="AA8" s="111">
        <v>0</v>
      </c>
      <c r="AB8" s="111">
        <v>0</v>
      </c>
      <c r="AC8" s="111">
        <v>0</v>
      </c>
      <c r="AD8" s="111">
        <v>0</v>
      </c>
      <c r="AE8" s="111">
        <v>0</v>
      </c>
      <c r="AF8" s="111">
        <f>+AF9+AF31+AF33+AF61+AF63</f>
        <v>6365675</v>
      </c>
      <c r="AG8" s="111">
        <v>0</v>
      </c>
      <c r="AH8" s="111">
        <v>0</v>
      </c>
      <c r="AI8" s="111">
        <f>+AI9+AI31+AI33+AI61+AI63</f>
        <v>27397914</v>
      </c>
      <c r="AK8" s="304"/>
      <c r="AM8" s="293"/>
      <c r="AN8" s="293"/>
      <c r="AO8" s="293"/>
      <c r="AP8" s="293"/>
      <c r="AQ8" s="293"/>
      <c r="AR8" s="293"/>
      <c r="AS8" s="376"/>
      <c r="AT8" s="376"/>
      <c r="AU8" s="376"/>
    </row>
    <row r="9" spans="1:51" ht="15.75" customHeight="1" x14ac:dyDescent="0.25">
      <c r="A9" s="378" t="s">
        <v>348</v>
      </c>
      <c r="B9" s="361">
        <v>24</v>
      </c>
      <c r="C9" s="106" t="s">
        <v>1</v>
      </c>
      <c r="D9" s="70"/>
      <c r="E9" s="149"/>
      <c r="F9" s="148"/>
      <c r="G9" s="109" t="s">
        <v>192</v>
      </c>
      <c r="H9" s="32">
        <f>+H10</f>
        <v>0</v>
      </c>
      <c r="I9" s="32">
        <f>+I10</f>
        <v>0</v>
      </c>
      <c r="J9" s="32">
        <f t="shared" ref="J9:J63" si="1">SUMIF($V$3:$AI$3,"ok",V9:AI9)</f>
        <v>0</v>
      </c>
      <c r="K9" s="426">
        <f t="shared" ref="K9:K63" si="2">IFERROR(J9/I9,0)</f>
        <v>0</v>
      </c>
      <c r="L9" s="417">
        <f>+L10</f>
        <v>0</v>
      </c>
      <c r="M9" s="437">
        <f t="shared" ref="M9:M67" si="3">IFERROR(L9/I9,0)</f>
        <v>0</v>
      </c>
      <c r="N9" s="417">
        <f t="shared" ref="N9" si="4">+I9-L9</f>
        <v>0</v>
      </c>
      <c r="O9" s="426">
        <f t="shared" ref="O9:O63" si="5">+IFERROR(N9/I9,0)</f>
        <v>0</v>
      </c>
      <c r="P9" s="427">
        <v>0</v>
      </c>
      <c r="Q9" s="427">
        <v>0</v>
      </c>
      <c r="R9" s="426">
        <f t="shared" ref="R9:R67" si="6">+IFERROR(Q9/J9,0)</f>
        <v>0</v>
      </c>
      <c r="S9" s="438">
        <f>+S10</f>
        <v>0</v>
      </c>
      <c r="T9" s="428">
        <f>+T10</f>
        <v>0</v>
      </c>
      <c r="U9" s="437">
        <f t="shared" ref="U9:U63" si="7">IFERROR(T9/S9,0)</f>
        <v>0</v>
      </c>
      <c r="V9" s="147">
        <v>0</v>
      </c>
      <c r="W9" s="147">
        <v>0</v>
      </c>
      <c r="X9" s="147">
        <v>0</v>
      </c>
      <c r="Y9" s="147">
        <v>0</v>
      </c>
      <c r="Z9" s="33">
        <v>0</v>
      </c>
      <c r="AA9" s="33">
        <v>0</v>
      </c>
      <c r="AB9" s="33">
        <v>0</v>
      </c>
      <c r="AC9" s="33">
        <v>0</v>
      </c>
      <c r="AD9" s="33">
        <v>0</v>
      </c>
      <c r="AE9" s="33">
        <v>0</v>
      </c>
      <c r="AF9" s="33">
        <f>+AF10</f>
        <v>176090</v>
      </c>
      <c r="AG9" s="33">
        <v>0</v>
      </c>
      <c r="AH9" s="33">
        <v>0</v>
      </c>
      <c r="AI9" s="33">
        <f>+AI10</f>
        <v>386850</v>
      </c>
      <c r="AM9" s="293"/>
      <c r="AN9" s="293"/>
      <c r="AO9" s="293"/>
      <c r="AP9" s="293"/>
      <c r="AQ9" s="293"/>
      <c r="AR9" s="293"/>
      <c r="AS9" s="97"/>
      <c r="AT9" s="97"/>
      <c r="AU9" s="97"/>
      <c r="AV9" s="97"/>
      <c r="AW9" s="97"/>
      <c r="AX9" s="97"/>
      <c r="AY9" s="97"/>
    </row>
    <row r="10" spans="1:51" ht="15.75" customHeight="1" x14ac:dyDescent="0.25">
      <c r="A10" s="378" t="s">
        <v>981</v>
      </c>
      <c r="B10" s="361"/>
      <c r="C10" s="106">
        <v>2</v>
      </c>
      <c r="D10" s="269"/>
      <c r="E10" s="149"/>
      <c r="F10" s="148"/>
      <c r="G10" s="109" t="s">
        <v>84</v>
      </c>
      <c r="H10" s="32">
        <v>0</v>
      </c>
      <c r="I10" s="32">
        <f>SUM(I11:I30)</f>
        <v>0</v>
      </c>
      <c r="J10" s="32">
        <f t="shared" si="1"/>
        <v>0</v>
      </c>
      <c r="K10" s="426">
        <f t="shared" si="2"/>
        <v>0</v>
      </c>
      <c r="L10" s="417">
        <f>SUM(L11:L30)</f>
        <v>0</v>
      </c>
      <c r="M10" s="437">
        <f t="shared" si="3"/>
        <v>0</v>
      </c>
      <c r="N10" s="417">
        <f>+I10-L10</f>
        <v>0</v>
      </c>
      <c r="O10" s="426">
        <f t="shared" si="5"/>
        <v>0</v>
      </c>
      <c r="P10" s="427">
        <v>0</v>
      </c>
      <c r="Q10" s="427">
        <v>0</v>
      </c>
      <c r="R10" s="426">
        <f t="shared" si="6"/>
        <v>0</v>
      </c>
      <c r="S10" s="439">
        <f>+SUM(S11:S30)</f>
        <v>0</v>
      </c>
      <c r="T10" s="417">
        <f>SUM(T11:T30)</f>
        <v>0</v>
      </c>
      <c r="U10" s="437">
        <f t="shared" si="7"/>
        <v>0</v>
      </c>
      <c r="V10" s="147">
        <v>0</v>
      </c>
      <c r="W10" s="147">
        <v>0</v>
      </c>
      <c r="X10" s="147">
        <v>0</v>
      </c>
      <c r="Y10" s="147">
        <v>0</v>
      </c>
      <c r="Z10" s="33">
        <v>0</v>
      </c>
      <c r="AA10" s="33">
        <v>0</v>
      </c>
      <c r="AB10" s="33">
        <v>0</v>
      </c>
      <c r="AC10" s="33">
        <v>0</v>
      </c>
      <c r="AD10" s="33">
        <v>0</v>
      </c>
      <c r="AE10" s="33">
        <v>0</v>
      </c>
      <c r="AF10" s="33">
        <f>SUM(AF11:AF30)</f>
        <v>176090</v>
      </c>
      <c r="AG10" s="33">
        <v>0</v>
      </c>
      <c r="AH10" s="33">
        <v>0</v>
      </c>
      <c r="AI10" s="33">
        <f>SUM(AI11:AI30)</f>
        <v>386850</v>
      </c>
      <c r="AM10" s="293"/>
      <c r="AN10" s="293"/>
      <c r="AO10" s="293"/>
      <c r="AP10" s="293"/>
      <c r="AQ10" s="293"/>
      <c r="AR10" s="293"/>
      <c r="AS10" s="97"/>
      <c r="AT10" s="97"/>
      <c r="AU10" s="97"/>
      <c r="AV10" s="97"/>
      <c r="AW10" s="97"/>
      <c r="AX10" s="97"/>
      <c r="AY10" s="97"/>
    </row>
    <row r="11" spans="1:51" s="91" customFormat="1" ht="15.75" hidden="1" customHeight="1" x14ac:dyDescent="0.25">
      <c r="A11" s="378"/>
      <c r="B11" s="267"/>
      <c r="C11" s="224"/>
      <c r="D11" s="218">
        <v>4</v>
      </c>
      <c r="E11" s="209"/>
      <c r="F11" s="217">
        <v>2402004</v>
      </c>
      <c r="G11" s="117" t="s">
        <v>251</v>
      </c>
      <c r="H11" s="77">
        <v>0</v>
      </c>
      <c r="I11" s="77">
        <v>0</v>
      </c>
      <c r="J11" s="77">
        <f t="shared" si="1"/>
        <v>0</v>
      </c>
      <c r="K11" s="426">
        <f t="shared" si="2"/>
        <v>0</v>
      </c>
      <c r="L11" s="409">
        <v>0</v>
      </c>
      <c r="M11" s="437">
        <f t="shared" si="3"/>
        <v>0</v>
      </c>
      <c r="N11" s="409">
        <f>+I11-L11</f>
        <v>0</v>
      </c>
      <c r="O11" s="426">
        <f t="shared" si="5"/>
        <v>0</v>
      </c>
      <c r="P11" s="421">
        <v>0</v>
      </c>
      <c r="Q11" s="421">
        <v>0</v>
      </c>
      <c r="R11" s="426">
        <f t="shared" si="6"/>
        <v>0</v>
      </c>
      <c r="S11" s="434">
        <v>0</v>
      </c>
      <c r="T11" s="409">
        <f t="shared" ref="T11:T30" si="8">SUMIF($V$3:$AI$3,"SI",V11:AI11)</f>
        <v>0</v>
      </c>
      <c r="U11" s="437">
        <f t="shared" si="7"/>
        <v>0</v>
      </c>
      <c r="V11" s="220">
        <v>0</v>
      </c>
      <c r="W11" s="220">
        <v>0</v>
      </c>
      <c r="X11" s="220">
        <v>0</v>
      </c>
      <c r="Y11" s="220">
        <v>0</v>
      </c>
      <c r="Z11" s="77">
        <v>0</v>
      </c>
      <c r="AA11" s="78">
        <v>0</v>
      </c>
      <c r="AB11" s="78">
        <v>0</v>
      </c>
      <c r="AC11" s="78">
        <v>0</v>
      </c>
      <c r="AD11" s="78">
        <v>0</v>
      </c>
      <c r="AE11" s="78">
        <v>0</v>
      </c>
      <c r="AF11" s="78">
        <v>0</v>
      </c>
      <c r="AG11" s="78">
        <v>0</v>
      </c>
      <c r="AH11" s="78">
        <v>0</v>
      </c>
      <c r="AI11" s="78">
        <v>0</v>
      </c>
      <c r="AJ11" s="206"/>
      <c r="AS11" s="274"/>
      <c r="AT11" s="97"/>
      <c r="AU11" s="97"/>
      <c r="AV11" s="97"/>
      <c r="AW11" s="97"/>
      <c r="AX11" s="97"/>
      <c r="AY11" s="97"/>
    </row>
    <row r="12" spans="1:51" s="91" customFormat="1" ht="15.75" hidden="1" customHeight="1" x14ac:dyDescent="0.25">
      <c r="A12" s="378"/>
      <c r="B12" s="267"/>
      <c r="C12" s="224"/>
      <c r="D12" s="268" t="s">
        <v>281</v>
      </c>
      <c r="E12" s="209"/>
      <c r="F12" s="199">
        <v>2402006</v>
      </c>
      <c r="G12" s="117" t="s">
        <v>265</v>
      </c>
      <c r="H12" s="77">
        <v>0</v>
      </c>
      <c r="I12" s="77">
        <v>0</v>
      </c>
      <c r="J12" s="77">
        <f t="shared" si="1"/>
        <v>0</v>
      </c>
      <c r="K12" s="426">
        <f t="shared" si="2"/>
        <v>0</v>
      </c>
      <c r="L12" s="409">
        <v>0</v>
      </c>
      <c r="M12" s="437">
        <f t="shared" si="3"/>
        <v>0</v>
      </c>
      <c r="N12" s="409">
        <f t="shared" ref="N12:N30" si="9">+I12-L12</f>
        <v>0</v>
      </c>
      <c r="O12" s="426">
        <f t="shared" si="5"/>
        <v>0</v>
      </c>
      <c r="P12" s="421">
        <v>0</v>
      </c>
      <c r="Q12" s="421">
        <v>0</v>
      </c>
      <c r="R12" s="426">
        <f t="shared" si="6"/>
        <v>0</v>
      </c>
      <c r="S12" s="434">
        <v>0</v>
      </c>
      <c r="T12" s="409">
        <f t="shared" si="8"/>
        <v>0</v>
      </c>
      <c r="U12" s="437">
        <f t="shared" si="7"/>
        <v>0</v>
      </c>
      <c r="V12" s="220">
        <v>0</v>
      </c>
      <c r="W12" s="220">
        <v>0</v>
      </c>
      <c r="X12" s="220">
        <v>0</v>
      </c>
      <c r="Y12" s="220">
        <v>0</v>
      </c>
      <c r="Z12" s="77">
        <v>0</v>
      </c>
      <c r="AA12" s="78">
        <v>0</v>
      </c>
      <c r="AB12" s="78">
        <v>0</v>
      </c>
      <c r="AC12" s="78">
        <v>0</v>
      </c>
      <c r="AD12" s="78">
        <v>0</v>
      </c>
      <c r="AE12" s="78">
        <v>0</v>
      </c>
      <c r="AF12" s="78">
        <v>0</v>
      </c>
      <c r="AG12" s="78">
        <v>0</v>
      </c>
      <c r="AH12" s="78">
        <v>0</v>
      </c>
      <c r="AI12" s="78">
        <v>0</v>
      </c>
      <c r="AJ12" s="206"/>
      <c r="AS12" s="274"/>
      <c r="AT12" s="97"/>
      <c r="AU12" s="97"/>
      <c r="AV12" s="97"/>
      <c r="AW12" s="97"/>
      <c r="AX12" s="97"/>
      <c r="AY12" s="97"/>
    </row>
    <row r="13" spans="1:51" s="91" customFormat="1" ht="15.75" hidden="1" customHeight="1" x14ac:dyDescent="0.25">
      <c r="A13" s="378"/>
      <c r="B13" s="267"/>
      <c r="C13" s="224"/>
      <c r="D13" s="268" t="s">
        <v>267</v>
      </c>
      <c r="E13" s="209"/>
      <c r="F13" s="199">
        <v>2402007</v>
      </c>
      <c r="G13" s="117" t="s">
        <v>450</v>
      </c>
      <c r="H13" s="77">
        <v>0</v>
      </c>
      <c r="I13" s="77">
        <v>0</v>
      </c>
      <c r="J13" s="77">
        <f t="shared" si="1"/>
        <v>0</v>
      </c>
      <c r="K13" s="426">
        <f t="shared" si="2"/>
        <v>0</v>
      </c>
      <c r="L13" s="409">
        <v>0</v>
      </c>
      <c r="M13" s="437">
        <f t="shared" si="3"/>
        <v>0</v>
      </c>
      <c r="N13" s="409">
        <f t="shared" si="9"/>
        <v>0</v>
      </c>
      <c r="O13" s="426">
        <f t="shared" si="5"/>
        <v>0</v>
      </c>
      <c r="P13" s="421">
        <v>0</v>
      </c>
      <c r="Q13" s="421">
        <v>0</v>
      </c>
      <c r="R13" s="426">
        <f t="shared" si="6"/>
        <v>0</v>
      </c>
      <c r="S13" s="434">
        <v>0</v>
      </c>
      <c r="T13" s="409">
        <f t="shared" si="8"/>
        <v>0</v>
      </c>
      <c r="U13" s="437">
        <f t="shared" si="7"/>
        <v>0</v>
      </c>
      <c r="V13" s="220">
        <v>0</v>
      </c>
      <c r="W13" s="220">
        <v>0</v>
      </c>
      <c r="X13" s="220">
        <v>0</v>
      </c>
      <c r="Y13" s="220">
        <v>0</v>
      </c>
      <c r="Z13" s="77">
        <v>0</v>
      </c>
      <c r="AA13" s="78">
        <v>0</v>
      </c>
      <c r="AB13" s="78">
        <v>0</v>
      </c>
      <c r="AC13" s="78">
        <v>0</v>
      </c>
      <c r="AD13" s="78">
        <v>0</v>
      </c>
      <c r="AE13" s="78">
        <v>0</v>
      </c>
      <c r="AF13" s="78">
        <v>0</v>
      </c>
      <c r="AG13" s="78">
        <v>0</v>
      </c>
      <c r="AH13" s="78">
        <v>0</v>
      </c>
      <c r="AI13" s="78">
        <v>0</v>
      </c>
      <c r="AJ13" s="206"/>
      <c r="AS13" s="274"/>
      <c r="AT13" s="97"/>
      <c r="AU13" s="97"/>
      <c r="AV13" s="97"/>
      <c r="AW13" s="97"/>
      <c r="AX13" s="97"/>
      <c r="AY13" s="97"/>
    </row>
    <row r="14" spans="1:51" s="91" customFormat="1" ht="15.75" hidden="1" customHeight="1" x14ac:dyDescent="0.25">
      <c r="A14" s="378" t="s">
        <v>982</v>
      </c>
      <c r="B14" s="267"/>
      <c r="C14" s="224"/>
      <c r="D14" s="218">
        <v>101</v>
      </c>
      <c r="E14" s="46"/>
      <c r="F14" s="218">
        <v>2402101</v>
      </c>
      <c r="G14" s="117" t="s">
        <v>578</v>
      </c>
      <c r="H14" s="77">
        <v>0</v>
      </c>
      <c r="I14" s="77">
        <v>0</v>
      </c>
      <c r="J14" s="77">
        <f t="shared" si="1"/>
        <v>0</v>
      </c>
      <c r="K14" s="426">
        <f t="shared" si="2"/>
        <v>0</v>
      </c>
      <c r="L14" s="409">
        <v>0</v>
      </c>
      <c r="M14" s="437">
        <f t="shared" si="3"/>
        <v>0</v>
      </c>
      <c r="N14" s="409">
        <f t="shared" si="9"/>
        <v>0</v>
      </c>
      <c r="O14" s="426">
        <f t="shared" si="5"/>
        <v>0</v>
      </c>
      <c r="P14" s="421">
        <v>0</v>
      </c>
      <c r="Q14" s="421">
        <v>0</v>
      </c>
      <c r="R14" s="426">
        <f t="shared" si="6"/>
        <v>0</v>
      </c>
      <c r="S14" s="434">
        <v>0</v>
      </c>
      <c r="T14" s="409">
        <f t="shared" si="8"/>
        <v>0</v>
      </c>
      <c r="U14" s="437">
        <f t="shared" si="7"/>
        <v>0</v>
      </c>
      <c r="V14" s="220">
        <v>0</v>
      </c>
      <c r="W14" s="220">
        <v>0</v>
      </c>
      <c r="X14" s="220">
        <v>0</v>
      </c>
      <c r="Y14" s="220">
        <v>0</v>
      </c>
      <c r="Z14" s="77">
        <v>0</v>
      </c>
      <c r="AA14" s="78">
        <v>0</v>
      </c>
      <c r="AB14" s="78">
        <v>0</v>
      </c>
      <c r="AC14" s="78">
        <v>0</v>
      </c>
      <c r="AD14" s="78">
        <v>0</v>
      </c>
      <c r="AE14" s="78">
        <v>0</v>
      </c>
      <c r="AF14" s="78">
        <v>0</v>
      </c>
      <c r="AG14" s="78">
        <v>0</v>
      </c>
      <c r="AH14" s="78">
        <v>0</v>
      </c>
      <c r="AI14" s="78">
        <f>+'P05 2025'!GL3</f>
        <v>10000</v>
      </c>
      <c r="AJ14" s="206"/>
      <c r="AK14" s="380"/>
      <c r="AL14" s="161"/>
      <c r="AM14" s="293"/>
      <c r="AN14" s="293"/>
      <c r="AO14" s="293"/>
      <c r="AP14" s="293"/>
      <c r="AQ14" s="293"/>
      <c r="AR14" s="293"/>
      <c r="AS14" s="274"/>
      <c r="AT14" s="161"/>
      <c r="AU14" s="161"/>
      <c r="AV14" s="161"/>
      <c r="AW14" s="161"/>
      <c r="AX14" s="161"/>
      <c r="AY14" s="161"/>
    </row>
    <row r="15" spans="1:51" s="91" customFormat="1" ht="15.75" hidden="1" customHeight="1" x14ac:dyDescent="0.25">
      <c r="A15" s="378" t="s">
        <v>983</v>
      </c>
      <c r="B15" s="267"/>
      <c r="C15" s="224"/>
      <c r="D15" s="218">
        <v>102</v>
      </c>
      <c r="E15" s="46"/>
      <c r="F15" s="218" t="s">
        <v>409</v>
      </c>
      <c r="G15" s="117" t="s">
        <v>532</v>
      </c>
      <c r="H15" s="77">
        <v>0</v>
      </c>
      <c r="I15" s="77">
        <v>0</v>
      </c>
      <c r="J15" s="77">
        <f t="shared" si="1"/>
        <v>0</v>
      </c>
      <c r="K15" s="426">
        <f t="shared" si="2"/>
        <v>0</v>
      </c>
      <c r="L15" s="409">
        <v>0</v>
      </c>
      <c r="M15" s="437">
        <f t="shared" si="3"/>
        <v>0</v>
      </c>
      <c r="N15" s="409">
        <f t="shared" si="9"/>
        <v>0</v>
      </c>
      <c r="O15" s="426">
        <f t="shared" si="5"/>
        <v>0</v>
      </c>
      <c r="P15" s="421">
        <v>0</v>
      </c>
      <c r="Q15" s="421">
        <v>0</v>
      </c>
      <c r="R15" s="426">
        <f t="shared" si="6"/>
        <v>0</v>
      </c>
      <c r="S15" s="434">
        <v>0</v>
      </c>
      <c r="T15" s="409">
        <f t="shared" si="8"/>
        <v>0</v>
      </c>
      <c r="U15" s="437">
        <f t="shared" si="7"/>
        <v>0</v>
      </c>
      <c r="V15" s="220">
        <v>0</v>
      </c>
      <c r="W15" s="220">
        <v>0</v>
      </c>
      <c r="X15" s="220">
        <v>0</v>
      </c>
      <c r="Y15" s="220">
        <v>0</v>
      </c>
      <c r="Z15" s="77">
        <v>0</v>
      </c>
      <c r="AA15" s="78">
        <v>0</v>
      </c>
      <c r="AB15" s="78">
        <v>0</v>
      </c>
      <c r="AC15" s="78">
        <v>0</v>
      </c>
      <c r="AD15" s="78">
        <v>0</v>
      </c>
      <c r="AE15" s="78">
        <v>0</v>
      </c>
      <c r="AF15" s="78">
        <f>+'P05 2025'!DS3</f>
        <v>77750</v>
      </c>
      <c r="AG15" s="78">
        <v>0</v>
      </c>
      <c r="AH15" s="78">
        <v>0</v>
      </c>
      <c r="AI15" s="78">
        <v>0</v>
      </c>
      <c r="AJ15" s="206"/>
      <c r="AK15" s="380"/>
      <c r="AL15" s="161"/>
      <c r="AM15" s="293"/>
      <c r="AN15" s="293"/>
      <c r="AO15" s="293"/>
      <c r="AP15" s="293"/>
      <c r="AQ15" s="293"/>
      <c r="AR15" s="293"/>
      <c r="AS15" s="274"/>
      <c r="AT15" s="161"/>
      <c r="AU15" s="161"/>
      <c r="AV15" s="161"/>
      <c r="AW15" s="161"/>
      <c r="AX15" s="161"/>
      <c r="AY15" s="161"/>
    </row>
    <row r="16" spans="1:51" s="91" customFormat="1" ht="15.75" hidden="1" customHeight="1" x14ac:dyDescent="0.25">
      <c r="A16" s="378"/>
      <c r="B16" s="267"/>
      <c r="C16" s="224"/>
      <c r="D16" s="218">
        <v>103</v>
      </c>
      <c r="E16" s="46"/>
      <c r="F16" s="218">
        <v>2402103</v>
      </c>
      <c r="G16" s="117" t="s">
        <v>579</v>
      </c>
      <c r="H16" s="77">
        <v>0</v>
      </c>
      <c r="I16" s="77">
        <v>0</v>
      </c>
      <c r="J16" s="77">
        <f t="shared" si="1"/>
        <v>0</v>
      </c>
      <c r="K16" s="426">
        <f t="shared" si="2"/>
        <v>0</v>
      </c>
      <c r="L16" s="409">
        <v>0</v>
      </c>
      <c r="M16" s="437">
        <f t="shared" si="3"/>
        <v>0</v>
      </c>
      <c r="N16" s="409">
        <f t="shared" si="9"/>
        <v>0</v>
      </c>
      <c r="O16" s="426">
        <f t="shared" si="5"/>
        <v>0</v>
      </c>
      <c r="P16" s="421">
        <v>0</v>
      </c>
      <c r="Q16" s="421">
        <v>0</v>
      </c>
      <c r="R16" s="426">
        <f t="shared" si="6"/>
        <v>0</v>
      </c>
      <c r="S16" s="434">
        <v>0</v>
      </c>
      <c r="T16" s="409">
        <f t="shared" si="8"/>
        <v>0</v>
      </c>
      <c r="U16" s="437">
        <f t="shared" si="7"/>
        <v>0</v>
      </c>
      <c r="V16" s="220">
        <v>0</v>
      </c>
      <c r="W16" s="220">
        <v>0</v>
      </c>
      <c r="X16" s="220">
        <v>0</v>
      </c>
      <c r="Y16" s="220">
        <v>0</v>
      </c>
      <c r="Z16" s="77">
        <v>0</v>
      </c>
      <c r="AA16" s="78">
        <v>0</v>
      </c>
      <c r="AB16" s="78">
        <v>0</v>
      </c>
      <c r="AC16" s="78">
        <v>0</v>
      </c>
      <c r="AD16" s="78">
        <v>0</v>
      </c>
      <c r="AE16" s="78">
        <v>0</v>
      </c>
      <c r="AF16" s="78">
        <v>0</v>
      </c>
      <c r="AG16" s="78">
        <v>0</v>
      </c>
      <c r="AH16" s="78">
        <v>0</v>
      </c>
      <c r="AI16" s="78">
        <v>0</v>
      </c>
      <c r="AJ16" s="206"/>
      <c r="AS16" s="274"/>
      <c r="AT16" s="161"/>
      <c r="AU16" s="161"/>
      <c r="AV16" s="161"/>
      <c r="AW16" s="161"/>
      <c r="AX16" s="161"/>
      <c r="AY16" s="161"/>
    </row>
    <row r="17" spans="1:51" s="91" customFormat="1" ht="15.75" hidden="1" customHeight="1" x14ac:dyDescent="0.25">
      <c r="A17" s="378"/>
      <c r="B17" s="267"/>
      <c r="C17" s="224"/>
      <c r="D17" s="218">
        <v>104</v>
      </c>
      <c r="E17" s="46"/>
      <c r="F17" s="218">
        <v>2402104</v>
      </c>
      <c r="G17" s="117" t="s">
        <v>580</v>
      </c>
      <c r="H17" s="77">
        <v>0</v>
      </c>
      <c r="I17" s="77">
        <v>0</v>
      </c>
      <c r="J17" s="77">
        <f t="shared" si="1"/>
        <v>0</v>
      </c>
      <c r="K17" s="426">
        <f t="shared" si="2"/>
        <v>0</v>
      </c>
      <c r="L17" s="409">
        <v>0</v>
      </c>
      <c r="M17" s="437">
        <f t="shared" si="3"/>
        <v>0</v>
      </c>
      <c r="N17" s="409">
        <f t="shared" si="9"/>
        <v>0</v>
      </c>
      <c r="O17" s="426">
        <f t="shared" si="5"/>
        <v>0</v>
      </c>
      <c r="P17" s="421">
        <v>0</v>
      </c>
      <c r="Q17" s="421">
        <v>0</v>
      </c>
      <c r="R17" s="426">
        <f t="shared" si="6"/>
        <v>0</v>
      </c>
      <c r="S17" s="434">
        <v>0</v>
      </c>
      <c r="T17" s="409">
        <f t="shared" si="8"/>
        <v>0</v>
      </c>
      <c r="U17" s="437">
        <f t="shared" si="7"/>
        <v>0</v>
      </c>
      <c r="V17" s="220">
        <v>0</v>
      </c>
      <c r="W17" s="220">
        <v>0</v>
      </c>
      <c r="X17" s="220">
        <v>0</v>
      </c>
      <c r="Y17" s="220">
        <v>0</v>
      </c>
      <c r="Z17" s="77">
        <v>0</v>
      </c>
      <c r="AA17" s="78">
        <v>0</v>
      </c>
      <c r="AB17" s="78">
        <v>0</v>
      </c>
      <c r="AC17" s="78">
        <v>0</v>
      </c>
      <c r="AD17" s="78">
        <v>0</v>
      </c>
      <c r="AE17" s="78">
        <v>0</v>
      </c>
      <c r="AF17" s="78">
        <v>0</v>
      </c>
      <c r="AG17" s="78">
        <v>0</v>
      </c>
      <c r="AH17" s="78">
        <v>0</v>
      </c>
      <c r="AI17" s="78">
        <v>0</v>
      </c>
      <c r="AJ17" s="206"/>
      <c r="AS17" s="274"/>
      <c r="AT17" s="161"/>
      <c r="AU17" s="161"/>
      <c r="AV17" s="161"/>
      <c r="AW17" s="161"/>
      <c r="AX17" s="161"/>
      <c r="AY17" s="161"/>
    </row>
    <row r="18" spans="1:51" s="91" customFormat="1" ht="15.75" hidden="1" customHeight="1" x14ac:dyDescent="0.25">
      <c r="A18" s="378" t="s">
        <v>984</v>
      </c>
      <c r="B18" s="267"/>
      <c r="C18" s="224"/>
      <c r="D18" s="218">
        <v>105</v>
      </c>
      <c r="E18" s="46"/>
      <c r="F18" s="218">
        <v>2402105</v>
      </c>
      <c r="G18" s="117" t="s">
        <v>581</v>
      </c>
      <c r="H18" s="77">
        <v>0</v>
      </c>
      <c r="I18" s="77">
        <v>0</v>
      </c>
      <c r="J18" s="77">
        <f t="shared" si="1"/>
        <v>0</v>
      </c>
      <c r="K18" s="426">
        <f t="shared" si="2"/>
        <v>0</v>
      </c>
      <c r="L18" s="409">
        <v>0</v>
      </c>
      <c r="M18" s="437">
        <f t="shared" si="3"/>
        <v>0</v>
      </c>
      <c r="N18" s="409">
        <f t="shared" si="9"/>
        <v>0</v>
      </c>
      <c r="O18" s="426">
        <f t="shared" si="5"/>
        <v>0</v>
      </c>
      <c r="P18" s="421">
        <v>0</v>
      </c>
      <c r="Q18" s="421">
        <v>0</v>
      </c>
      <c r="R18" s="426">
        <f t="shared" si="6"/>
        <v>0</v>
      </c>
      <c r="S18" s="434">
        <v>0</v>
      </c>
      <c r="T18" s="409">
        <f t="shared" si="8"/>
        <v>0</v>
      </c>
      <c r="U18" s="437">
        <f t="shared" si="7"/>
        <v>0</v>
      </c>
      <c r="V18" s="220">
        <v>0</v>
      </c>
      <c r="W18" s="220">
        <v>0</v>
      </c>
      <c r="X18" s="220">
        <v>0</v>
      </c>
      <c r="Y18" s="220">
        <v>0</v>
      </c>
      <c r="Z18" s="77">
        <v>0</v>
      </c>
      <c r="AA18" s="78">
        <v>0</v>
      </c>
      <c r="AB18" s="78">
        <v>0</v>
      </c>
      <c r="AC18" s="78">
        <v>0</v>
      </c>
      <c r="AD18" s="78">
        <v>0</v>
      </c>
      <c r="AE18" s="78">
        <v>0</v>
      </c>
      <c r="AF18" s="78">
        <f>+'P05 2025'!DS4</f>
        <v>35840</v>
      </c>
      <c r="AG18" s="78">
        <v>0</v>
      </c>
      <c r="AH18" s="78">
        <v>0</v>
      </c>
      <c r="AI18" s="78">
        <v>0</v>
      </c>
      <c r="AJ18" s="206"/>
      <c r="AK18" s="380"/>
      <c r="AL18" s="161"/>
      <c r="AM18" s="293"/>
      <c r="AN18" s="293"/>
      <c r="AO18" s="293"/>
      <c r="AP18" s="293"/>
      <c r="AQ18" s="293"/>
      <c r="AR18" s="293"/>
      <c r="AS18" s="274"/>
      <c r="AT18" s="161"/>
      <c r="AU18" s="161"/>
      <c r="AV18" s="161"/>
      <c r="AW18" s="161"/>
      <c r="AX18" s="161"/>
      <c r="AY18" s="161"/>
    </row>
    <row r="19" spans="1:51" s="91" customFormat="1" ht="15.75" hidden="1" customHeight="1" x14ac:dyDescent="0.25">
      <c r="A19" s="378" t="s">
        <v>985</v>
      </c>
      <c r="B19" s="267"/>
      <c r="C19" s="224"/>
      <c r="D19" s="218">
        <v>106</v>
      </c>
      <c r="E19" s="46"/>
      <c r="F19" s="218">
        <v>2402106</v>
      </c>
      <c r="G19" s="117" t="s">
        <v>582</v>
      </c>
      <c r="H19" s="77">
        <v>0</v>
      </c>
      <c r="I19" s="77">
        <v>0</v>
      </c>
      <c r="J19" s="77">
        <f t="shared" si="1"/>
        <v>0</v>
      </c>
      <c r="K19" s="426">
        <f t="shared" si="2"/>
        <v>0</v>
      </c>
      <c r="L19" s="409">
        <v>0</v>
      </c>
      <c r="M19" s="437">
        <f t="shared" si="3"/>
        <v>0</v>
      </c>
      <c r="N19" s="409">
        <f t="shared" si="9"/>
        <v>0</v>
      </c>
      <c r="O19" s="426">
        <f t="shared" si="5"/>
        <v>0</v>
      </c>
      <c r="P19" s="421">
        <v>0</v>
      </c>
      <c r="Q19" s="421">
        <v>0</v>
      </c>
      <c r="R19" s="426">
        <f t="shared" si="6"/>
        <v>0</v>
      </c>
      <c r="S19" s="434">
        <v>0</v>
      </c>
      <c r="T19" s="409">
        <f t="shared" si="8"/>
        <v>0</v>
      </c>
      <c r="U19" s="437">
        <f t="shared" si="7"/>
        <v>0</v>
      </c>
      <c r="V19" s="220">
        <v>0</v>
      </c>
      <c r="W19" s="220">
        <v>0</v>
      </c>
      <c r="X19" s="220">
        <v>0</v>
      </c>
      <c r="Y19" s="220">
        <v>0</v>
      </c>
      <c r="Z19" s="77">
        <v>0</v>
      </c>
      <c r="AA19" s="78">
        <v>0</v>
      </c>
      <c r="AB19" s="78">
        <v>0</v>
      </c>
      <c r="AC19" s="78">
        <v>0</v>
      </c>
      <c r="AD19" s="78">
        <v>0</v>
      </c>
      <c r="AE19" s="78">
        <v>0</v>
      </c>
      <c r="AF19" s="78">
        <v>0</v>
      </c>
      <c r="AG19" s="78">
        <v>0</v>
      </c>
      <c r="AH19" s="78">
        <v>0</v>
      </c>
      <c r="AI19" s="78">
        <f>+'P05 2025'!GL4</f>
        <v>252000</v>
      </c>
      <c r="AJ19" s="206"/>
      <c r="AK19" s="380"/>
      <c r="AL19" s="161"/>
      <c r="AM19" s="293"/>
      <c r="AN19" s="293"/>
      <c r="AO19" s="293"/>
      <c r="AP19" s="293"/>
      <c r="AQ19" s="293"/>
      <c r="AR19" s="293"/>
      <c r="AS19" s="274"/>
      <c r="AT19" s="161"/>
      <c r="AU19" s="161"/>
      <c r="AV19" s="161"/>
      <c r="AW19" s="161"/>
      <c r="AX19" s="161"/>
      <c r="AY19" s="161"/>
    </row>
    <row r="20" spans="1:51" s="91" customFormat="1" ht="15.75" hidden="1" customHeight="1" x14ac:dyDescent="0.25">
      <c r="A20" s="378" t="s">
        <v>986</v>
      </c>
      <c r="B20" s="267"/>
      <c r="C20" s="224"/>
      <c r="D20" s="218">
        <v>107</v>
      </c>
      <c r="E20" s="46"/>
      <c r="F20" s="218">
        <v>2402107</v>
      </c>
      <c r="G20" s="117" t="s">
        <v>525</v>
      </c>
      <c r="H20" s="77">
        <v>0</v>
      </c>
      <c r="I20" s="77">
        <v>0</v>
      </c>
      <c r="J20" s="77">
        <f t="shared" si="1"/>
        <v>0</v>
      </c>
      <c r="K20" s="426">
        <f t="shared" si="2"/>
        <v>0</v>
      </c>
      <c r="L20" s="409">
        <v>0</v>
      </c>
      <c r="M20" s="437">
        <f t="shared" si="3"/>
        <v>0</v>
      </c>
      <c r="N20" s="409">
        <f t="shared" si="9"/>
        <v>0</v>
      </c>
      <c r="O20" s="426">
        <f t="shared" si="5"/>
        <v>0</v>
      </c>
      <c r="P20" s="421">
        <v>0</v>
      </c>
      <c r="Q20" s="421">
        <v>0</v>
      </c>
      <c r="R20" s="426">
        <f t="shared" si="6"/>
        <v>0</v>
      </c>
      <c r="S20" s="434">
        <v>0</v>
      </c>
      <c r="T20" s="409">
        <f t="shared" si="8"/>
        <v>0</v>
      </c>
      <c r="U20" s="437">
        <f t="shared" si="7"/>
        <v>0</v>
      </c>
      <c r="V20" s="220">
        <v>0</v>
      </c>
      <c r="W20" s="220">
        <v>0</v>
      </c>
      <c r="X20" s="220">
        <v>0</v>
      </c>
      <c r="Y20" s="220">
        <v>0</v>
      </c>
      <c r="Z20" s="77">
        <v>0</v>
      </c>
      <c r="AA20" s="78">
        <v>0</v>
      </c>
      <c r="AB20" s="78">
        <v>0</v>
      </c>
      <c r="AC20" s="78">
        <v>0</v>
      </c>
      <c r="AD20" s="78">
        <v>0</v>
      </c>
      <c r="AE20" s="78">
        <v>0</v>
      </c>
      <c r="AF20" s="78">
        <f>+'P05 2025'!DS5</f>
        <v>50000</v>
      </c>
      <c r="AG20" s="78">
        <v>0</v>
      </c>
      <c r="AH20" s="78">
        <v>0</v>
      </c>
      <c r="AI20" s="78">
        <v>0</v>
      </c>
      <c r="AJ20" s="206"/>
      <c r="AK20" s="380"/>
      <c r="AL20" s="161"/>
      <c r="AM20" s="293"/>
      <c r="AN20" s="293"/>
      <c r="AO20" s="293"/>
      <c r="AP20" s="293"/>
      <c r="AQ20" s="293"/>
      <c r="AR20" s="293"/>
      <c r="AS20" s="274"/>
      <c r="AT20" s="161"/>
      <c r="AU20" s="161"/>
      <c r="AV20" s="161"/>
      <c r="AW20" s="161"/>
      <c r="AX20" s="161"/>
      <c r="AY20" s="161"/>
    </row>
    <row r="21" spans="1:51" s="91" customFormat="1" ht="15.75" hidden="1" customHeight="1" x14ac:dyDescent="0.25">
      <c r="A21" s="378"/>
      <c r="B21" s="267"/>
      <c r="C21" s="224"/>
      <c r="D21" s="218">
        <v>108</v>
      </c>
      <c r="E21" s="46"/>
      <c r="F21" s="218" t="s">
        <v>410</v>
      </c>
      <c r="G21" s="117" t="s">
        <v>655</v>
      </c>
      <c r="H21" s="77">
        <v>0</v>
      </c>
      <c r="I21" s="77">
        <v>0</v>
      </c>
      <c r="J21" s="77">
        <f t="shared" si="1"/>
        <v>0</v>
      </c>
      <c r="K21" s="426">
        <f t="shared" si="2"/>
        <v>0</v>
      </c>
      <c r="L21" s="409">
        <v>0</v>
      </c>
      <c r="M21" s="437">
        <f t="shared" si="3"/>
        <v>0</v>
      </c>
      <c r="N21" s="409">
        <f t="shared" si="9"/>
        <v>0</v>
      </c>
      <c r="O21" s="426">
        <f t="shared" si="5"/>
        <v>0</v>
      </c>
      <c r="P21" s="421">
        <v>0</v>
      </c>
      <c r="Q21" s="421">
        <v>0</v>
      </c>
      <c r="R21" s="426">
        <f t="shared" si="6"/>
        <v>0</v>
      </c>
      <c r="S21" s="434">
        <v>0</v>
      </c>
      <c r="T21" s="409">
        <f t="shared" si="8"/>
        <v>0</v>
      </c>
      <c r="U21" s="437">
        <f t="shared" si="7"/>
        <v>0</v>
      </c>
      <c r="V21" s="220">
        <v>0</v>
      </c>
      <c r="W21" s="220">
        <v>0</v>
      </c>
      <c r="X21" s="220">
        <v>0</v>
      </c>
      <c r="Y21" s="220">
        <v>0</v>
      </c>
      <c r="Z21" s="77">
        <v>0</v>
      </c>
      <c r="AA21" s="78">
        <v>0</v>
      </c>
      <c r="AB21" s="78">
        <v>0</v>
      </c>
      <c r="AC21" s="78">
        <v>0</v>
      </c>
      <c r="AD21" s="78">
        <v>0</v>
      </c>
      <c r="AE21" s="78">
        <v>0</v>
      </c>
      <c r="AF21" s="78">
        <v>0</v>
      </c>
      <c r="AG21" s="78">
        <v>0</v>
      </c>
      <c r="AH21" s="78">
        <v>0</v>
      </c>
      <c r="AI21" s="78">
        <v>0</v>
      </c>
      <c r="AJ21" s="206"/>
      <c r="AS21" s="274"/>
      <c r="AT21" s="161"/>
      <c r="AU21" s="161"/>
      <c r="AV21" s="161"/>
      <c r="AW21" s="161"/>
      <c r="AX21" s="161"/>
      <c r="AY21" s="161"/>
    </row>
    <row r="22" spans="1:51" s="91" customFormat="1" ht="15.75" hidden="1" customHeight="1" x14ac:dyDescent="0.25">
      <c r="A22" s="378" t="s">
        <v>987</v>
      </c>
      <c r="B22" s="267"/>
      <c r="C22" s="224"/>
      <c r="D22" s="218">
        <v>109</v>
      </c>
      <c r="E22" s="46"/>
      <c r="F22" s="218">
        <v>2402109</v>
      </c>
      <c r="G22" s="117" t="s">
        <v>583</v>
      </c>
      <c r="H22" s="77">
        <v>0</v>
      </c>
      <c r="I22" s="77">
        <v>0</v>
      </c>
      <c r="J22" s="77">
        <f t="shared" si="1"/>
        <v>0</v>
      </c>
      <c r="K22" s="426">
        <f t="shared" si="2"/>
        <v>0</v>
      </c>
      <c r="L22" s="409">
        <v>0</v>
      </c>
      <c r="M22" s="437">
        <f t="shared" si="3"/>
        <v>0</v>
      </c>
      <c r="N22" s="409">
        <f t="shared" si="9"/>
        <v>0</v>
      </c>
      <c r="O22" s="426">
        <f t="shared" si="5"/>
        <v>0</v>
      </c>
      <c r="P22" s="421">
        <v>0</v>
      </c>
      <c r="Q22" s="421">
        <v>0</v>
      </c>
      <c r="R22" s="426">
        <f t="shared" si="6"/>
        <v>0</v>
      </c>
      <c r="S22" s="434">
        <v>0</v>
      </c>
      <c r="T22" s="409">
        <f t="shared" si="8"/>
        <v>0</v>
      </c>
      <c r="U22" s="437">
        <f t="shared" si="7"/>
        <v>0</v>
      </c>
      <c r="V22" s="220">
        <v>0</v>
      </c>
      <c r="W22" s="220">
        <v>0</v>
      </c>
      <c r="X22" s="220">
        <v>0</v>
      </c>
      <c r="Y22" s="220">
        <v>0</v>
      </c>
      <c r="Z22" s="77">
        <v>0</v>
      </c>
      <c r="AA22" s="78">
        <v>0</v>
      </c>
      <c r="AB22" s="78">
        <v>0</v>
      </c>
      <c r="AC22" s="78">
        <v>0</v>
      </c>
      <c r="AD22" s="78">
        <v>0</v>
      </c>
      <c r="AE22" s="78">
        <v>0</v>
      </c>
      <c r="AF22" s="78">
        <v>0</v>
      </c>
      <c r="AG22" s="78">
        <v>0</v>
      </c>
      <c r="AH22" s="78">
        <v>0</v>
      </c>
      <c r="AI22" s="78">
        <f>+'P05 2025'!GL5</f>
        <v>25000</v>
      </c>
      <c r="AJ22" s="206"/>
      <c r="AK22" s="380"/>
      <c r="AL22" s="161"/>
      <c r="AM22" s="293"/>
      <c r="AN22" s="293"/>
      <c r="AO22" s="293"/>
      <c r="AP22" s="293"/>
      <c r="AQ22" s="293"/>
      <c r="AR22" s="293"/>
      <c r="AS22" s="274"/>
      <c r="AT22" s="161"/>
      <c r="AU22" s="161"/>
      <c r="AV22" s="161"/>
      <c r="AW22" s="161"/>
      <c r="AX22" s="161"/>
      <c r="AY22" s="161"/>
    </row>
    <row r="23" spans="1:51" s="91" customFormat="1" ht="15.75" hidden="1" customHeight="1" x14ac:dyDescent="0.25">
      <c r="A23" s="378"/>
      <c r="B23" s="267"/>
      <c r="C23" s="224"/>
      <c r="D23" s="218">
        <v>110</v>
      </c>
      <c r="E23" s="46"/>
      <c r="F23" s="218">
        <v>2402110</v>
      </c>
      <c r="G23" s="117" t="s">
        <v>584</v>
      </c>
      <c r="H23" s="77">
        <v>0</v>
      </c>
      <c r="I23" s="77">
        <v>0</v>
      </c>
      <c r="J23" s="77">
        <f t="shared" si="1"/>
        <v>0</v>
      </c>
      <c r="K23" s="426">
        <f t="shared" si="2"/>
        <v>0</v>
      </c>
      <c r="L23" s="409">
        <v>0</v>
      </c>
      <c r="M23" s="437">
        <f t="shared" si="3"/>
        <v>0</v>
      </c>
      <c r="N23" s="409">
        <f t="shared" si="9"/>
        <v>0</v>
      </c>
      <c r="O23" s="426">
        <f t="shared" si="5"/>
        <v>0</v>
      </c>
      <c r="P23" s="421">
        <v>0</v>
      </c>
      <c r="Q23" s="421">
        <v>0</v>
      </c>
      <c r="R23" s="426">
        <f t="shared" si="6"/>
        <v>0</v>
      </c>
      <c r="S23" s="434">
        <v>0</v>
      </c>
      <c r="T23" s="409">
        <f t="shared" si="8"/>
        <v>0</v>
      </c>
      <c r="U23" s="437">
        <f t="shared" si="7"/>
        <v>0</v>
      </c>
      <c r="V23" s="220">
        <v>0</v>
      </c>
      <c r="W23" s="220">
        <v>0</v>
      </c>
      <c r="X23" s="220">
        <v>0</v>
      </c>
      <c r="Y23" s="220">
        <v>0</v>
      </c>
      <c r="Z23" s="77">
        <v>0</v>
      </c>
      <c r="AA23" s="78">
        <v>0</v>
      </c>
      <c r="AB23" s="78">
        <v>0</v>
      </c>
      <c r="AC23" s="78">
        <v>0</v>
      </c>
      <c r="AD23" s="78">
        <v>0</v>
      </c>
      <c r="AE23" s="78">
        <v>0</v>
      </c>
      <c r="AF23" s="78">
        <v>0</v>
      </c>
      <c r="AG23" s="78">
        <v>0</v>
      </c>
      <c r="AH23" s="78">
        <v>0</v>
      </c>
      <c r="AI23" s="78">
        <v>0</v>
      </c>
      <c r="AJ23" s="206"/>
      <c r="AS23" s="274"/>
      <c r="AT23" s="161"/>
      <c r="AU23" s="161"/>
      <c r="AV23" s="161"/>
      <c r="AW23" s="161"/>
      <c r="AX23" s="161"/>
      <c r="AY23" s="161"/>
    </row>
    <row r="24" spans="1:51" s="91" customFormat="1" ht="15.75" hidden="1" customHeight="1" x14ac:dyDescent="0.25">
      <c r="A24" s="378" t="s">
        <v>988</v>
      </c>
      <c r="B24" s="267"/>
      <c r="C24" s="224"/>
      <c r="D24" s="218">
        <v>111</v>
      </c>
      <c r="E24" s="46"/>
      <c r="F24" s="267" t="s">
        <v>411</v>
      </c>
      <c r="G24" s="117" t="s">
        <v>533</v>
      </c>
      <c r="H24" s="77">
        <v>0</v>
      </c>
      <c r="I24" s="77">
        <v>0</v>
      </c>
      <c r="J24" s="77">
        <f t="shared" si="1"/>
        <v>0</v>
      </c>
      <c r="K24" s="426">
        <f t="shared" si="2"/>
        <v>0</v>
      </c>
      <c r="L24" s="409">
        <v>0</v>
      </c>
      <c r="M24" s="437">
        <f t="shared" si="3"/>
        <v>0</v>
      </c>
      <c r="N24" s="409">
        <f t="shared" si="9"/>
        <v>0</v>
      </c>
      <c r="O24" s="426">
        <f t="shared" si="5"/>
        <v>0</v>
      </c>
      <c r="P24" s="421">
        <v>0</v>
      </c>
      <c r="Q24" s="421">
        <v>0</v>
      </c>
      <c r="R24" s="426">
        <f t="shared" si="6"/>
        <v>0</v>
      </c>
      <c r="S24" s="434">
        <v>0</v>
      </c>
      <c r="T24" s="409">
        <f t="shared" si="8"/>
        <v>0</v>
      </c>
      <c r="U24" s="437">
        <f t="shared" si="7"/>
        <v>0</v>
      </c>
      <c r="V24" s="220">
        <v>0</v>
      </c>
      <c r="W24" s="220">
        <v>0</v>
      </c>
      <c r="X24" s="220">
        <v>0</v>
      </c>
      <c r="Y24" s="220">
        <v>0</v>
      </c>
      <c r="Z24" s="77">
        <v>0</v>
      </c>
      <c r="AA24" s="78">
        <v>0</v>
      </c>
      <c r="AB24" s="78">
        <v>0</v>
      </c>
      <c r="AC24" s="78">
        <v>0</v>
      </c>
      <c r="AD24" s="78">
        <v>0</v>
      </c>
      <c r="AE24" s="78">
        <v>0</v>
      </c>
      <c r="AF24" s="78">
        <v>0</v>
      </c>
      <c r="AG24" s="78">
        <v>0</v>
      </c>
      <c r="AH24" s="78">
        <v>0</v>
      </c>
      <c r="AI24" s="78">
        <f>+'P05 2025'!GL6</f>
        <v>1450</v>
      </c>
      <c r="AJ24" s="206"/>
      <c r="AK24" s="380"/>
      <c r="AL24" s="161"/>
      <c r="AM24" s="293"/>
      <c r="AN24" s="293"/>
      <c r="AO24" s="293"/>
      <c r="AP24" s="293"/>
      <c r="AQ24" s="293"/>
      <c r="AR24" s="293"/>
      <c r="AS24" s="274"/>
      <c r="AT24" s="161"/>
      <c r="AU24" s="161"/>
      <c r="AV24" s="161"/>
      <c r="AW24" s="161"/>
      <c r="AX24" s="161"/>
      <c r="AY24" s="161"/>
    </row>
    <row r="25" spans="1:51" s="91" customFormat="1" ht="15.75" hidden="1" customHeight="1" x14ac:dyDescent="0.25">
      <c r="A25" s="378" t="s">
        <v>989</v>
      </c>
      <c r="B25" s="267"/>
      <c r="C25" s="224"/>
      <c r="D25" s="218">
        <v>112</v>
      </c>
      <c r="E25" s="46"/>
      <c r="F25" s="218">
        <v>2402112</v>
      </c>
      <c r="G25" s="117" t="s">
        <v>585</v>
      </c>
      <c r="H25" s="77">
        <v>0</v>
      </c>
      <c r="I25" s="77">
        <v>0</v>
      </c>
      <c r="J25" s="77">
        <f t="shared" si="1"/>
        <v>0</v>
      </c>
      <c r="K25" s="426">
        <f t="shared" si="2"/>
        <v>0</v>
      </c>
      <c r="L25" s="409">
        <v>0</v>
      </c>
      <c r="M25" s="437">
        <f t="shared" si="3"/>
        <v>0</v>
      </c>
      <c r="N25" s="409">
        <f t="shared" si="9"/>
        <v>0</v>
      </c>
      <c r="O25" s="426">
        <f t="shared" si="5"/>
        <v>0</v>
      </c>
      <c r="P25" s="421">
        <v>0</v>
      </c>
      <c r="Q25" s="421">
        <v>0</v>
      </c>
      <c r="R25" s="426">
        <f t="shared" si="6"/>
        <v>0</v>
      </c>
      <c r="S25" s="434">
        <v>0</v>
      </c>
      <c r="T25" s="409">
        <f t="shared" si="8"/>
        <v>0</v>
      </c>
      <c r="U25" s="437">
        <f t="shared" si="7"/>
        <v>0</v>
      </c>
      <c r="V25" s="220">
        <v>0</v>
      </c>
      <c r="W25" s="220">
        <v>0</v>
      </c>
      <c r="X25" s="220">
        <v>0</v>
      </c>
      <c r="Y25" s="220">
        <v>0</v>
      </c>
      <c r="Z25" s="77">
        <v>0</v>
      </c>
      <c r="AA25" s="78">
        <v>0</v>
      </c>
      <c r="AB25" s="78">
        <v>0</v>
      </c>
      <c r="AC25" s="78">
        <v>0</v>
      </c>
      <c r="AD25" s="78">
        <v>0</v>
      </c>
      <c r="AE25" s="78">
        <v>0</v>
      </c>
      <c r="AF25" s="78">
        <v>0</v>
      </c>
      <c r="AG25" s="78">
        <v>0</v>
      </c>
      <c r="AH25" s="78">
        <v>0</v>
      </c>
      <c r="AI25" s="78">
        <f>+'P05 2025'!GL7</f>
        <v>60000</v>
      </c>
      <c r="AJ25" s="206"/>
      <c r="AK25" s="380"/>
      <c r="AL25" s="161"/>
      <c r="AM25" s="293"/>
      <c r="AN25" s="293"/>
      <c r="AO25" s="293"/>
      <c r="AP25" s="293"/>
      <c r="AQ25" s="293"/>
      <c r="AR25" s="293"/>
      <c r="AS25" s="274"/>
      <c r="AT25" s="161"/>
      <c r="AU25" s="161"/>
      <c r="AV25" s="161"/>
      <c r="AW25" s="161"/>
      <c r="AX25" s="161"/>
      <c r="AY25" s="161"/>
    </row>
    <row r="26" spans="1:51" s="91" customFormat="1" ht="15.75" hidden="1" customHeight="1" x14ac:dyDescent="0.25">
      <c r="A26" s="378" t="s">
        <v>990</v>
      </c>
      <c r="B26" s="267"/>
      <c r="C26" s="224"/>
      <c r="D26" s="218">
        <v>113</v>
      </c>
      <c r="E26" s="46"/>
      <c r="F26" s="218">
        <v>2402113</v>
      </c>
      <c r="G26" s="117" t="s">
        <v>586</v>
      </c>
      <c r="H26" s="77">
        <v>0</v>
      </c>
      <c r="I26" s="77">
        <v>0</v>
      </c>
      <c r="J26" s="77">
        <f t="shared" si="1"/>
        <v>0</v>
      </c>
      <c r="K26" s="426">
        <f t="shared" si="2"/>
        <v>0</v>
      </c>
      <c r="L26" s="409">
        <v>0</v>
      </c>
      <c r="M26" s="437">
        <f t="shared" si="3"/>
        <v>0</v>
      </c>
      <c r="N26" s="409">
        <f t="shared" si="9"/>
        <v>0</v>
      </c>
      <c r="O26" s="426">
        <f t="shared" si="5"/>
        <v>0</v>
      </c>
      <c r="P26" s="421">
        <v>0</v>
      </c>
      <c r="Q26" s="421">
        <v>0</v>
      </c>
      <c r="R26" s="426">
        <f t="shared" si="6"/>
        <v>0</v>
      </c>
      <c r="S26" s="434">
        <v>0</v>
      </c>
      <c r="T26" s="409">
        <f t="shared" si="8"/>
        <v>0</v>
      </c>
      <c r="U26" s="437">
        <f t="shared" si="7"/>
        <v>0</v>
      </c>
      <c r="V26" s="220">
        <v>0</v>
      </c>
      <c r="W26" s="220">
        <v>0</v>
      </c>
      <c r="X26" s="220">
        <v>0</v>
      </c>
      <c r="Y26" s="220">
        <v>0</v>
      </c>
      <c r="Z26" s="77">
        <v>0</v>
      </c>
      <c r="AA26" s="78">
        <v>0</v>
      </c>
      <c r="AB26" s="78">
        <v>0</v>
      </c>
      <c r="AC26" s="78">
        <v>0</v>
      </c>
      <c r="AD26" s="78">
        <v>0</v>
      </c>
      <c r="AE26" s="78">
        <v>0</v>
      </c>
      <c r="AF26" s="78">
        <f>+'P05 2025'!DS6</f>
        <v>12500</v>
      </c>
      <c r="AG26" s="78">
        <v>0</v>
      </c>
      <c r="AH26" s="78">
        <v>0</v>
      </c>
      <c r="AI26" s="78">
        <v>0</v>
      </c>
      <c r="AJ26" s="206"/>
      <c r="AK26" s="380"/>
      <c r="AL26" s="161"/>
      <c r="AM26" s="293"/>
      <c r="AN26" s="293"/>
      <c r="AO26" s="293"/>
      <c r="AP26" s="293"/>
      <c r="AQ26" s="293"/>
      <c r="AR26" s="293"/>
      <c r="AS26" s="274"/>
      <c r="AT26" s="161"/>
      <c r="AU26" s="161"/>
      <c r="AV26" s="161"/>
      <c r="AW26" s="161"/>
      <c r="AX26" s="161"/>
      <c r="AY26" s="161"/>
    </row>
    <row r="27" spans="1:51" s="91" customFormat="1" ht="15.75" hidden="1" customHeight="1" x14ac:dyDescent="0.25">
      <c r="A27" s="378"/>
      <c r="B27" s="267"/>
      <c r="C27" s="224"/>
      <c r="D27" s="218">
        <v>114</v>
      </c>
      <c r="E27" s="46"/>
      <c r="F27" s="218">
        <v>2402114</v>
      </c>
      <c r="G27" s="117" t="s">
        <v>587</v>
      </c>
      <c r="H27" s="77">
        <v>0</v>
      </c>
      <c r="I27" s="77">
        <v>0</v>
      </c>
      <c r="J27" s="77">
        <f t="shared" si="1"/>
        <v>0</v>
      </c>
      <c r="K27" s="426">
        <f t="shared" si="2"/>
        <v>0</v>
      </c>
      <c r="L27" s="409">
        <v>0</v>
      </c>
      <c r="M27" s="437">
        <f t="shared" si="3"/>
        <v>0</v>
      </c>
      <c r="N27" s="409">
        <f t="shared" si="9"/>
        <v>0</v>
      </c>
      <c r="O27" s="426">
        <f t="shared" si="5"/>
        <v>0</v>
      </c>
      <c r="P27" s="421">
        <v>0</v>
      </c>
      <c r="Q27" s="421">
        <v>0</v>
      </c>
      <c r="R27" s="426">
        <f t="shared" si="6"/>
        <v>0</v>
      </c>
      <c r="S27" s="434">
        <v>0</v>
      </c>
      <c r="T27" s="409">
        <f t="shared" si="8"/>
        <v>0</v>
      </c>
      <c r="U27" s="437">
        <f t="shared" si="7"/>
        <v>0</v>
      </c>
      <c r="V27" s="220">
        <v>0</v>
      </c>
      <c r="W27" s="220">
        <v>0</v>
      </c>
      <c r="X27" s="220">
        <v>0</v>
      </c>
      <c r="Y27" s="220">
        <v>0</v>
      </c>
      <c r="Z27" s="77">
        <v>0</v>
      </c>
      <c r="AA27" s="78">
        <v>0</v>
      </c>
      <c r="AB27" s="78">
        <v>0</v>
      </c>
      <c r="AC27" s="78">
        <v>0</v>
      </c>
      <c r="AD27" s="78">
        <v>0</v>
      </c>
      <c r="AE27" s="78">
        <v>0</v>
      </c>
      <c r="AF27" s="78">
        <v>0</v>
      </c>
      <c r="AG27" s="78">
        <v>0</v>
      </c>
      <c r="AH27" s="78">
        <v>0</v>
      </c>
      <c r="AI27" s="78">
        <v>0</v>
      </c>
      <c r="AS27" s="274"/>
      <c r="AT27" s="161"/>
      <c r="AU27" s="161"/>
      <c r="AV27" s="161"/>
      <c r="AW27" s="161"/>
      <c r="AX27" s="161"/>
      <c r="AY27" s="161"/>
    </row>
    <row r="28" spans="1:51" s="91" customFormat="1" ht="15.75" hidden="1" customHeight="1" x14ac:dyDescent="0.25">
      <c r="A28" s="378"/>
      <c r="B28" s="267"/>
      <c r="C28" s="224"/>
      <c r="D28" s="218">
        <v>115</v>
      </c>
      <c r="E28" s="46"/>
      <c r="F28" s="218">
        <v>2402115</v>
      </c>
      <c r="G28" s="117" t="s">
        <v>588</v>
      </c>
      <c r="H28" s="77">
        <v>0</v>
      </c>
      <c r="I28" s="77">
        <v>0</v>
      </c>
      <c r="J28" s="77">
        <f t="shared" si="1"/>
        <v>0</v>
      </c>
      <c r="K28" s="426">
        <f t="shared" si="2"/>
        <v>0</v>
      </c>
      <c r="L28" s="409">
        <v>0</v>
      </c>
      <c r="M28" s="437">
        <f t="shared" si="3"/>
        <v>0</v>
      </c>
      <c r="N28" s="409">
        <f t="shared" si="9"/>
        <v>0</v>
      </c>
      <c r="O28" s="426">
        <f t="shared" si="5"/>
        <v>0</v>
      </c>
      <c r="P28" s="421">
        <v>0</v>
      </c>
      <c r="Q28" s="421">
        <v>0</v>
      </c>
      <c r="R28" s="426">
        <f t="shared" si="6"/>
        <v>0</v>
      </c>
      <c r="S28" s="434">
        <v>0</v>
      </c>
      <c r="T28" s="409">
        <f t="shared" si="8"/>
        <v>0</v>
      </c>
      <c r="U28" s="437">
        <f t="shared" si="7"/>
        <v>0</v>
      </c>
      <c r="V28" s="220">
        <v>0</v>
      </c>
      <c r="W28" s="220">
        <v>0</v>
      </c>
      <c r="X28" s="220">
        <v>0</v>
      </c>
      <c r="Y28" s="220">
        <v>0</v>
      </c>
      <c r="Z28" s="77">
        <v>0</v>
      </c>
      <c r="AA28" s="78">
        <v>0</v>
      </c>
      <c r="AB28" s="78">
        <v>0</v>
      </c>
      <c r="AC28" s="78">
        <v>0</v>
      </c>
      <c r="AD28" s="78">
        <v>0</v>
      </c>
      <c r="AE28" s="78">
        <v>0</v>
      </c>
      <c r="AF28" s="78">
        <v>0</v>
      </c>
      <c r="AG28" s="78">
        <v>0</v>
      </c>
      <c r="AH28" s="78">
        <v>0</v>
      </c>
      <c r="AI28" s="78">
        <v>0</v>
      </c>
      <c r="AS28" s="274"/>
      <c r="AT28" s="161"/>
      <c r="AU28" s="161"/>
      <c r="AV28" s="161"/>
      <c r="AW28" s="161"/>
      <c r="AX28" s="161"/>
      <c r="AY28" s="161"/>
    </row>
    <row r="29" spans="1:51" s="91" customFormat="1" ht="15.75" hidden="1" customHeight="1" x14ac:dyDescent="0.25">
      <c r="A29" s="378" t="s">
        <v>991</v>
      </c>
      <c r="B29" s="267"/>
      <c r="C29" s="224"/>
      <c r="D29" s="218">
        <v>116</v>
      </c>
      <c r="E29" s="46"/>
      <c r="F29" s="218">
        <v>2402116</v>
      </c>
      <c r="G29" s="117" t="s">
        <v>526</v>
      </c>
      <c r="H29" s="77">
        <v>0</v>
      </c>
      <c r="I29" s="77">
        <v>0</v>
      </c>
      <c r="J29" s="77">
        <f t="shared" si="1"/>
        <v>0</v>
      </c>
      <c r="K29" s="426">
        <f t="shared" si="2"/>
        <v>0</v>
      </c>
      <c r="L29" s="409">
        <v>0</v>
      </c>
      <c r="M29" s="437">
        <f t="shared" si="3"/>
        <v>0</v>
      </c>
      <c r="N29" s="409">
        <f t="shared" si="9"/>
        <v>0</v>
      </c>
      <c r="O29" s="426">
        <f t="shared" si="5"/>
        <v>0</v>
      </c>
      <c r="P29" s="421">
        <v>0</v>
      </c>
      <c r="Q29" s="421">
        <v>0</v>
      </c>
      <c r="R29" s="426">
        <f t="shared" si="6"/>
        <v>0</v>
      </c>
      <c r="S29" s="434">
        <v>0</v>
      </c>
      <c r="T29" s="409">
        <f t="shared" si="8"/>
        <v>0</v>
      </c>
      <c r="U29" s="437">
        <f t="shared" si="7"/>
        <v>0</v>
      </c>
      <c r="V29" s="220">
        <v>0</v>
      </c>
      <c r="W29" s="220">
        <v>0</v>
      </c>
      <c r="X29" s="220">
        <v>0</v>
      </c>
      <c r="Y29" s="220">
        <v>0</v>
      </c>
      <c r="Z29" s="77">
        <v>0</v>
      </c>
      <c r="AA29" s="78">
        <v>0</v>
      </c>
      <c r="AB29" s="78">
        <v>0</v>
      </c>
      <c r="AC29" s="78">
        <v>0</v>
      </c>
      <c r="AD29" s="78">
        <v>0</v>
      </c>
      <c r="AE29" s="78">
        <v>0</v>
      </c>
      <c r="AF29" s="78">
        <v>0</v>
      </c>
      <c r="AG29" s="78">
        <v>0</v>
      </c>
      <c r="AH29" s="78">
        <v>0</v>
      </c>
      <c r="AI29" s="78">
        <f>+'P05 2025'!GL8</f>
        <v>38400</v>
      </c>
      <c r="AK29" s="380"/>
      <c r="AL29" s="161"/>
      <c r="AM29" s="293"/>
      <c r="AN29" s="293"/>
      <c r="AO29" s="293"/>
      <c r="AP29" s="293"/>
      <c r="AQ29" s="293"/>
      <c r="AR29" s="293"/>
      <c r="AS29" s="274"/>
      <c r="AT29" s="161"/>
      <c r="AU29" s="161"/>
      <c r="AV29" s="161"/>
      <c r="AW29" s="161"/>
      <c r="AX29" s="161"/>
      <c r="AY29" s="161"/>
    </row>
    <row r="30" spans="1:51" s="91" customFormat="1" ht="15.75" hidden="1" customHeight="1" x14ac:dyDescent="0.25">
      <c r="A30" s="378"/>
      <c r="B30" s="267"/>
      <c r="C30" s="224"/>
      <c r="D30" s="218">
        <v>914</v>
      </c>
      <c r="E30" s="209"/>
      <c r="F30" s="199">
        <v>2402914</v>
      </c>
      <c r="G30" s="117" t="s">
        <v>449</v>
      </c>
      <c r="H30" s="77">
        <v>0</v>
      </c>
      <c r="I30" s="77">
        <v>0</v>
      </c>
      <c r="J30" s="77">
        <f t="shared" si="1"/>
        <v>0</v>
      </c>
      <c r="K30" s="426">
        <f t="shared" si="2"/>
        <v>0</v>
      </c>
      <c r="L30" s="409">
        <v>0</v>
      </c>
      <c r="M30" s="437">
        <f t="shared" si="3"/>
        <v>0</v>
      </c>
      <c r="N30" s="409">
        <f t="shared" si="9"/>
        <v>0</v>
      </c>
      <c r="O30" s="426">
        <f t="shared" si="5"/>
        <v>0</v>
      </c>
      <c r="P30" s="421">
        <v>0</v>
      </c>
      <c r="Q30" s="421">
        <v>0</v>
      </c>
      <c r="R30" s="426">
        <f t="shared" si="6"/>
        <v>0</v>
      </c>
      <c r="S30" s="434">
        <v>0</v>
      </c>
      <c r="T30" s="409">
        <f t="shared" si="8"/>
        <v>0</v>
      </c>
      <c r="U30" s="437">
        <f t="shared" si="7"/>
        <v>0</v>
      </c>
      <c r="V30" s="220">
        <v>0</v>
      </c>
      <c r="W30" s="220">
        <v>0</v>
      </c>
      <c r="X30" s="220">
        <v>0</v>
      </c>
      <c r="Y30" s="220">
        <v>0</v>
      </c>
      <c r="Z30" s="77">
        <v>0</v>
      </c>
      <c r="AA30" s="78">
        <v>0</v>
      </c>
      <c r="AB30" s="78">
        <v>0</v>
      </c>
      <c r="AC30" s="78">
        <v>0</v>
      </c>
      <c r="AD30" s="78">
        <v>0</v>
      </c>
      <c r="AE30" s="78">
        <v>0</v>
      </c>
      <c r="AF30" s="78">
        <v>0</v>
      </c>
      <c r="AG30" s="78">
        <v>0</v>
      </c>
      <c r="AH30" s="78">
        <v>0</v>
      </c>
      <c r="AI30" s="78">
        <v>0</v>
      </c>
      <c r="AS30" s="274"/>
      <c r="AT30" s="161"/>
      <c r="AU30" s="161"/>
      <c r="AV30" s="161"/>
      <c r="AW30" s="161"/>
      <c r="AX30" s="161"/>
      <c r="AY30" s="161"/>
    </row>
    <row r="31" spans="1:51" ht="15.75" customHeight="1" x14ac:dyDescent="0.25">
      <c r="A31" s="378"/>
      <c r="B31" s="361">
        <v>25</v>
      </c>
      <c r="C31" s="106"/>
      <c r="D31" s="106"/>
      <c r="E31" s="146"/>
      <c r="F31" s="150"/>
      <c r="G31" s="109" t="s">
        <v>455</v>
      </c>
      <c r="H31" s="32">
        <f>+H32</f>
        <v>0</v>
      </c>
      <c r="I31" s="32">
        <f>+I32</f>
        <v>0</v>
      </c>
      <c r="J31" s="32">
        <f t="shared" si="1"/>
        <v>0</v>
      </c>
      <c r="K31" s="426">
        <f t="shared" si="2"/>
        <v>0</v>
      </c>
      <c r="L31" s="417">
        <f>+L32</f>
        <v>0</v>
      </c>
      <c r="M31" s="437">
        <f t="shared" si="3"/>
        <v>0</v>
      </c>
      <c r="N31" s="417">
        <f>+N32</f>
        <v>0</v>
      </c>
      <c r="O31" s="426">
        <f t="shared" si="5"/>
        <v>0</v>
      </c>
      <c r="P31" s="417">
        <v>0</v>
      </c>
      <c r="Q31" s="417">
        <v>0</v>
      </c>
      <c r="R31" s="426">
        <f t="shared" si="6"/>
        <v>0</v>
      </c>
      <c r="S31" s="438">
        <v>0</v>
      </c>
      <c r="T31" s="438">
        <f>+T32</f>
        <v>0</v>
      </c>
      <c r="U31" s="437">
        <f t="shared" si="7"/>
        <v>0</v>
      </c>
      <c r="V31" s="147">
        <v>0</v>
      </c>
      <c r="W31" s="147">
        <v>0</v>
      </c>
      <c r="X31" s="147">
        <v>0</v>
      </c>
      <c r="Y31" s="147">
        <v>0</v>
      </c>
      <c r="Z31" s="33">
        <v>0</v>
      </c>
      <c r="AA31" s="31">
        <v>0</v>
      </c>
      <c r="AB31" s="31">
        <v>0</v>
      </c>
      <c r="AC31" s="31">
        <v>0</v>
      </c>
      <c r="AD31" s="33">
        <v>0</v>
      </c>
      <c r="AE31" s="31">
        <v>0</v>
      </c>
      <c r="AF31" s="31">
        <v>0</v>
      </c>
      <c r="AG31" s="31">
        <v>0</v>
      </c>
      <c r="AH31" s="31">
        <v>0</v>
      </c>
      <c r="AI31" s="31">
        <v>0</v>
      </c>
      <c r="AJ31" s="30"/>
      <c r="AS31" s="97"/>
      <c r="AT31" s="97"/>
      <c r="AU31" s="97"/>
      <c r="AV31" s="97"/>
      <c r="AW31" s="97"/>
      <c r="AX31" s="97"/>
      <c r="AY31" s="97"/>
    </row>
    <row r="32" spans="1:51" s="91" customFormat="1" ht="15.75" customHeight="1" x14ac:dyDescent="0.25">
      <c r="A32" s="378"/>
      <c r="B32" s="267"/>
      <c r="C32" s="224">
        <v>99</v>
      </c>
      <c r="D32" s="224"/>
      <c r="E32" s="209"/>
      <c r="F32" s="287"/>
      <c r="G32" s="117" t="s">
        <v>454</v>
      </c>
      <c r="H32" s="77">
        <v>0</v>
      </c>
      <c r="I32" s="77">
        <v>0</v>
      </c>
      <c r="J32" s="77">
        <f t="shared" si="1"/>
        <v>0</v>
      </c>
      <c r="K32" s="972">
        <f t="shared" si="2"/>
        <v>0</v>
      </c>
      <c r="L32" s="409">
        <v>0</v>
      </c>
      <c r="M32" s="973">
        <f t="shared" si="3"/>
        <v>0</v>
      </c>
      <c r="N32" s="409">
        <f>+I32-L32</f>
        <v>0</v>
      </c>
      <c r="O32" s="972">
        <f t="shared" si="5"/>
        <v>0</v>
      </c>
      <c r="P32" s="409">
        <v>0</v>
      </c>
      <c r="Q32" s="409">
        <v>0</v>
      </c>
      <c r="R32" s="972">
        <f t="shared" si="6"/>
        <v>0</v>
      </c>
      <c r="S32" s="410">
        <v>0</v>
      </c>
      <c r="T32" s="410">
        <f>SUMIF(W$3:$AI3,"SI",W32:AI32)</f>
        <v>0</v>
      </c>
      <c r="U32" s="973">
        <f t="shared" si="7"/>
        <v>0</v>
      </c>
      <c r="V32" s="220">
        <v>0</v>
      </c>
      <c r="W32" s="220">
        <v>0</v>
      </c>
      <c r="X32" s="220">
        <v>0</v>
      </c>
      <c r="Y32" s="220">
        <v>0</v>
      </c>
      <c r="Z32" s="77">
        <v>0</v>
      </c>
      <c r="AA32" s="63">
        <v>0</v>
      </c>
      <c r="AB32" s="63">
        <v>0</v>
      </c>
      <c r="AC32" s="63">
        <v>0</v>
      </c>
      <c r="AD32" s="63">
        <v>0</v>
      </c>
      <c r="AE32" s="63">
        <v>0</v>
      </c>
      <c r="AF32" s="63">
        <v>0</v>
      </c>
      <c r="AG32" s="63">
        <v>0</v>
      </c>
      <c r="AH32" s="63">
        <v>0</v>
      </c>
      <c r="AI32" s="63">
        <v>0</v>
      </c>
      <c r="AS32" s="274"/>
      <c r="AT32" s="161"/>
      <c r="AU32" s="161"/>
      <c r="AV32" s="161"/>
      <c r="AW32" s="161"/>
      <c r="AX32" s="161"/>
      <c r="AY32" s="161"/>
    </row>
    <row r="33" spans="1:51" ht="15.75" customHeight="1" x14ac:dyDescent="0.25">
      <c r="A33" s="378" t="s">
        <v>742</v>
      </c>
      <c r="B33" s="361">
        <v>33</v>
      </c>
      <c r="C33" s="106" t="s">
        <v>1</v>
      </c>
      <c r="D33" s="70"/>
      <c r="E33" s="149"/>
      <c r="F33" s="148"/>
      <c r="G33" s="109" t="s">
        <v>140</v>
      </c>
      <c r="H33" s="32">
        <f>+H34+H58</f>
        <v>55354872</v>
      </c>
      <c r="I33" s="32">
        <f>+I34+I58</f>
        <v>12372000</v>
      </c>
      <c r="J33" s="846">
        <f t="shared" si="1"/>
        <v>0</v>
      </c>
      <c r="K33" s="426">
        <f t="shared" si="2"/>
        <v>0</v>
      </c>
      <c r="L33" s="428">
        <f>+L34</f>
        <v>0</v>
      </c>
      <c r="M33" s="437">
        <f t="shared" si="3"/>
        <v>0</v>
      </c>
      <c r="N33" s="417">
        <f>+I33-L33</f>
        <v>12372000</v>
      </c>
      <c r="O33" s="426">
        <f t="shared" si="5"/>
        <v>1</v>
      </c>
      <c r="P33" s="417">
        <f>+P34</f>
        <v>0</v>
      </c>
      <c r="Q33" s="417">
        <f>+Q34</f>
        <v>0</v>
      </c>
      <c r="R33" s="426">
        <f t="shared" si="6"/>
        <v>0</v>
      </c>
      <c r="S33" s="439">
        <f>+S34+S58</f>
        <v>57831516.99499999</v>
      </c>
      <c r="T33" s="417">
        <f ca="1">+T34+T58</f>
        <v>0</v>
      </c>
      <c r="U33" s="437">
        <f t="shared" ca="1" si="7"/>
        <v>0</v>
      </c>
      <c r="V33" s="147">
        <v>0</v>
      </c>
      <c r="W33" s="147">
        <v>0</v>
      </c>
      <c r="X33" s="147">
        <v>0</v>
      </c>
      <c r="Y33" s="147">
        <v>0</v>
      </c>
      <c r="Z33" s="33">
        <v>0</v>
      </c>
      <c r="AA33" s="33">
        <v>0</v>
      </c>
      <c r="AB33" s="33">
        <v>0</v>
      </c>
      <c r="AC33" s="33">
        <v>0</v>
      </c>
      <c r="AD33" s="33">
        <v>0</v>
      </c>
      <c r="AE33" s="33">
        <v>0</v>
      </c>
      <c r="AF33" s="33">
        <f>+AF34</f>
        <v>6189585</v>
      </c>
      <c r="AG33" s="33">
        <v>0</v>
      </c>
      <c r="AH33" s="33">
        <v>0</v>
      </c>
      <c r="AI33" s="33">
        <f>+AI34+AI58</f>
        <v>27011064</v>
      </c>
      <c r="AJ33" s="30"/>
      <c r="AM33" s="293"/>
      <c r="AN33" s="293"/>
      <c r="AO33" s="293"/>
      <c r="AP33" s="293"/>
      <c r="AQ33" s="293"/>
      <c r="AR33" s="293"/>
      <c r="AS33" s="97"/>
      <c r="AT33" s="97"/>
      <c r="AU33" s="97"/>
      <c r="AV33" s="97"/>
      <c r="AW33" s="97"/>
      <c r="AX33" s="97"/>
      <c r="AY33" s="97"/>
    </row>
    <row r="34" spans="1:51" ht="15.75" customHeight="1" x14ac:dyDescent="0.25">
      <c r="A34" s="378" t="s">
        <v>743</v>
      </c>
      <c r="B34" s="361"/>
      <c r="C34" s="106">
        <v>2</v>
      </c>
      <c r="D34" s="269"/>
      <c r="E34" s="149"/>
      <c r="F34" s="148"/>
      <c r="G34" s="109" t="s">
        <v>84</v>
      </c>
      <c r="H34" s="32">
        <f>SUM(H35:H57)</f>
        <v>2062000</v>
      </c>
      <c r="I34" s="32">
        <f>SUM(I35:I57)</f>
        <v>2062000</v>
      </c>
      <c r="J34" s="846">
        <f t="shared" si="1"/>
        <v>0</v>
      </c>
      <c r="K34" s="426">
        <f t="shared" si="2"/>
        <v>0</v>
      </c>
      <c r="L34" s="428">
        <f>SUM(L35:L57)</f>
        <v>0</v>
      </c>
      <c r="M34" s="437">
        <f t="shared" si="3"/>
        <v>0</v>
      </c>
      <c r="N34" s="417">
        <f>+I34-L34</f>
        <v>2062000</v>
      </c>
      <c r="O34" s="426">
        <f t="shared" si="5"/>
        <v>1</v>
      </c>
      <c r="P34" s="417">
        <f>SUM(P35:P57)</f>
        <v>0</v>
      </c>
      <c r="Q34" s="417">
        <f>SUM(Q35:Q57)</f>
        <v>0</v>
      </c>
      <c r="R34" s="426">
        <f t="shared" si="6"/>
        <v>0</v>
      </c>
      <c r="S34" s="439">
        <f>+SUM(S35:S57)</f>
        <v>0</v>
      </c>
      <c r="T34" s="417">
        <f ca="1">SUM(T35:T57)</f>
        <v>0</v>
      </c>
      <c r="U34" s="437">
        <f t="shared" ca="1" si="7"/>
        <v>0</v>
      </c>
      <c r="V34" s="147">
        <v>0</v>
      </c>
      <c r="W34" s="147">
        <v>0</v>
      </c>
      <c r="X34" s="147">
        <v>0</v>
      </c>
      <c r="Y34" s="147">
        <v>0</v>
      </c>
      <c r="Z34" s="33">
        <v>0</v>
      </c>
      <c r="AA34" s="33">
        <v>0</v>
      </c>
      <c r="AB34" s="33">
        <v>0</v>
      </c>
      <c r="AC34" s="33">
        <v>0</v>
      </c>
      <c r="AD34" s="33">
        <v>0</v>
      </c>
      <c r="AE34" s="33">
        <v>0</v>
      </c>
      <c r="AF34" s="33">
        <f>SUM(AF35:AF57)</f>
        <v>6189585</v>
      </c>
      <c r="AG34" s="33">
        <v>0</v>
      </c>
      <c r="AH34" s="33">
        <v>0</v>
      </c>
      <c r="AI34" s="33">
        <f>SUM(AI35:AI57)</f>
        <v>27011064</v>
      </c>
      <c r="AJ34" s="30"/>
      <c r="AM34" s="293"/>
      <c r="AN34" s="293"/>
      <c r="AO34" s="293"/>
      <c r="AP34" s="293"/>
      <c r="AQ34" s="293"/>
      <c r="AR34" s="293"/>
      <c r="AS34" s="97"/>
      <c r="AT34" s="97"/>
      <c r="AU34" s="97"/>
      <c r="AV34" s="97"/>
      <c r="AW34" s="97"/>
      <c r="AX34" s="97"/>
      <c r="AY34" s="97"/>
    </row>
    <row r="35" spans="1:51" s="91" customFormat="1" ht="15.75" hidden="1" customHeight="1" x14ac:dyDescent="0.25">
      <c r="A35" s="378"/>
      <c r="B35" s="267"/>
      <c r="C35" s="224"/>
      <c r="D35" s="218" t="s">
        <v>158</v>
      </c>
      <c r="E35" s="210"/>
      <c r="F35" s="199">
        <v>3302001</v>
      </c>
      <c r="G35" s="117" t="s">
        <v>438</v>
      </c>
      <c r="H35" s="77">
        <v>0</v>
      </c>
      <c r="I35" s="77">
        <v>0</v>
      </c>
      <c r="J35" s="77">
        <f t="shared" si="1"/>
        <v>0</v>
      </c>
      <c r="K35" s="426">
        <f t="shared" si="2"/>
        <v>0</v>
      </c>
      <c r="L35" s="409">
        <v>0</v>
      </c>
      <c r="M35" s="437">
        <f t="shared" si="3"/>
        <v>0</v>
      </c>
      <c r="N35" s="409">
        <f t="shared" ref="N35:N57" si="10">+I35-L35</f>
        <v>0</v>
      </c>
      <c r="O35" s="426">
        <f t="shared" si="5"/>
        <v>0</v>
      </c>
      <c r="P35" s="409">
        <v>0</v>
      </c>
      <c r="Q35" s="409">
        <v>0</v>
      </c>
      <c r="R35" s="426">
        <f t="shared" si="6"/>
        <v>0</v>
      </c>
      <c r="S35" s="434">
        <v>0</v>
      </c>
      <c r="T35" s="434">
        <f>SUMIF(V$3:$AI3,"SI",V35:AI35)</f>
        <v>0</v>
      </c>
      <c r="U35" s="437">
        <f t="shared" si="7"/>
        <v>0</v>
      </c>
      <c r="V35" s="220">
        <v>0</v>
      </c>
      <c r="W35" s="220">
        <v>0</v>
      </c>
      <c r="X35" s="220">
        <v>0</v>
      </c>
      <c r="Y35" s="220">
        <v>0</v>
      </c>
      <c r="Z35" s="77">
        <v>0</v>
      </c>
      <c r="AA35" s="63">
        <v>0</v>
      </c>
      <c r="AB35" s="63">
        <v>0</v>
      </c>
      <c r="AC35" s="63">
        <v>0</v>
      </c>
      <c r="AD35" s="63">
        <v>0</v>
      </c>
      <c r="AE35" s="63">
        <v>0</v>
      </c>
      <c r="AF35" s="63">
        <v>0</v>
      </c>
      <c r="AG35" s="63">
        <v>0</v>
      </c>
      <c r="AH35" s="63">
        <v>0</v>
      </c>
      <c r="AI35" s="63">
        <v>0</v>
      </c>
      <c r="AS35" s="274"/>
      <c r="AT35" s="97"/>
      <c r="AU35" s="97"/>
      <c r="AV35" s="97"/>
      <c r="AW35" s="97"/>
      <c r="AX35" s="97"/>
      <c r="AY35" s="97"/>
    </row>
    <row r="36" spans="1:51" s="91" customFormat="1" ht="15.75" hidden="1" customHeight="1" x14ac:dyDescent="0.25">
      <c r="A36" s="378"/>
      <c r="B36" s="267"/>
      <c r="C36" s="224"/>
      <c r="D36" s="218" t="s">
        <v>154</v>
      </c>
      <c r="E36" s="210"/>
      <c r="F36" s="199">
        <v>3302002</v>
      </c>
      <c r="G36" s="117" t="s">
        <v>431</v>
      </c>
      <c r="H36" s="77">
        <v>0</v>
      </c>
      <c r="I36" s="77">
        <v>0</v>
      </c>
      <c r="J36" s="77">
        <f t="shared" si="1"/>
        <v>0</v>
      </c>
      <c r="K36" s="426">
        <f t="shared" si="2"/>
        <v>0</v>
      </c>
      <c r="L36" s="409">
        <v>0</v>
      </c>
      <c r="M36" s="437">
        <f t="shared" si="3"/>
        <v>0</v>
      </c>
      <c r="N36" s="409">
        <f t="shared" si="10"/>
        <v>0</v>
      </c>
      <c r="O36" s="426">
        <f t="shared" si="5"/>
        <v>0</v>
      </c>
      <c r="P36" s="409">
        <v>0</v>
      </c>
      <c r="Q36" s="409">
        <v>0</v>
      </c>
      <c r="R36" s="426">
        <f t="shared" si="6"/>
        <v>0</v>
      </c>
      <c r="S36" s="434">
        <v>0</v>
      </c>
      <c r="T36" s="434">
        <f>SUMIF(V$3:$AI3,"SI",V36:AI36)</f>
        <v>0</v>
      </c>
      <c r="U36" s="437">
        <f t="shared" si="7"/>
        <v>0</v>
      </c>
      <c r="V36" s="220">
        <v>0</v>
      </c>
      <c r="W36" s="220">
        <v>0</v>
      </c>
      <c r="X36" s="220">
        <v>0</v>
      </c>
      <c r="Y36" s="220">
        <v>0</v>
      </c>
      <c r="Z36" s="77">
        <v>0</v>
      </c>
      <c r="AA36" s="63">
        <v>0</v>
      </c>
      <c r="AB36" s="63">
        <v>0</v>
      </c>
      <c r="AC36" s="63">
        <v>0</v>
      </c>
      <c r="AD36" s="63">
        <v>0</v>
      </c>
      <c r="AE36" s="63">
        <v>0</v>
      </c>
      <c r="AF36" s="63">
        <v>0</v>
      </c>
      <c r="AG36" s="63">
        <v>0</v>
      </c>
      <c r="AH36" s="63">
        <v>0</v>
      </c>
      <c r="AI36" s="63">
        <v>0</v>
      </c>
      <c r="AS36" s="274"/>
      <c r="AT36" s="97"/>
      <c r="AU36" s="97"/>
      <c r="AV36" s="97"/>
      <c r="AW36" s="97"/>
      <c r="AX36" s="97"/>
      <c r="AY36" s="97"/>
    </row>
    <row r="37" spans="1:51" s="91" customFormat="1" ht="15.75" hidden="1" customHeight="1" x14ac:dyDescent="0.25">
      <c r="A37" s="377" t="s">
        <v>992</v>
      </c>
      <c r="B37" s="267"/>
      <c r="C37" s="224"/>
      <c r="D37" s="218">
        <v>3</v>
      </c>
      <c r="E37" s="46"/>
      <c r="F37" s="218">
        <v>3302003</v>
      </c>
      <c r="G37" s="117" t="s">
        <v>430</v>
      </c>
      <c r="H37" s="77">
        <v>0</v>
      </c>
      <c r="I37" s="77">
        <v>0</v>
      </c>
      <c r="J37" s="77">
        <f t="shared" si="1"/>
        <v>0</v>
      </c>
      <c r="K37" s="426">
        <f t="shared" si="2"/>
        <v>0</v>
      </c>
      <c r="L37" s="409">
        <v>0</v>
      </c>
      <c r="M37" s="437">
        <f t="shared" si="3"/>
        <v>0</v>
      </c>
      <c r="N37" s="409">
        <f t="shared" si="10"/>
        <v>0</v>
      </c>
      <c r="O37" s="426">
        <f t="shared" si="5"/>
        <v>0</v>
      </c>
      <c r="P37" s="409">
        <v>0</v>
      </c>
      <c r="Q37" s="409">
        <v>0</v>
      </c>
      <c r="R37" s="426">
        <f t="shared" si="6"/>
        <v>0</v>
      </c>
      <c r="S37" s="434">
        <v>0</v>
      </c>
      <c r="T37" s="434">
        <f ca="1">SUMIF(V$3:$AI4,"SI",V37:AI37)</f>
        <v>0</v>
      </c>
      <c r="U37" s="437">
        <f t="shared" ca="1" si="7"/>
        <v>0</v>
      </c>
      <c r="V37" s="220">
        <v>0</v>
      </c>
      <c r="W37" s="220">
        <v>0</v>
      </c>
      <c r="X37" s="220">
        <v>0</v>
      </c>
      <c r="Y37" s="220">
        <v>0</v>
      </c>
      <c r="Z37" s="77">
        <v>0</v>
      </c>
      <c r="AA37" s="63">
        <v>0</v>
      </c>
      <c r="AB37" s="63">
        <v>0</v>
      </c>
      <c r="AC37" s="63">
        <v>0</v>
      </c>
      <c r="AD37" s="63">
        <v>0</v>
      </c>
      <c r="AE37" s="63">
        <v>0</v>
      </c>
      <c r="AF37" s="63">
        <v>0</v>
      </c>
      <c r="AG37" s="63">
        <v>0</v>
      </c>
      <c r="AH37" s="63">
        <v>0</v>
      </c>
      <c r="AI37" s="63">
        <f>+'P05 2025'!GL9</f>
        <v>2800606</v>
      </c>
      <c r="AK37" s="380"/>
      <c r="AL37" s="161"/>
      <c r="AM37" s="293"/>
      <c r="AN37" s="293"/>
      <c r="AO37" s="293"/>
      <c r="AP37" s="293"/>
      <c r="AQ37" s="293"/>
      <c r="AR37" s="293"/>
      <c r="AS37" s="274"/>
      <c r="AT37" s="161"/>
      <c r="AU37" s="161"/>
      <c r="AV37" s="161"/>
      <c r="AW37" s="161"/>
      <c r="AX37" s="161"/>
      <c r="AY37" s="161"/>
    </row>
    <row r="38" spans="1:51" s="91" customFormat="1" ht="15.75" hidden="1" customHeight="1" x14ac:dyDescent="0.25">
      <c r="A38" s="377" t="s">
        <v>993</v>
      </c>
      <c r="B38" s="267"/>
      <c r="C38" s="224"/>
      <c r="D38" s="218" t="s">
        <v>168</v>
      </c>
      <c r="E38" s="46"/>
      <c r="F38" s="218">
        <v>3302004</v>
      </c>
      <c r="G38" s="117" t="s">
        <v>429</v>
      </c>
      <c r="H38" s="77">
        <v>0</v>
      </c>
      <c r="I38" s="77">
        <v>0</v>
      </c>
      <c r="J38" s="77">
        <f t="shared" si="1"/>
        <v>0</v>
      </c>
      <c r="K38" s="426">
        <f t="shared" si="2"/>
        <v>0</v>
      </c>
      <c r="L38" s="409">
        <v>0</v>
      </c>
      <c r="M38" s="437">
        <f t="shared" si="3"/>
        <v>0</v>
      </c>
      <c r="N38" s="409">
        <f t="shared" si="10"/>
        <v>0</v>
      </c>
      <c r="O38" s="426">
        <f t="shared" si="5"/>
        <v>0</v>
      </c>
      <c r="P38" s="409">
        <v>0</v>
      </c>
      <c r="Q38" s="409">
        <v>0</v>
      </c>
      <c r="R38" s="426">
        <f t="shared" si="6"/>
        <v>0</v>
      </c>
      <c r="S38" s="434">
        <v>0</v>
      </c>
      <c r="T38" s="434">
        <f ca="1">SUMIF(V$3:$AI5,"SI",V38:AI38)</f>
        <v>0</v>
      </c>
      <c r="U38" s="437">
        <f t="shared" ca="1" si="7"/>
        <v>0</v>
      </c>
      <c r="V38" s="220">
        <v>0</v>
      </c>
      <c r="W38" s="220">
        <v>0</v>
      </c>
      <c r="X38" s="220">
        <v>0</v>
      </c>
      <c r="Y38" s="220">
        <v>0</v>
      </c>
      <c r="Z38" s="77">
        <v>0</v>
      </c>
      <c r="AA38" s="63">
        <v>0</v>
      </c>
      <c r="AB38" s="63">
        <v>0</v>
      </c>
      <c r="AC38" s="63">
        <v>0</v>
      </c>
      <c r="AD38" s="63">
        <v>0</v>
      </c>
      <c r="AE38" s="63">
        <v>0</v>
      </c>
      <c r="AF38" s="63">
        <v>0</v>
      </c>
      <c r="AG38" s="63">
        <v>0</v>
      </c>
      <c r="AH38" s="63">
        <v>0</v>
      </c>
      <c r="AI38" s="63">
        <f>+'P05 2025'!GL10</f>
        <v>62000</v>
      </c>
      <c r="AK38" s="380"/>
      <c r="AL38" s="161"/>
      <c r="AM38" s="293"/>
      <c r="AN38" s="293"/>
      <c r="AO38" s="293"/>
      <c r="AP38" s="293"/>
      <c r="AQ38" s="293"/>
      <c r="AR38" s="293"/>
      <c r="AS38" s="274"/>
      <c r="AT38" s="161"/>
      <c r="AU38" s="161"/>
      <c r="AV38" s="161"/>
      <c r="AW38" s="161"/>
      <c r="AX38" s="161"/>
      <c r="AY38" s="161"/>
    </row>
    <row r="39" spans="1:51" s="91" customFormat="1" ht="15.75" hidden="1" customHeight="1" x14ac:dyDescent="0.25">
      <c r="A39" s="377" t="s">
        <v>994</v>
      </c>
      <c r="B39" s="267"/>
      <c r="C39" s="224"/>
      <c r="D39" s="218" t="s">
        <v>169</v>
      </c>
      <c r="E39" s="46"/>
      <c r="F39" s="218">
        <v>3302005</v>
      </c>
      <c r="G39" s="117" t="s">
        <v>432</v>
      </c>
      <c r="H39" s="77">
        <v>0</v>
      </c>
      <c r="I39" s="77">
        <v>0</v>
      </c>
      <c r="J39" s="77">
        <f t="shared" si="1"/>
        <v>0</v>
      </c>
      <c r="K39" s="426">
        <f t="shared" si="2"/>
        <v>0</v>
      </c>
      <c r="L39" s="409">
        <v>0</v>
      </c>
      <c r="M39" s="437">
        <f t="shared" si="3"/>
        <v>0</v>
      </c>
      <c r="N39" s="409">
        <f t="shared" si="10"/>
        <v>0</v>
      </c>
      <c r="O39" s="426">
        <f t="shared" si="5"/>
        <v>0</v>
      </c>
      <c r="P39" s="409">
        <v>0</v>
      </c>
      <c r="Q39" s="409">
        <v>0</v>
      </c>
      <c r="R39" s="426">
        <f t="shared" si="6"/>
        <v>0</v>
      </c>
      <c r="S39" s="434">
        <v>0</v>
      </c>
      <c r="T39" s="434">
        <f ca="1">SUMIF(V$3:$AI6,"SI",V39:AI39)</f>
        <v>0</v>
      </c>
      <c r="U39" s="437">
        <f t="shared" ca="1" si="7"/>
        <v>0</v>
      </c>
      <c r="V39" s="220">
        <v>0</v>
      </c>
      <c r="W39" s="220">
        <v>0</v>
      </c>
      <c r="X39" s="220">
        <v>0</v>
      </c>
      <c r="Y39" s="220">
        <v>0</v>
      </c>
      <c r="Z39" s="77">
        <v>0</v>
      </c>
      <c r="AA39" s="63">
        <v>0</v>
      </c>
      <c r="AB39" s="63">
        <v>0</v>
      </c>
      <c r="AC39" s="63">
        <v>0</v>
      </c>
      <c r="AD39" s="63">
        <v>0</v>
      </c>
      <c r="AE39" s="63">
        <v>0</v>
      </c>
      <c r="AF39" s="63">
        <v>0</v>
      </c>
      <c r="AG39" s="63">
        <v>0</v>
      </c>
      <c r="AH39" s="63">
        <v>0</v>
      </c>
      <c r="AI39" s="63">
        <f>+'P05 2025'!GL11</f>
        <v>1238170</v>
      </c>
      <c r="AK39" s="380"/>
      <c r="AL39" s="161"/>
      <c r="AM39" s="293"/>
      <c r="AN39" s="293"/>
      <c r="AO39" s="293"/>
      <c r="AP39" s="293"/>
      <c r="AQ39" s="293"/>
      <c r="AR39" s="293"/>
      <c r="AS39" s="274"/>
      <c r="AT39" s="161"/>
      <c r="AU39" s="161"/>
      <c r="AV39" s="161"/>
      <c r="AW39" s="161"/>
      <c r="AX39" s="161"/>
      <c r="AY39" s="161"/>
    </row>
    <row r="40" spans="1:51" s="91" customFormat="1" ht="15.75" hidden="1" customHeight="1" x14ac:dyDescent="0.25">
      <c r="A40" s="377" t="s">
        <v>1035</v>
      </c>
      <c r="B40" s="267"/>
      <c r="C40" s="224"/>
      <c r="D40" s="218" t="s">
        <v>170</v>
      </c>
      <c r="E40" s="46"/>
      <c r="F40" s="218">
        <v>3302006</v>
      </c>
      <c r="G40" s="117" t="s">
        <v>591</v>
      </c>
      <c r="H40" s="77">
        <v>0</v>
      </c>
      <c r="I40" s="77">
        <v>0</v>
      </c>
      <c r="J40" s="77">
        <f t="shared" si="1"/>
        <v>0</v>
      </c>
      <c r="K40" s="426">
        <f t="shared" si="2"/>
        <v>0</v>
      </c>
      <c r="L40" s="409">
        <v>0</v>
      </c>
      <c r="M40" s="437">
        <f t="shared" si="3"/>
        <v>0</v>
      </c>
      <c r="N40" s="409">
        <f t="shared" si="10"/>
        <v>0</v>
      </c>
      <c r="O40" s="426">
        <f t="shared" si="5"/>
        <v>0</v>
      </c>
      <c r="P40" s="409">
        <v>0</v>
      </c>
      <c r="Q40" s="409">
        <v>0</v>
      </c>
      <c r="R40" s="426">
        <f t="shared" si="6"/>
        <v>0</v>
      </c>
      <c r="S40" s="434">
        <v>0</v>
      </c>
      <c r="T40" s="434">
        <f ca="1">SUMIF(V$3:$AI7,"SI",V40:AI40)</f>
        <v>0</v>
      </c>
      <c r="U40" s="437">
        <f t="shared" ca="1" si="7"/>
        <v>0</v>
      </c>
      <c r="V40" s="220">
        <v>0</v>
      </c>
      <c r="W40" s="220">
        <v>0</v>
      </c>
      <c r="X40" s="220">
        <v>0</v>
      </c>
      <c r="Y40" s="220">
        <v>0</v>
      </c>
      <c r="Z40" s="77">
        <v>0</v>
      </c>
      <c r="AA40" s="63">
        <v>0</v>
      </c>
      <c r="AB40" s="63">
        <v>0</v>
      </c>
      <c r="AC40" s="63">
        <v>0</v>
      </c>
      <c r="AD40" s="63">
        <v>0</v>
      </c>
      <c r="AE40" s="63">
        <v>0</v>
      </c>
      <c r="AF40" s="63">
        <v>0</v>
      </c>
      <c r="AG40" s="63">
        <v>0</v>
      </c>
      <c r="AH40" s="63">
        <v>0</v>
      </c>
      <c r="AI40" s="63">
        <f>+'P05 2025'!GL12</f>
        <v>1444531</v>
      </c>
      <c r="AK40" s="380"/>
      <c r="AL40" s="161"/>
      <c r="AM40" s="293"/>
      <c r="AN40" s="293"/>
      <c r="AO40" s="293"/>
      <c r="AP40" s="293"/>
      <c r="AQ40" s="293"/>
      <c r="AR40" s="293"/>
      <c r="AS40" s="274"/>
      <c r="AT40" s="161"/>
      <c r="AU40" s="161"/>
      <c r="AV40" s="161"/>
      <c r="AW40" s="161"/>
      <c r="AX40" s="161"/>
      <c r="AY40" s="161"/>
    </row>
    <row r="41" spans="1:51" s="91" customFormat="1" ht="15.75" hidden="1" customHeight="1" x14ac:dyDescent="0.25">
      <c r="A41" s="377" t="s">
        <v>995</v>
      </c>
      <c r="B41" s="267"/>
      <c r="C41" s="224"/>
      <c r="D41" s="218" t="s">
        <v>159</v>
      </c>
      <c r="E41" s="46"/>
      <c r="F41" s="218">
        <v>3302007</v>
      </c>
      <c r="G41" s="117" t="s">
        <v>433</v>
      </c>
      <c r="H41" s="77">
        <v>0</v>
      </c>
      <c r="I41" s="77">
        <v>0</v>
      </c>
      <c r="J41" s="77">
        <f t="shared" si="1"/>
        <v>0</v>
      </c>
      <c r="K41" s="426">
        <f t="shared" si="2"/>
        <v>0</v>
      </c>
      <c r="L41" s="409">
        <v>0</v>
      </c>
      <c r="M41" s="437">
        <f t="shared" si="3"/>
        <v>0</v>
      </c>
      <c r="N41" s="409">
        <f t="shared" si="10"/>
        <v>0</v>
      </c>
      <c r="O41" s="426">
        <f t="shared" si="5"/>
        <v>0</v>
      </c>
      <c r="P41" s="409">
        <v>0</v>
      </c>
      <c r="Q41" s="409">
        <v>0</v>
      </c>
      <c r="R41" s="426">
        <f t="shared" si="6"/>
        <v>0</v>
      </c>
      <c r="S41" s="434">
        <v>0</v>
      </c>
      <c r="T41" s="434">
        <f ca="1">SUMIF(V$3:$AI8,"SI",V41:AI41)</f>
        <v>0</v>
      </c>
      <c r="U41" s="437">
        <f t="shared" ca="1" si="7"/>
        <v>0</v>
      </c>
      <c r="V41" s="220">
        <v>0</v>
      </c>
      <c r="W41" s="220">
        <v>0</v>
      </c>
      <c r="X41" s="220">
        <v>0</v>
      </c>
      <c r="Y41" s="220">
        <v>0</v>
      </c>
      <c r="Z41" s="77">
        <v>0</v>
      </c>
      <c r="AA41" s="63">
        <v>0</v>
      </c>
      <c r="AB41" s="63">
        <v>0</v>
      </c>
      <c r="AC41" s="63">
        <v>0</v>
      </c>
      <c r="AD41" s="63">
        <v>0</v>
      </c>
      <c r="AE41" s="63">
        <v>0</v>
      </c>
      <c r="AF41" s="63">
        <v>0</v>
      </c>
      <c r="AG41" s="63">
        <v>0</v>
      </c>
      <c r="AH41" s="63">
        <v>0</v>
      </c>
      <c r="AI41" s="63">
        <f>+'P05 2025'!GL13</f>
        <v>4187232</v>
      </c>
      <c r="AJ41" s="206"/>
      <c r="AK41" s="380"/>
      <c r="AL41" s="161"/>
      <c r="AM41" s="293"/>
      <c r="AN41" s="293"/>
      <c r="AO41" s="293"/>
      <c r="AP41" s="293"/>
      <c r="AQ41" s="293"/>
      <c r="AR41" s="293"/>
      <c r="AS41" s="274"/>
      <c r="AT41" s="161"/>
      <c r="AU41" s="161"/>
      <c r="AV41" s="161"/>
      <c r="AW41" s="161"/>
      <c r="AX41" s="161"/>
      <c r="AY41" s="161"/>
    </row>
    <row r="42" spans="1:51" s="91" customFormat="1" ht="15.75" hidden="1" customHeight="1" x14ac:dyDescent="0.25">
      <c r="A42" s="377" t="s">
        <v>1036</v>
      </c>
      <c r="B42" s="267"/>
      <c r="C42" s="224"/>
      <c r="D42" s="218" t="s">
        <v>160</v>
      </c>
      <c r="E42" s="46"/>
      <c r="F42" s="218">
        <v>3302008</v>
      </c>
      <c r="G42" s="117" t="s">
        <v>439</v>
      </c>
      <c r="H42" s="77">
        <v>0</v>
      </c>
      <c r="I42" s="77">
        <v>0</v>
      </c>
      <c r="J42" s="77">
        <f t="shared" si="1"/>
        <v>0</v>
      </c>
      <c r="K42" s="426">
        <f t="shared" si="2"/>
        <v>0</v>
      </c>
      <c r="L42" s="409">
        <v>0</v>
      </c>
      <c r="M42" s="437">
        <f t="shared" si="3"/>
        <v>0</v>
      </c>
      <c r="N42" s="409">
        <f t="shared" si="10"/>
        <v>0</v>
      </c>
      <c r="O42" s="426">
        <f t="shared" si="5"/>
        <v>0</v>
      </c>
      <c r="P42" s="409">
        <v>0</v>
      </c>
      <c r="Q42" s="409">
        <v>0</v>
      </c>
      <c r="R42" s="426">
        <f t="shared" si="6"/>
        <v>0</v>
      </c>
      <c r="S42" s="434">
        <v>0</v>
      </c>
      <c r="T42" s="434">
        <f ca="1">SUMIF(V$3:$AI9,"SI",V42:AI42)</f>
        <v>0</v>
      </c>
      <c r="U42" s="437">
        <f t="shared" ca="1" si="7"/>
        <v>0</v>
      </c>
      <c r="V42" s="220">
        <v>0</v>
      </c>
      <c r="W42" s="220">
        <v>0</v>
      </c>
      <c r="X42" s="220">
        <v>0</v>
      </c>
      <c r="Y42" s="220">
        <v>0</v>
      </c>
      <c r="Z42" s="77">
        <v>0</v>
      </c>
      <c r="AA42" s="63">
        <v>0</v>
      </c>
      <c r="AB42" s="63">
        <v>0</v>
      </c>
      <c r="AC42" s="63">
        <v>0</v>
      </c>
      <c r="AD42" s="63">
        <v>0</v>
      </c>
      <c r="AE42" s="63">
        <v>0</v>
      </c>
      <c r="AF42" s="63">
        <v>0</v>
      </c>
      <c r="AG42" s="63">
        <v>0</v>
      </c>
      <c r="AH42" s="63">
        <v>0</v>
      </c>
      <c r="AI42" s="63">
        <f>+'P05 2025'!GL14</f>
        <v>2682701</v>
      </c>
      <c r="AJ42" s="206"/>
      <c r="AK42" s="380"/>
      <c r="AL42" s="161"/>
      <c r="AM42" s="293"/>
      <c r="AN42" s="293"/>
      <c r="AO42" s="293"/>
      <c r="AP42" s="293"/>
      <c r="AQ42" s="293"/>
      <c r="AR42" s="293"/>
      <c r="AS42" s="274"/>
      <c r="AT42" s="161"/>
      <c r="AU42" s="161"/>
      <c r="AV42" s="161"/>
      <c r="AW42" s="161"/>
      <c r="AX42" s="161"/>
      <c r="AY42" s="161"/>
    </row>
    <row r="43" spans="1:51" s="91" customFormat="1" ht="15.75" hidden="1" customHeight="1" x14ac:dyDescent="0.25">
      <c r="A43" s="377" t="s">
        <v>1037</v>
      </c>
      <c r="B43" s="267"/>
      <c r="C43" s="224"/>
      <c r="D43" s="218" t="s">
        <v>161</v>
      </c>
      <c r="E43" s="46"/>
      <c r="F43" s="218">
        <v>3302009</v>
      </c>
      <c r="G43" s="117" t="s">
        <v>440</v>
      </c>
      <c r="H43" s="77">
        <v>0</v>
      </c>
      <c r="I43" s="77">
        <v>0</v>
      </c>
      <c r="J43" s="77">
        <f t="shared" si="1"/>
        <v>0</v>
      </c>
      <c r="K43" s="426">
        <f t="shared" si="2"/>
        <v>0</v>
      </c>
      <c r="L43" s="409">
        <v>0</v>
      </c>
      <c r="M43" s="437">
        <f t="shared" si="3"/>
        <v>0</v>
      </c>
      <c r="N43" s="409">
        <f t="shared" si="10"/>
        <v>0</v>
      </c>
      <c r="O43" s="426">
        <f t="shared" si="5"/>
        <v>0</v>
      </c>
      <c r="P43" s="409">
        <v>0</v>
      </c>
      <c r="Q43" s="409">
        <v>0</v>
      </c>
      <c r="R43" s="426">
        <f t="shared" si="6"/>
        <v>0</v>
      </c>
      <c r="S43" s="434">
        <v>0</v>
      </c>
      <c r="T43" s="434">
        <f ca="1">SUMIF(V$3:$AI10,"SI",V43:AI43)</f>
        <v>0</v>
      </c>
      <c r="U43" s="437">
        <f t="shared" ca="1" si="7"/>
        <v>0</v>
      </c>
      <c r="V43" s="220">
        <v>0</v>
      </c>
      <c r="W43" s="220">
        <v>0</v>
      </c>
      <c r="X43" s="220">
        <v>0</v>
      </c>
      <c r="Y43" s="220">
        <v>0</v>
      </c>
      <c r="Z43" s="77">
        <v>0</v>
      </c>
      <c r="AA43" s="63">
        <v>0</v>
      </c>
      <c r="AB43" s="63">
        <v>0</v>
      </c>
      <c r="AC43" s="63">
        <v>0</v>
      </c>
      <c r="AD43" s="63">
        <v>0</v>
      </c>
      <c r="AE43" s="63">
        <v>0</v>
      </c>
      <c r="AF43" s="63">
        <v>0</v>
      </c>
      <c r="AG43" s="63">
        <v>0</v>
      </c>
      <c r="AH43" s="63">
        <v>0</v>
      </c>
      <c r="AI43" s="63">
        <f>+'P05 2025'!GL15</f>
        <v>1650893</v>
      </c>
      <c r="AJ43" s="206"/>
      <c r="AK43" s="380"/>
      <c r="AL43" s="161"/>
      <c r="AM43" s="293"/>
      <c r="AN43" s="293"/>
      <c r="AO43" s="293"/>
      <c r="AP43" s="293"/>
      <c r="AQ43" s="293"/>
      <c r="AR43" s="293"/>
      <c r="AS43" s="274"/>
      <c r="AT43" s="161"/>
      <c r="AU43" s="161"/>
      <c r="AV43" s="161"/>
      <c r="AW43" s="161"/>
      <c r="AX43" s="161"/>
      <c r="AY43" s="161"/>
    </row>
    <row r="44" spans="1:51" s="91" customFormat="1" ht="15.75" hidden="1" customHeight="1" x14ac:dyDescent="0.25">
      <c r="A44" s="377" t="s">
        <v>996</v>
      </c>
      <c r="B44" s="267"/>
      <c r="C44" s="224"/>
      <c r="D44" s="218">
        <v>10</v>
      </c>
      <c r="E44" s="46"/>
      <c r="F44" s="218">
        <v>3302010</v>
      </c>
      <c r="G44" s="117" t="s">
        <v>441</v>
      </c>
      <c r="H44" s="77">
        <v>0</v>
      </c>
      <c r="I44" s="77">
        <v>0</v>
      </c>
      <c r="J44" s="77">
        <f t="shared" si="1"/>
        <v>0</v>
      </c>
      <c r="K44" s="426">
        <f t="shared" si="2"/>
        <v>0</v>
      </c>
      <c r="L44" s="409">
        <v>0</v>
      </c>
      <c r="M44" s="437">
        <f t="shared" si="3"/>
        <v>0</v>
      </c>
      <c r="N44" s="409">
        <f t="shared" si="10"/>
        <v>0</v>
      </c>
      <c r="O44" s="426">
        <f t="shared" si="5"/>
        <v>0</v>
      </c>
      <c r="P44" s="409">
        <v>0</v>
      </c>
      <c r="Q44" s="409">
        <v>0</v>
      </c>
      <c r="R44" s="426">
        <f t="shared" si="6"/>
        <v>0</v>
      </c>
      <c r="S44" s="434">
        <v>0</v>
      </c>
      <c r="T44" s="434">
        <f ca="1">SUMIF(V$3:$AI11,"SI",V44:AI44)</f>
        <v>0</v>
      </c>
      <c r="U44" s="437">
        <f t="shared" ca="1" si="7"/>
        <v>0</v>
      </c>
      <c r="V44" s="220">
        <v>0</v>
      </c>
      <c r="W44" s="220">
        <v>0</v>
      </c>
      <c r="X44" s="220">
        <v>0</v>
      </c>
      <c r="Y44" s="220">
        <v>0</v>
      </c>
      <c r="Z44" s="77">
        <v>0</v>
      </c>
      <c r="AA44" s="63">
        <v>0</v>
      </c>
      <c r="AB44" s="63">
        <v>0</v>
      </c>
      <c r="AC44" s="63">
        <v>0</v>
      </c>
      <c r="AD44" s="63">
        <v>0</v>
      </c>
      <c r="AE44" s="63">
        <v>0</v>
      </c>
      <c r="AF44" s="63">
        <v>0</v>
      </c>
      <c r="AG44" s="63">
        <v>0</v>
      </c>
      <c r="AH44" s="63">
        <v>0</v>
      </c>
      <c r="AI44" s="63">
        <f>+'P05 2025'!GL16</f>
        <v>397392</v>
      </c>
      <c r="AJ44" s="206"/>
      <c r="AK44" s="380"/>
      <c r="AL44" s="161"/>
      <c r="AM44" s="293"/>
      <c r="AN44" s="293"/>
      <c r="AO44" s="293"/>
      <c r="AP44" s="293"/>
      <c r="AQ44" s="293"/>
      <c r="AR44" s="293"/>
      <c r="AS44" s="274"/>
      <c r="AT44" s="161"/>
      <c r="AU44" s="161"/>
      <c r="AV44" s="161"/>
      <c r="AW44" s="161"/>
      <c r="AX44" s="161"/>
      <c r="AY44" s="161"/>
    </row>
    <row r="45" spans="1:51" s="91" customFormat="1" ht="15.75" hidden="1" customHeight="1" x14ac:dyDescent="0.25">
      <c r="A45" s="377" t="s">
        <v>997</v>
      </c>
      <c r="B45" s="267"/>
      <c r="C45" s="224"/>
      <c r="D45" s="218">
        <v>11</v>
      </c>
      <c r="E45" s="46"/>
      <c r="F45" s="218">
        <v>3302011</v>
      </c>
      <c r="G45" s="117" t="s">
        <v>592</v>
      </c>
      <c r="H45" s="77">
        <v>0</v>
      </c>
      <c r="I45" s="77">
        <v>0</v>
      </c>
      <c r="J45" s="77">
        <f t="shared" si="1"/>
        <v>0</v>
      </c>
      <c r="K45" s="426">
        <f t="shared" si="2"/>
        <v>0</v>
      </c>
      <c r="L45" s="409">
        <v>0</v>
      </c>
      <c r="M45" s="437">
        <f t="shared" si="3"/>
        <v>0</v>
      </c>
      <c r="N45" s="409">
        <f t="shared" si="10"/>
        <v>0</v>
      </c>
      <c r="O45" s="426">
        <f t="shared" si="5"/>
        <v>0</v>
      </c>
      <c r="P45" s="409">
        <v>0</v>
      </c>
      <c r="Q45" s="409">
        <v>0</v>
      </c>
      <c r="R45" s="426">
        <f t="shared" si="6"/>
        <v>0</v>
      </c>
      <c r="S45" s="434">
        <v>0</v>
      </c>
      <c r="T45" s="434">
        <f ca="1">SUMIF(V$3:$AI12,"SI",V45:AI45)</f>
        <v>0</v>
      </c>
      <c r="U45" s="437">
        <f t="shared" ca="1" si="7"/>
        <v>0</v>
      </c>
      <c r="V45" s="220">
        <v>0</v>
      </c>
      <c r="W45" s="220">
        <v>0</v>
      </c>
      <c r="X45" s="220">
        <v>0</v>
      </c>
      <c r="Y45" s="220">
        <v>0</v>
      </c>
      <c r="Z45" s="77">
        <v>0</v>
      </c>
      <c r="AA45" s="63">
        <v>0</v>
      </c>
      <c r="AB45" s="63">
        <v>0</v>
      </c>
      <c r="AC45" s="63">
        <v>0</v>
      </c>
      <c r="AD45" s="63">
        <v>0</v>
      </c>
      <c r="AE45" s="63">
        <v>0</v>
      </c>
      <c r="AF45" s="63">
        <v>0</v>
      </c>
      <c r="AG45" s="63">
        <v>0</v>
      </c>
      <c r="AH45" s="63">
        <v>0</v>
      </c>
      <c r="AI45" s="63">
        <f>+'P05 2025'!GL17</f>
        <v>1069552</v>
      </c>
      <c r="AJ45" s="206"/>
      <c r="AK45" s="380"/>
      <c r="AL45" s="161"/>
      <c r="AM45" s="293"/>
      <c r="AN45" s="293"/>
      <c r="AO45" s="293"/>
      <c r="AP45" s="293"/>
      <c r="AQ45" s="293"/>
      <c r="AR45" s="293"/>
      <c r="AS45" s="274"/>
      <c r="AT45" s="161"/>
      <c r="AU45" s="161"/>
      <c r="AV45" s="161"/>
      <c r="AW45" s="161"/>
      <c r="AX45" s="161"/>
      <c r="AY45" s="161"/>
    </row>
    <row r="46" spans="1:51" s="91" customFormat="1" ht="15.75" hidden="1" customHeight="1" x14ac:dyDescent="0.25">
      <c r="A46" s="377" t="s">
        <v>998</v>
      </c>
      <c r="B46" s="267"/>
      <c r="C46" s="224"/>
      <c r="D46" s="218">
        <v>12</v>
      </c>
      <c r="E46" s="46"/>
      <c r="F46" s="218">
        <v>3302012</v>
      </c>
      <c r="G46" s="117" t="s">
        <v>434</v>
      </c>
      <c r="H46" s="77">
        <v>0</v>
      </c>
      <c r="I46" s="77">
        <v>0</v>
      </c>
      <c r="J46" s="77">
        <f t="shared" si="1"/>
        <v>0</v>
      </c>
      <c r="K46" s="426">
        <f t="shared" si="2"/>
        <v>0</v>
      </c>
      <c r="L46" s="409">
        <v>0</v>
      </c>
      <c r="M46" s="437">
        <f t="shared" si="3"/>
        <v>0</v>
      </c>
      <c r="N46" s="409">
        <f t="shared" si="10"/>
        <v>0</v>
      </c>
      <c r="O46" s="426">
        <f t="shared" si="5"/>
        <v>0</v>
      </c>
      <c r="P46" s="409">
        <v>0</v>
      </c>
      <c r="Q46" s="409">
        <v>0</v>
      </c>
      <c r="R46" s="426">
        <f t="shared" si="6"/>
        <v>0</v>
      </c>
      <c r="S46" s="434">
        <v>0</v>
      </c>
      <c r="T46" s="434">
        <f ca="1">SUMIF(V$3:$AI13,"SI",V46:AI46)</f>
        <v>0</v>
      </c>
      <c r="U46" s="437">
        <f t="shared" ca="1" si="7"/>
        <v>0</v>
      </c>
      <c r="V46" s="220">
        <v>0</v>
      </c>
      <c r="W46" s="220">
        <v>0</v>
      </c>
      <c r="X46" s="220">
        <v>0</v>
      </c>
      <c r="Y46" s="220">
        <v>0</v>
      </c>
      <c r="Z46" s="77">
        <v>0</v>
      </c>
      <c r="AA46" s="63">
        <v>0</v>
      </c>
      <c r="AB46" s="63">
        <v>0</v>
      </c>
      <c r="AC46" s="63">
        <v>0</v>
      </c>
      <c r="AD46" s="63">
        <v>0</v>
      </c>
      <c r="AE46" s="63">
        <v>0</v>
      </c>
      <c r="AF46" s="63">
        <v>0</v>
      </c>
      <c r="AG46" s="63">
        <v>0</v>
      </c>
      <c r="AH46" s="63">
        <v>0</v>
      </c>
      <c r="AI46" s="63">
        <f>+'P05 2025'!GL18</f>
        <v>3561246</v>
      </c>
      <c r="AJ46" s="206"/>
      <c r="AK46" s="380"/>
      <c r="AL46" s="161"/>
      <c r="AM46" s="293"/>
      <c r="AN46" s="293"/>
      <c r="AO46" s="293"/>
      <c r="AP46" s="293"/>
      <c r="AQ46" s="293"/>
      <c r="AR46" s="293"/>
      <c r="AS46" s="274"/>
      <c r="AT46" s="161"/>
      <c r="AU46" s="161"/>
      <c r="AV46" s="161"/>
      <c r="AW46" s="161"/>
      <c r="AX46" s="161"/>
      <c r="AY46" s="161"/>
    </row>
    <row r="47" spans="1:51" s="91" customFormat="1" ht="15.75" hidden="1" customHeight="1" x14ac:dyDescent="0.25">
      <c r="A47" s="377" t="s">
        <v>999</v>
      </c>
      <c r="B47" s="267"/>
      <c r="C47" s="224"/>
      <c r="D47" s="218">
        <v>13</v>
      </c>
      <c r="E47" s="46"/>
      <c r="F47" s="218">
        <v>3302013</v>
      </c>
      <c r="G47" s="117" t="s">
        <v>435</v>
      </c>
      <c r="H47" s="77">
        <v>0</v>
      </c>
      <c r="I47" s="77">
        <v>0</v>
      </c>
      <c r="J47" s="77">
        <f t="shared" si="1"/>
        <v>0</v>
      </c>
      <c r="K47" s="426">
        <f t="shared" si="2"/>
        <v>0</v>
      </c>
      <c r="L47" s="409">
        <v>0</v>
      </c>
      <c r="M47" s="437">
        <f t="shared" si="3"/>
        <v>0</v>
      </c>
      <c r="N47" s="409">
        <f t="shared" si="10"/>
        <v>0</v>
      </c>
      <c r="O47" s="426">
        <f t="shared" si="5"/>
        <v>0</v>
      </c>
      <c r="P47" s="409">
        <v>0</v>
      </c>
      <c r="Q47" s="409">
        <v>0</v>
      </c>
      <c r="R47" s="426">
        <f t="shared" si="6"/>
        <v>0</v>
      </c>
      <c r="S47" s="434">
        <v>0</v>
      </c>
      <c r="T47" s="434">
        <f ca="1">SUMIF(V$3:$AI14,"SI",V47:AI47)</f>
        <v>0</v>
      </c>
      <c r="U47" s="437">
        <f t="shared" ca="1" si="7"/>
        <v>0</v>
      </c>
      <c r="V47" s="220">
        <v>0</v>
      </c>
      <c r="W47" s="220">
        <v>0</v>
      </c>
      <c r="X47" s="220">
        <v>0</v>
      </c>
      <c r="Y47" s="220">
        <v>0</v>
      </c>
      <c r="Z47" s="77">
        <v>0</v>
      </c>
      <c r="AA47" s="63">
        <v>0</v>
      </c>
      <c r="AB47" s="63">
        <v>0</v>
      </c>
      <c r="AC47" s="63">
        <v>0</v>
      </c>
      <c r="AD47" s="63">
        <v>0</v>
      </c>
      <c r="AE47" s="63">
        <v>0</v>
      </c>
      <c r="AF47" s="63">
        <f>+'P05 2025'!DS7</f>
        <v>6053370</v>
      </c>
      <c r="AG47" s="63">
        <v>0</v>
      </c>
      <c r="AH47" s="63">
        <v>0</v>
      </c>
      <c r="AI47" s="63">
        <f>+'P05 2025'!GL19</f>
        <v>2269978</v>
      </c>
      <c r="AJ47" s="206"/>
      <c r="AK47" s="380"/>
      <c r="AL47" s="161"/>
      <c r="AM47" s="293"/>
      <c r="AN47" s="293"/>
      <c r="AO47" s="293"/>
      <c r="AP47" s="293"/>
      <c r="AQ47" s="293"/>
      <c r="AR47" s="293"/>
      <c r="AS47" s="274"/>
      <c r="AT47" s="161"/>
      <c r="AU47" s="161"/>
      <c r="AV47" s="161"/>
      <c r="AW47" s="161"/>
      <c r="AX47" s="161"/>
      <c r="AY47" s="161"/>
    </row>
    <row r="48" spans="1:51" s="91" customFormat="1" ht="15.75" hidden="1" customHeight="1" x14ac:dyDescent="0.25">
      <c r="A48" s="377"/>
      <c r="B48" s="267"/>
      <c r="C48" s="224"/>
      <c r="D48" s="218" t="s">
        <v>180</v>
      </c>
      <c r="E48" s="46"/>
      <c r="F48" s="218">
        <v>3302014</v>
      </c>
      <c r="G48" s="117" t="s">
        <v>436</v>
      </c>
      <c r="H48" s="77">
        <v>0</v>
      </c>
      <c r="I48" s="77">
        <v>0</v>
      </c>
      <c r="J48" s="77">
        <f t="shared" si="1"/>
        <v>0</v>
      </c>
      <c r="K48" s="426">
        <f t="shared" si="2"/>
        <v>0</v>
      </c>
      <c r="L48" s="409">
        <v>0</v>
      </c>
      <c r="M48" s="437">
        <f t="shared" si="3"/>
        <v>0</v>
      </c>
      <c r="N48" s="409">
        <f t="shared" si="10"/>
        <v>0</v>
      </c>
      <c r="O48" s="426">
        <f t="shared" si="5"/>
        <v>0</v>
      </c>
      <c r="P48" s="409">
        <v>0</v>
      </c>
      <c r="Q48" s="409">
        <v>0</v>
      </c>
      <c r="R48" s="426">
        <f t="shared" si="6"/>
        <v>0</v>
      </c>
      <c r="S48" s="434">
        <v>0</v>
      </c>
      <c r="T48" s="434">
        <f ca="1">SUMIF(V$3:$AI15,"SI",V48:AI48)</f>
        <v>0</v>
      </c>
      <c r="U48" s="437">
        <f t="shared" ca="1" si="7"/>
        <v>0</v>
      </c>
      <c r="V48" s="220">
        <v>0</v>
      </c>
      <c r="W48" s="220">
        <v>0</v>
      </c>
      <c r="X48" s="220">
        <v>0</v>
      </c>
      <c r="Y48" s="220">
        <v>0</v>
      </c>
      <c r="Z48" s="77">
        <v>0</v>
      </c>
      <c r="AA48" s="63">
        <v>0</v>
      </c>
      <c r="AB48" s="63">
        <v>0</v>
      </c>
      <c r="AC48" s="63">
        <v>0</v>
      </c>
      <c r="AD48" s="63">
        <v>0</v>
      </c>
      <c r="AE48" s="63">
        <v>0</v>
      </c>
      <c r="AF48" s="63">
        <v>0</v>
      </c>
      <c r="AG48" s="63">
        <v>0</v>
      </c>
      <c r="AH48" s="63">
        <v>0</v>
      </c>
      <c r="AI48" s="63">
        <v>0</v>
      </c>
      <c r="AJ48" s="206"/>
      <c r="AS48" s="274"/>
      <c r="AT48" s="161"/>
      <c r="AU48" s="161"/>
      <c r="AV48" s="161"/>
      <c r="AW48" s="161"/>
      <c r="AX48" s="161"/>
      <c r="AY48" s="161"/>
    </row>
    <row r="49" spans="1:51" s="91" customFormat="1" ht="15.75" hidden="1" customHeight="1" x14ac:dyDescent="0.25">
      <c r="A49" s="377" t="s">
        <v>1000</v>
      </c>
      <c r="B49" s="267"/>
      <c r="C49" s="224"/>
      <c r="D49" s="218">
        <v>15</v>
      </c>
      <c r="E49" s="46"/>
      <c r="F49" s="218">
        <v>3302015</v>
      </c>
      <c r="G49" s="117" t="s">
        <v>437</v>
      </c>
      <c r="H49" s="77">
        <v>0</v>
      </c>
      <c r="I49" s="77">
        <v>0</v>
      </c>
      <c r="J49" s="77">
        <f t="shared" si="1"/>
        <v>0</v>
      </c>
      <c r="K49" s="426">
        <f t="shared" si="2"/>
        <v>0</v>
      </c>
      <c r="L49" s="409">
        <v>0</v>
      </c>
      <c r="M49" s="437">
        <f t="shared" si="3"/>
        <v>0</v>
      </c>
      <c r="N49" s="409">
        <f>+I49-L49</f>
        <v>0</v>
      </c>
      <c r="O49" s="426">
        <f t="shared" si="5"/>
        <v>0</v>
      </c>
      <c r="P49" s="409">
        <v>0</v>
      </c>
      <c r="Q49" s="409">
        <v>0</v>
      </c>
      <c r="R49" s="426">
        <f t="shared" si="6"/>
        <v>0</v>
      </c>
      <c r="S49" s="434">
        <v>0</v>
      </c>
      <c r="T49" s="434">
        <f ca="1">SUMIF(V$3:$AI16,"SI",V49:AI49)</f>
        <v>0</v>
      </c>
      <c r="U49" s="437">
        <f t="shared" ca="1" si="7"/>
        <v>0</v>
      </c>
      <c r="V49" s="220">
        <v>0</v>
      </c>
      <c r="W49" s="220">
        <v>0</v>
      </c>
      <c r="X49" s="220">
        <v>0</v>
      </c>
      <c r="Y49" s="220">
        <v>0</v>
      </c>
      <c r="Z49" s="77">
        <v>0</v>
      </c>
      <c r="AA49" s="63">
        <v>0</v>
      </c>
      <c r="AB49" s="63">
        <v>0</v>
      </c>
      <c r="AC49" s="63">
        <v>0</v>
      </c>
      <c r="AD49" s="63">
        <v>0</v>
      </c>
      <c r="AE49" s="63">
        <v>0</v>
      </c>
      <c r="AF49" s="63">
        <f>+'P05 2025'!DS8</f>
        <v>136215</v>
      </c>
      <c r="AG49" s="63">
        <v>0</v>
      </c>
      <c r="AH49" s="63">
        <v>0</v>
      </c>
      <c r="AI49" s="63">
        <f>+'P05 2025'!GL20</f>
        <v>4746317</v>
      </c>
      <c r="AJ49" s="206"/>
      <c r="AK49" s="380"/>
      <c r="AL49" s="161"/>
      <c r="AM49" s="293"/>
      <c r="AN49" s="293"/>
      <c r="AO49" s="293"/>
      <c r="AP49" s="293"/>
      <c r="AQ49" s="293"/>
      <c r="AR49" s="293"/>
      <c r="AS49" s="274"/>
      <c r="AT49" s="161"/>
      <c r="AU49" s="161"/>
      <c r="AV49" s="161"/>
      <c r="AW49" s="161"/>
      <c r="AX49" s="161"/>
      <c r="AY49" s="161"/>
    </row>
    <row r="50" spans="1:51" s="91" customFormat="1" ht="15.75" hidden="1" customHeight="1" x14ac:dyDescent="0.25">
      <c r="A50" s="377" t="s">
        <v>1001</v>
      </c>
      <c r="B50" s="267"/>
      <c r="C50" s="224"/>
      <c r="D50" s="218" t="s">
        <v>208</v>
      </c>
      <c r="E50" s="46"/>
      <c r="F50" s="218">
        <v>3302016</v>
      </c>
      <c r="G50" s="117" t="s">
        <v>428</v>
      </c>
      <c r="H50" s="77">
        <v>0</v>
      </c>
      <c r="I50" s="77">
        <v>0</v>
      </c>
      <c r="J50" s="77">
        <f t="shared" si="1"/>
        <v>0</v>
      </c>
      <c r="K50" s="426">
        <f t="shared" si="2"/>
        <v>0</v>
      </c>
      <c r="L50" s="409">
        <v>0</v>
      </c>
      <c r="M50" s="437">
        <f t="shared" si="3"/>
        <v>0</v>
      </c>
      <c r="N50" s="409">
        <f>+I50-L50</f>
        <v>0</v>
      </c>
      <c r="O50" s="426">
        <f t="shared" si="5"/>
        <v>0</v>
      </c>
      <c r="P50" s="409">
        <v>0</v>
      </c>
      <c r="Q50" s="409">
        <v>0</v>
      </c>
      <c r="R50" s="426">
        <f t="shared" si="6"/>
        <v>0</v>
      </c>
      <c r="S50" s="434">
        <v>0</v>
      </c>
      <c r="T50" s="434">
        <f ca="1">SUMIF(V$3:$AI17,"SI",V50:AI50)</f>
        <v>0</v>
      </c>
      <c r="U50" s="437">
        <f t="shared" ca="1" si="7"/>
        <v>0</v>
      </c>
      <c r="V50" s="220">
        <v>0</v>
      </c>
      <c r="W50" s="220">
        <v>0</v>
      </c>
      <c r="X50" s="220">
        <v>0</v>
      </c>
      <c r="Y50" s="220">
        <v>0</v>
      </c>
      <c r="Z50" s="77">
        <v>0</v>
      </c>
      <c r="AA50" s="63">
        <v>0</v>
      </c>
      <c r="AB50" s="63">
        <v>0</v>
      </c>
      <c r="AC50" s="63">
        <v>0</v>
      </c>
      <c r="AD50" s="63">
        <v>0</v>
      </c>
      <c r="AE50" s="63">
        <v>0</v>
      </c>
      <c r="AF50" s="63">
        <v>0</v>
      </c>
      <c r="AG50" s="63">
        <v>0</v>
      </c>
      <c r="AH50" s="63">
        <v>0</v>
      </c>
      <c r="AI50" s="63">
        <f>+'P05 2025'!GL21</f>
        <v>900446</v>
      </c>
      <c r="AJ50" s="206"/>
      <c r="AK50" s="380"/>
      <c r="AL50" s="161"/>
      <c r="AM50" s="293"/>
      <c r="AN50" s="293"/>
      <c r="AO50" s="293"/>
      <c r="AP50" s="293"/>
      <c r="AQ50" s="293"/>
      <c r="AR50" s="293"/>
      <c r="AS50" s="274"/>
      <c r="AT50" s="161"/>
      <c r="AU50" s="161"/>
      <c r="AV50" s="161"/>
      <c r="AW50" s="161"/>
      <c r="AX50" s="161"/>
      <c r="AY50" s="161"/>
    </row>
    <row r="51" spans="1:51" s="91" customFormat="1" ht="15.75" hidden="1" customHeight="1" x14ac:dyDescent="0.25">
      <c r="A51" s="377"/>
      <c r="B51" s="267"/>
      <c r="C51" s="224"/>
      <c r="D51" s="218" t="s">
        <v>182</v>
      </c>
      <c r="E51" s="46"/>
      <c r="F51" s="218">
        <v>3302017</v>
      </c>
      <c r="G51" s="117" t="s">
        <v>446</v>
      </c>
      <c r="H51" s="77">
        <v>0</v>
      </c>
      <c r="I51" s="77">
        <v>0</v>
      </c>
      <c r="J51" s="77">
        <f t="shared" si="1"/>
        <v>0</v>
      </c>
      <c r="K51" s="426">
        <f t="shared" si="2"/>
        <v>0</v>
      </c>
      <c r="L51" s="409">
        <v>0</v>
      </c>
      <c r="M51" s="437">
        <f t="shared" si="3"/>
        <v>0</v>
      </c>
      <c r="N51" s="409">
        <f t="shared" si="10"/>
        <v>0</v>
      </c>
      <c r="O51" s="426">
        <f t="shared" si="5"/>
        <v>0</v>
      </c>
      <c r="P51" s="409">
        <v>0</v>
      </c>
      <c r="Q51" s="409">
        <v>0</v>
      </c>
      <c r="R51" s="426">
        <f t="shared" si="6"/>
        <v>0</v>
      </c>
      <c r="S51" s="434">
        <v>0</v>
      </c>
      <c r="T51" s="434">
        <f ca="1">SUMIF(V$3:$AI18,"SI",V51:AI51)</f>
        <v>0</v>
      </c>
      <c r="U51" s="437">
        <f t="shared" ca="1" si="7"/>
        <v>0</v>
      </c>
      <c r="V51" s="220">
        <v>0</v>
      </c>
      <c r="W51" s="220">
        <v>0</v>
      </c>
      <c r="X51" s="220">
        <v>0</v>
      </c>
      <c r="Y51" s="220">
        <v>0</v>
      </c>
      <c r="Z51" s="77">
        <v>0</v>
      </c>
      <c r="AA51" s="63">
        <v>0</v>
      </c>
      <c r="AB51" s="63">
        <v>0</v>
      </c>
      <c r="AC51" s="63">
        <v>0</v>
      </c>
      <c r="AD51" s="63">
        <v>0</v>
      </c>
      <c r="AE51" s="63">
        <v>0</v>
      </c>
      <c r="AF51" s="63">
        <v>0</v>
      </c>
      <c r="AG51" s="63">
        <v>0</v>
      </c>
      <c r="AH51" s="63">
        <v>0</v>
      </c>
      <c r="AI51" s="63">
        <v>0</v>
      </c>
      <c r="AJ51" s="206"/>
      <c r="AS51" s="274"/>
      <c r="AT51" s="161"/>
      <c r="AU51" s="161"/>
      <c r="AV51" s="161"/>
      <c r="AW51" s="161"/>
      <c r="AX51" s="161"/>
      <c r="AY51" s="161"/>
    </row>
    <row r="52" spans="1:51" s="91" customFormat="1" ht="15.75" hidden="1" customHeight="1" x14ac:dyDescent="0.25">
      <c r="A52" s="377"/>
      <c r="B52" s="267"/>
      <c r="C52" s="224"/>
      <c r="D52" s="268" t="s">
        <v>184</v>
      </c>
      <c r="E52" s="46"/>
      <c r="F52" s="218" t="s">
        <v>716</v>
      </c>
      <c r="G52" s="117" t="s">
        <v>717</v>
      </c>
      <c r="H52" s="77">
        <v>0</v>
      </c>
      <c r="I52" s="77">
        <v>0</v>
      </c>
      <c r="J52" s="77">
        <f t="shared" si="1"/>
        <v>0</v>
      </c>
      <c r="K52" s="426">
        <f t="shared" si="2"/>
        <v>0</v>
      </c>
      <c r="L52" s="409">
        <v>0</v>
      </c>
      <c r="M52" s="437">
        <f t="shared" si="3"/>
        <v>0</v>
      </c>
      <c r="N52" s="409">
        <f t="shared" si="10"/>
        <v>0</v>
      </c>
      <c r="O52" s="426">
        <f t="shared" si="5"/>
        <v>0</v>
      </c>
      <c r="P52" s="409">
        <v>0</v>
      </c>
      <c r="Q52" s="409">
        <v>0</v>
      </c>
      <c r="R52" s="426">
        <f t="shared" si="6"/>
        <v>0</v>
      </c>
      <c r="S52" s="435">
        <v>0</v>
      </c>
      <c r="T52" s="434">
        <f>SUMIF(W$3:$AI3,"SI",W52:AI52)</f>
        <v>0</v>
      </c>
      <c r="U52" s="437">
        <f t="shared" si="7"/>
        <v>0</v>
      </c>
      <c r="V52" s="220">
        <v>0</v>
      </c>
      <c r="W52" s="220">
        <v>0</v>
      </c>
      <c r="X52" s="220">
        <v>0</v>
      </c>
      <c r="Y52" s="220">
        <v>0</v>
      </c>
      <c r="Z52" s="77">
        <v>0</v>
      </c>
      <c r="AA52" s="63">
        <v>0</v>
      </c>
      <c r="AB52" s="63">
        <v>0</v>
      </c>
      <c r="AC52" s="63">
        <v>0</v>
      </c>
      <c r="AD52" s="63">
        <v>0</v>
      </c>
      <c r="AE52" s="63">
        <v>0</v>
      </c>
      <c r="AF52" s="63">
        <v>0</v>
      </c>
      <c r="AG52" s="63">
        <v>0</v>
      </c>
      <c r="AH52" s="63">
        <v>0</v>
      </c>
      <c r="AI52" s="63">
        <v>0</v>
      </c>
      <c r="AJ52" s="206"/>
      <c r="AS52" s="274"/>
      <c r="AT52" s="161"/>
      <c r="AU52" s="161"/>
      <c r="AV52" s="161"/>
      <c r="AW52" s="161"/>
      <c r="AX52" s="161"/>
      <c r="AY52" s="161"/>
    </row>
    <row r="53" spans="1:51" s="91" customFormat="1" ht="15.75" customHeight="1" x14ac:dyDescent="0.25">
      <c r="A53" s="377"/>
      <c r="B53" s="267"/>
      <c r="C53" s="224"/>
      <c r="D53" s="268" t="s">
        <v>1071</v>
      </c>
      <c r="E53" s="46"/>
      <c r="F53" s="218"/>
      <c r="G53" s="117" t="str">
        <f>+'P05 2026'!B3</f>
        <v>Asociatividad y Planes Especiales - Fondo Áreas Me</v>
      </c>
      <c r="H53" s="77">
        <f>+'P05 2026'!F3</f>
        <v>2062000</v>
      </c>
      <c r="I53" s="77">
        <f>+'P05 2026'!AI5</f>
        <v>2062000</v>
      </c>
      <c r="J53" s="77">
        <f t="shared" si="1"/>
        <v>0</v>
      </c>
      <c r="K53" s="972">
        <f t="shared" si="2"/>
        <v>0</v>
      </c>
      <c r="L53" s="409">
        <v>0</v>
      </c>
      <c r="M53" s="973">
        <f t="shared" si="3"/>
        <v>0</v>
      </c>
      <c r="N53" s="409">
        <f t="shared" si="10"/>
        <v>2062000</v>
      </c>
      <c r="O53" s="972">
        <f t="shared" si="5"/>
        <v>1</v>
      </c>
      <c r="P53" s="409">
        <v>0</v>
      </c>
      <c r="Q53" s="409">
        <v>0</v>
      </c>
      <c r="R53" s="972">
        <f t="shared" si="6"/>
        <v>0</v>
      </c>
      <c r="S53" s="435">
        <v>0</v>
      </c>
      <c r="T53" s="434">
        <v>0</v>
      </c>
      <c r="U53" s="973">
        <f t="shared" si="7"/>
        <v>0</v>
      </c>
      <c r="V53" s="220">
        <v>0</v>
      </c>
      <c r="W53" s="220">
        <v>0</v>
      </c>
      <c r="X53" s="220">
        <v>0</v>
      </c>
      <c r="Y53" s="220">
        <v>0</v>
      </c>
      <c r="Z53" s="220">
        <v>0</v>
      </c>
      <c r="AA53" s="220">
        <v>0</v>
      </c>
      <c r="AB53" s="220">
        <v>0</v>
      </c>
      <c r="AC53" s="220">
        <v>0</v>
      </c>
      <c r="AD53" s="220">
        <v>0</v>
      </c>
      <c r="AE53" s="220">
        <v>0</v>
      </c>
      <c r="AF53" s="220">
        <v>0</v>
      </c>
      <c r="AG53" s="220">
        <v>0</v>
      </c>
      <c r="AH53" s="220">
        <v>0</v>
      </c>
      <c r="AI53" s="220">
        <v>0</v>
      </c>
      <c r="AJ53" s="206"/>
      <c r="AS53" s="274"/>
      <c r="AT53" s="161"/>
      <c r="AU53" s="161"/>
      <c r="AV53" s="161"/>
      <c r="AW53" s="161"/>
      <c r="AX53" s="161"/>
      <c r="AY53" s="161"/>
    </row>
    <row r="54" spans="1:51" s="91" customFormat="1" ht="15.75" hidden="1" customHeight="1" x14ac:dyDescent="0.25">
      <c r="A54" s="377"/>
      <c r="B54" s="267"/>
      <c r="C54" s="224"/>
      <c r="D54" s="218" t="s">
        <v>595</v>
      </c>
      <c r="E54" s="46"/>
      <c r="F54" s="218">
        <v>3302107</v>
      </c>
      <c r="G54" s="117" t="s">
        <v>551</v>
      </c>
      <c r="H54" s="77">
        <v>0</v>
      </c>
      <c r="I54" s="77">
        <v>0</v>
      </c>
      <c r="J54" s="77">
        <f t="shared" si="1"/>
        <v>0</v>
      </c>
      <c r="K54" s="426">
        <f t="shared" si="2"/>
        <v>0</v>
      </c>
      <c r="L54" s="409">
        <v>0</v>
      </c>
      <c r="M54" s="437">
        <f t="shared" si="3"/>
        <v>0</v>
      </c>
      <c r="N54" s="409">
        <f t="shared" si="10"/>
        <v>0</v>
      </c>
      <c r="O54" s="426">
        <f t="shared" si="5"/>
        <v>0</v>
      </c>
      <c r="P54" s="409">
        <v>0</v>
      </c>
      <c r="Q54" s="409">
        <v>0</v>
      </c>
      <c r="R54" s="426">
        <f t="shared" si="6"/>
        <v>0</v>
      </c>
      <c r="S54" s="434">
        <v>0</v>
      </c>
      <c r="T54" s="434">
        <f ca="1">SUMIF(V$3:$AI19,"SI",V54:AI54)</f>
        <v>0</v>
      </c>
      <c r="U54" s="437">
        <f t="shared" ca="1" si="7"/>
        <v>0</v>
      </c>
      <c r="V54" s="220">
        <v>0</v>
      </c>
      <c r="W54" s="220">
        <v>0</v>
      </c>
      <c r="X54" s="220">
        <v>0</v>
      </c>
      <c r="Y54" s="220">
        <v>0</v>
      </c>
      <c r="Z54" s="77">
        <v>0</v>
      </c>
      <c r="AA54" s="63">
        <v>0</v>
      </c>
      <c r="AB54" s="63">
        <v>0</v>
      </c>
      <c r="AC54" s="63">
        <v>0</v>
      </c>
      <c r="AD54" s="63">
        <v>0</v>
      </c>
      <c r="AE54" s="63">
        <v>0</v>
      </c>
      <c r="AF54" s="63">
        <v>0</v>
      </c>
      <c r="AG54" s="63">
        <v>0</v>
      </c>
      <c r="AH54" s="63">
        <v>0</v>
      </c>
      <c r="AI54" s="63">
        <v>0</v>
      </c>
      <c r="AJ54" s="206"/>
      <c r="AS54" s="274"/>
      <c r="AT54" s="97"/>
      <c r="AU54" s="97"/>
      <c r="AV54" s="97"/>
      <c r="AW54" s="97"/>
      <c r="AX54" s="97"/>
      <c r="AY54" s="97"/>
    </row>
    <row r="55" spans="1:51" s="91" customFormat="1" ht="15.75" hidden="1" customHeight="1" x14ac:dyDescent="0.25">
      <c r="A55" s="377"/>
      <c r="B55" s="267"/>
      <c r="C55" s="224"/>
      <c r="D55" s="218" t="s">
        <v>596</v>
      </c>
      <c r="E55" s="46"/>
      <c r="F55" s="218">
        <v>3302914</v>
      </c>
      <c r="G55" s="117" t="s">
        <v>449</v>
      </c>
      <c r="H55" s="77">
        <v>0</v>
      </c>
      <c r="I55" s="77">
        <v>0</v>
      </c>
      <c r="J55" s="77">
        <f t="shared" si="1"/>
        <v>0</v>
      </c>
      <c r="K55" s="426">
        <f t="shared" si="2"/>
        <v>0</v>
      </c>
      <c r="L55" s="409">
        <v>0</v>
      </c>
      <c r="M55" s="437">
        <f t="shared" si="3"/>
        <v>0</v>
      </c>
      <c r="N55" s="409">
        <f t="shared" si="10"/>
        <v>0</v>
      </c>
      <c r="O55" s="426">
        <f t="shared" si="5"/>
        <v>0</v>
      </c>
      <c r="P55" s="409">
        <v>0</v>
      </c>
      <c r="Q55" s="409">
        <v>0</v>
      </c>
      <c r="R55" s="426">
        <f t="shared" si="6"/>
        <v>0</v>
      </c>
      <c r="S55" s="434">
        <v>0</v>
      </c>
      <c r="T55" s="434">
        <f ca="1">SUMIF(V$3:$AI20,"SI",V55:AI55)</f>
        <v>0</v>
      </c>
      <c r="U55" s="437">
        <f t="shared" ca="1" si="7"/>
        <v>0</v>
      </c>
      <c r="V55" s="220">
        <v>0</v>
      </c>
      <c r="W55" s="220">
        <v>0</v>
      </c>
      <c r="X55" s="220">
        <v>0</v>
      </c>
      <c r="Y55" s="220">
        <v>0</v>
      </c>
      <c r="Z55" s="77">
        <v>0</v>
      </c>
      <c r="AA55" s="63">
        <v>0</v>
      </c>
      <c r="AB55" s="63">
        <v>0</v>
      </c>
      <c r="AC55" s="63">
        <v>0</v>
      </c>
      <c r="AD55" s="63">
        <v>0</v>
      </c>
      <c r="AE55" s="63">
        <v>0</v>
      </c>
      <c r="AF55" s="63">
        <v>0</v>
      </c>
      <c r="AG55" s="63">
        <v>0</v>
      </c>
      <c r="AH55" s="63">
        <v>0</v>
      </c>
      <c r="AI55" s="63">
        <v>0</v>
      </c>
      <c r="AJ55" s="206"/>
      <c r="AS55" s="274"/>
      <c r="AT55" s="97"/>
      <c r="AU55" s="97"/>
      <c r="AV55" s="97"/>
      <c r="AW55" s="97"/>
      <c r="AX55" s="97"/>
      <c r="AY55" s="97"/>
    </row>
    <row r="56" spans="1:51" s="91" customFormat="1" ht="15.75" hidden="1" customHeight="1" x14ac:dyDescent="0.25">
      <c r="A56" s="377"/>
      <c r="B56" s="267"/>
      <c r="C56" s="224"/>
      <c r="D56" s="218" t="s">
        <v>597</v>
      </c>
      <c r="E56" s="210"/>
      <c r="F56" s="199">
        <v>3302916</v>
      </c>
      <c r="G56" s="105" t="s">
        <v>265</v>
      </c>
      <c r="H56" s="77">
        <v>0</v>
      </c>
      <c r="I56" s="77">
        <v>0</v>
      </c>
      <c r="J56" s="77">
        <f t="shared" si="1"/>
        <v>0</v>
      </c>
      <c r="K56" s="426">
        <f t="shared" si="2"/>
        <v>0</v>
      </c>
      <c r="L56" s="409">
        <v>0</v>
      </c>
      <c r="M56" s="437">
        <f t="shared" si="3"/>
        <v>0</v>
      </c>
      <c r="N56" s="409">
        <f t="shared" si="10"/>
        <v>0</v>
      </c>
      <c r="O56" s="426">
        <f t="shared" si="5"/>
        <v>0</v>
      </c>
      <c r="P56" s="409">
        <v>0</v>
      </c>
      <c r="Q56" s="409">
        <v>0</v>
      </c>
      <c r="R56" s="426">
        <f t="shared" si="6"/>
        <v>0</v>
      </c>
      <c r="S56" s="410">
        <v>0</v>
      </c>
      <c r="T56" s="434">
        <f ca="1">SUMIF(V$3:$AI21,"SI",V56:AI56)</f>
        <v>0</v>
      </c>
      <c r="U56" s="437">
        <f t="shared" ca="1" si="7"/>
        <v>0</v>
      </c>
      <c r="V56" s="220">
        <v>0</v>
      </c>
      <c r="W56" s="220">
        <v>0</v>
      </c>
      <c r="X56" s="220">
        <v>0</v>
      </c>
      <c r="Y56" s="220">
        <v>0</v>
      </c>
      <c r="Z56" s="77">
        <v>0</v>
      </c>
      <c r="AA56" s="63">
        <v>0</v>
      </c>
      <c r="AB56" s="63">
        <v>0</v>
      </c>
      <c r="AC56" s="63">
        <v>0</v>
      </c>
      <c r="AD56" s="63">
        <v>0</v>
      </c>
      <c r="AE56" s="63">
        <v>0</v>
      </c>
      <c r="AF56" s="63">
        <v>0</v>
      </c>
      <c r="AG56" s="63">
        <v>0</v>
      </c>
      <c r="AH56" s="63">
        <v>0</v>
      </c>
      <c r="AI56" s="63">
        <v>0</v>
      </c>
      <c r="AJ56" s="206"/>
      <c r="AS56" s="274"/>
      <c r="AT56" s="97"/>
      <c r="AU56" s="97"/>
      <c r="AV56" s="97"/>
      <c r="AW56" s="97"/>
      <c r="AX56" s="97"/>
      <c r="AY56" s="97"/>
    </row>
    <row r="57" spans="1:51" s="91" customFormat="1" ht="15.75" hidden="1" customHeight="1" x14ac:dyDescent="0.25">
      <c r="A57" s="377"/>
      <c r="B57" s="267"/>
      <c r="C57" s="224"/>
      <c r="D57" s="218" t="s">
        <v>552</v>
      </c>
      <c r="E57" s="210"/>
      <c r="F57" s="199">
        <v>3302020</v>
      </c>
      <c r="G57" s="117" t="s">
        <v>605</v>
      </c>
      <c r="H57" s="77">
        <v>0</v>
      </c>
      <c r="I57" s="77">
        <v>0</v>
      </c>
      <c r="J57" s="77">
        <f t="shared" si="1"/>
        <v>0</v>
      </c>
      <c r="K57" s="426">
        <f t="shared" si="2"/>
        <v>0</v>
      </c>
      <c r="L57" s="409">
        <v>0</v>
      </c>
      <c r="M57" s="437">
        <f t="shared" si="3"/>
        <v>0</v>
      </c>
      <c r="N57" s="409">
        <f t="shared" si="10"/>
        <v>0</v>
      </c>
      <c r="O57" s="426">
        <f t="shared" si="5"/>
        <v>0</v>
      </c>
      <c r="P57" s="409">
        <v>0</v>
      </c>
      <c r="Q57" s="409">
        <v>0</v>
      </c>
      <c r="R57" s="426">
        <f t="shared" si="6"/>
        <v>0</v>
      </c>
      <c r="S57" s="410">
        <v>0</v>
      </c>
      <c r="T57" s="434">
        <f ca="1">SUMIF(V$3:$AI22,"SI",V57:AI57)</f>
        <v>0</v>
      </c>
      <c r="U57" s="437">
        <f t="shared" ca="1" si="7"/>
        <v>0</v>
      </c>
      <c r="V57" s="220">
        <v>0</v>
      </c>
      <c r="W57" s="220">
        <v>0</v>
      </c>
      <c r="X57" s="220">
        <v>0</v>
      </c>
      <c r="Y57" s="220">
        <v>0</v>
      </c>
      <c r="Z57" s="77">
        <v>0</v>
      </c>
      <c r="AA57" s="63">
        <v>0</v>
      </c>
      <c r="AB57" s="63">
        <v>0</v>
      </c>
      <c r="AC57" s="63">
        <v>0</v>
      </c>
      <c r="AD57" s="63">
        <v>0</v>
      </c>
      <c r="AE57" s="63">
        <v>0</v>
      </c>
      <c r="AF57" s="63">
        <v>0</v>
      </c>
      <c r="AG57" s="63">
        <v>0</v>
      </c>
      <c r="AH57" s="63">
        <v>0</v>
      </c>
      <c r="AI57" s="63">
        <v>0</v>
      </c>
      <c r="AJ57" s="206"/>
      <c r="AP57" s="274"/>
      <c r="AQ57" s="274"/>
      <c r="AR57" s="274"/>
      <c r="AS57" s="274"/>
      <c r="AT57" s="97"/>
      <c r="AU57" s="97"/>
      <c r="AV57" s="97"/>
      <c r="AW57" s="97"/>
      <c r="AX57" s="97"/>
      <c r="AY57" s="97"/>
    </row>
    <row r="58" spans="1:51" ht="15.75" customHeight="1" x14ac:dyDescent="0.25">
      <c r="A58" s="377" t="s">
        <v>952</v>
      </c>
      <c r="B58" s="361"/>
      <c r="C58" s="106">
        <v>3</v>
      </c>
      <c r="D58" s="269"/>
      <c r="E58" s="149"/>
      <c r="F58" s="148"/>
      <c r="G58" s="109" t="s">
        <v>193</v>
      </c>
      <c r="H58" s="32">
        <f>SUM(H59:H60)</f>
        <v>53292872</v>
      </c>
      <c r="I58" s="32">
        <f>SUM(I59:I60)</f>
        <v>10310000</v>
      </c>
      <c r="J58" s="846">
        <f t="shared" si="1"/>
        <v>0</v>
      </c>
      <c r="K58" s="426">
        <f t="shared" si="2"/>
        <v>0</v>
      </c>
      <c r="L58" s="440">
        <v>0</v>
      </c>
      <c r="M58" s="437">
        <f t="shared" si="3"/>
        <v>0</v>
      </c>
      <c r="N58" s="417">
        <f>+I58-L58</f>
        <v>10310000</v>
      </c>
      <c r="O58" s="426">
        <f t="shared" si="5"/>
        <v>1</v>
      </c>
      <c r="P58" s="417">
        <v>0</v>
      </c>
      <c r="Q58" s="417">
        <v>0</v>
      </c>
      <c r="R58" s="426">
        <f t="shared" si="6"/>
        <v>0</v>
      </c>
      <c r="S58" s="439">
        <f>SUM(S59:S60)</f>
        <v>57831516.99499999</v>
      </c>
      <c r="T58" s="417">
        <f>SUM(T59:T60)</f>
        <v>0</v>
      </c>
      <c r="U58" s="437">
        <f t="shared" si="7"/>
        <v>0</v>
      </c>
      <c r="V58" s="147">
        <v>0</v>
      </c>
      <c r="W58" s="147">
        <v>0</v>
      </c>
      <c r="X58" s="147">
        <v>0</v>
      </c>
      <c r="Y58" s="147">
        <v>0</v>
      </c>
      <c r="Z58" s="33">
        <v>0</v>
      </c>
      <c r="AA58" s="31">
        <v>0</v>
      </c>
      <c r="AB58" s="31">
        <v>0</v>
      </c>
      <c r="AC58" s="31">
        <v>0</v>
      </c>
      <c r="AD58" s="31">
        <v>0</v>
      </c>
      <c r="AE58" s="33">
        <v>0</v>
      </c>
      <c r="AF58" s="33">
        <v>0</v>
      </c>
      <c r="AG58" s="33">
        <v>0</v>
      </c>
      <c r="AH58" s="33">
        <v>0</v>
      </c>
      <c r="AI58" s="33">
        <v>0</v>
      </c>
      <c r="AM58" s="293"/>
      <c r="AN58" s="293"/>
      <c r="AO58" s="293"/>
      <c r="AP58" s="293"/>
      <c r="AQ58" s="293"/>
      <c r="AR58" s="293"/>
      <c r="AS58" s="97"/>
      <c r="AT58" s="97"/>
      <c r="AU58" s="97"/>
      <c r="AV58" s="97"/>
      <c r="AW58" s="97"/>
      <c r="AX58" s="97"/>
      <c r="AY58" s="97"/>
    </row>
    <row r="59" spans="1:51" s="91" customFormat="1" ht="15.75" customHeight="1" x14ac:dyDescent="0.25">
      <c r="A59" s="377" t="s">
        <v>1002</v>
      </c>
      <c r="B59" s="267"/>
      <c r="C59" s="224"/>
      <c r="D59" s="218">
        <v>1</v>
      </c>
      <c r="E59" s="209"/>
      <c r="F59" s="199">
        <v>3303001</v>
      </c>
      <c r="G59" s="117" t="s">
        <v>226</v>
      </c>
      <c r="H59" s="77">
        <v>42982872</v>
      </c>
      <c r="I59" s="77">
        <v>0</v>
      </c>
      <c r="J59" s="77">
        <f t="shared" si="1"/>
        <v>0</v>
      </c>
      <c r="K59" s="972">
        <f t="shared" si="2"/>
        <v>0</v>
      </c>
      <c r="L59" s="409">
        <f>+'P05 2025'!GW31</f>
        <v>0</v>
      </c>
      <c r="M59" s="973">
        <f t="shared" si="3"/>
        <v>0</v>
      </c>
      <c r="N59" s="409">
        <f>+I59-L59</f>
        <v>0</v>
      </c>
      <c r="O59" s="972">
        <f t="shared" si="5"/>
        <v>0</v>
      </c>
      <c r="P59" s="421">
        <v>0</v>
      </c>
      <c r="Q59" s="409">
        <v>0</v>
      </c>
      <c r="R59" s="972">
        <f t="shared" si="6"/>
        <v>0</v>
      </c>
      <c r="S59" s="410">
        <f>+'P05 2025'!T3</f>
        <v>42551761.919999994</v>
      </c>
      <c r="T59" s="409">
        <f>SUMIF(W$3:$AI3,"SI",W59:AI59)</f>
        <v>0</v>
      </c>
      <c r="U59" s="973">
        <f t="shared" si="7"/>
        <v>0</v>
      </c>
      <c r="V59" s="220">
        <v>0</v>
      </c>
      <c r="W59" s="220">
        <v>0</v>
      </c>
      <c r="X59" s="220">
        <v>0</v>
      </c>
      <c r="Y59" s="220">
        <v>0</v>
      </c>
      <c r="Z59" s="77">
        <v>0</v>
      </c>
      <c r="AA59" s="63">
        <v>0</v>
      </c>
      <c r="AB59" s="63">
        <v>0</v>
      </c>
      <c r="AC59" s="63">
        <v>0</v>
      </c>
      <c r="AD59" s="63">
        <v>0</v>
      </c>
      <c r="AE59" s="63">
        <v>0</v>
      </c>
      <c r="AF59" s="63">
        <v>0</v>
      </c>
      <c r="AG59" s="63">
        <v>0</v>
      </c>
      <c r="AH59" s="63">
        <v>0</v>
      </c>
      <c r="AI59" s="63">
        <v>0</v>
      </c>
      <c r="AJ59" s="206"/>
      <c r="AK59" s="380"/>
      <c r="AL59" s="161"/>
      <c r="AM59" s="293"/>
      <c r="AN59" s="293"/>
      <c r="AO59" s="293"/>
      <c r="AP59" s="293"/>
      <c r="AQ59" s="293"/>
      <c r="AR59" s="293"/>
      <c r="AS59" s="274"/>
      <c r="AT59" s="161"/>
      <c r="AU59" s="161"/>
      <c r="AV59" s="161"/>
      <c r="AW59" s="161"/>
      <c r="AX59" s="161"/>
      <c r="AY59" s="161"/>
    </row>
    <row r="60" spans="1:51" s="91" customFormat="1" ht="15.75" customHeight="1" x14ac:dyDescent="0.25">
      <c r="A60" s="377" t="s">
        <v>1003</v>
      </c>
      <c r="B60" s="267"/>
      <c r="C60" s="224"/>
      <c r="D60" s="218">
        <v>432</v>
      </c>
      <c r="E60" s="209"/>
      <c r="F60" s="199">
        <v>3303432</v>
      </c>
      <c r="G60" s="117" t="s">
        <v>555</v>
      </c>
      <c r="H60" s="77">
        <f>+'P05 2026'!F5</f>
        <v>10310000</v>
      </c>
      <c r="I60" s="77">
        <f>+'P05 2026'!AI7</f>
        <v>10310000</v>
      </c>
      <c r="J60" s="77">
        <f t="shared" si="1"/>
        <v>0</v>
      </c>
      <c r="K60" s="972">
        <f t="shared" si="2"/>
        <v>0</v>
      </c>
      <c r="L60" s="409">
        <f>+'P05 2025'!GW32</f>
        <v>0</v>
      </c>
      <c r="M60" s="973">
        <f t="shared" si="3"/>
        <v>0</v>
      </c>
      <c r="N60" s="409">
        <f>+I60-L60</f>
        <v>10310000</v>
      </c>
      <c r="O60" s="972">
        <f t="shared" si="5"/>
        <v>1</v>
      </c>
      <c r="P60" s="421">
        <v>0</v>
      </c>
      <c r="Q60" s="409">
        <v>0</v>
      </c>
      <c r="R60" s="972">
        <f t="shared" si="6"/>
        <v>0</v>
      </c>
      <c r="S60" s="410">
        <f>+'P05 2025'!T4</f>
        <v>15279755.074999999</v>
      </c>
      <c r="T60" s="409">
        <f>SUMIF(W$3:$AI3,"SI",W60:AI60)</f>
        <v>0</v>
      </c>
      <c r="U60" s="973">
        <f t="shared" si="7"/>
        <v>0</v>
      </c>
      <c r="V60" s="220">
        <v>0</v>
      </c>
      <c r="W60" s="220">
        <v>0</v>
      </c>
      <c r="X60" s="220">
        <v>0</v>
      </c>
      <c r="Y60" s="220">
        <v>0</v>
      </c>
      <c r="Z60" s="77">
        <v>0</v>
      </c>
      <c r="AA60" s="63">
        <v>0</v>
      </c>
      <c r="AB60" s="63">
        <v>0</v>
      </c>
      <c r="AC60" s="63">
        <v>0</v>
      </c>
      <c r="AD60" s="63">
        <v>0</v>
      </c>
      <c r="AE60" s="63">
        <v>0</v>
      </c>
      <c r="AF60" s="63">
        <v>0</v>
      </c>
      <c r="AG60" s="63">
        <v>0</v>
      </c>
      <c r="AH60" s="63">
        <v>0</v>
      </c>
      <c r="AI60" s="63">
        <v>0</v>
      </c>
      <c r="AJ60" s="206"/>
      <c r="AK60" s="380"/>
      <c r="AL60" s="161"/>
      <c r="AM60" s="293"/>
      <c r="AN60" s="293"/>
      <c r="AO60" s="293"/>
      <c r="AP60" s="293"/>
      <c r="AQ60" s="293"/>
      <c r="AR60" s="293"/>
      <c r="AS60" s="274"/>
      <c r="AT60" s="161"/>
      <c r="AU60" s="161"/>
      <c r="AV60" s="161"/>
      <c r="AW60" s="161"/>
      <c r="AX60" s="161"/>
      <c r="AY60" s="161"/>
    </row>
    <row r="61" spans="1:51" s="153" customFormat="1" ht="15.75" customHeight="1" x14ac:dyDescent="0.25">
      <c r="A61" s="377" t="s">
        <v>352</v>
      </c>
      <c r="B61" s="361">
        <v>34</v>
      </c>
      <c r="C61" s="106"/>
      <c r="D61" s="70"/>
      <c r="E61" s="40"/>
      <c r="F61" s="70"/>
      <c r="G61" s="109" t="s">
        <v>81</v>
      </c>
      <c r="H61" s="32">
        <f>+H62</f>
        <v>0</v>
      </c>
      <c r="I61" s="417">
        <f>+I62</f>
        <v>27397914</v>
      </c>
      <c r="J61" s="32">
        <f t="shared" si="1"/>
        <v>27397914</v>
      </c>
      <c r="K61" s="426">
        <f t="shared" si="2"/>
        <v>1</v>
      </c>
      <c r="L61" s="417">
        <f>+L62</f>
        <v>27397914</v>
      </c>
      <c r="M61" s="437">
        <f t="shared" si="3"/>
        <v>1</v>
      </c>
      <c r="N61" s="417">
        <f>+I61-L61</f>
        <v>0</v>
      </c>
      <c r="O61" s="426">
        <f t="shared" si="5"/>
        <v>0</v>
      </c>
      <c r="P61" s="427">
        <v>0</v>
      </c>
      <c r="Q61" s="427">
        <f>+Q62</f>
        <v>27397914</v>
      </c>
      <c r="R61" s="426">
        <f t="shared" si="6"/>
        <v>1</v>
      </c>
      <c r="S61" s="420">
        <f>+S62</f>
        <v>0</v>
      </c>
      <c r="T61" s="417">
        <f ca="1">SUMIF(W$3:$AI13,"SI",W61:AI61)</f>
        <v>0</v>
      </c>
      <c r="U61" s="437">
        <f t="shared" ca="1" si="7"/>
        <v>0</v>
      </c>
      <c r="V61" s="561">
        <f>+V62</f>
        <v>27397914</v>
      </c>
      <c r="W61" s="147">
        <v>0</v>
      </c>
      <c r="X61" s="147">
        <v>0</v>
      </c>
      <c r="Y61" s="147">
        <v>0</v>
      </c>
      <c r="Z61" s="32">
        <v>0</v>
      </c>
      <c r="AA61" s="31">
        <v>0</v>
      </c>
      <c r="AB61" s="31">
        <v>0</v>
      </c>
      <c r="AC61" s="31">
        <v>0</v>
      </c>
      <c r="AD61" s="31">
        <v>0</v>
      </c>
      <c r="AE61" s="31">
        <v>0</v>
      </c>
      <c r="AF61" s="31">
        <v>0</v>
      </c>
      <c r="AG61" s="31">
        <v>0</v>
      </c>
      <c r="AH61" s="31">
        <v>0</v>
      </c>
      <c r="AI61" s="31">
        <v>0</v>
      </c>
      <c r="AJ61" s="37"/>
      <c r="AK61" s="303"/>
      <c r="AL61" s="161"/>
      <c r="AM61" s="293"/>
      <c r="AN61" s="293"/>
      <c r="AO61" s="293"/>
      <c r="AP61" s="161"/>
      <c r="AQ61" s="161"/>
      <c r="AR61" s="161"/>
      <c r="AS61" s="97"/>
      <c r="AT61" s="97"/>
      <c r="AU61" s="97"/>
      <c r="AX61" s="97"/>
      <c r="AY61" s="97"/>
    </row>
    <row r="62" spans="1:51" s="91" customFormat="1" ht="15.75" customHeight="1" x14ac:dyDescent="0.25">
      <c r="A62" s="377" t="s">
        <v>357</v>
      </c>
      <c r="B62" s="267"/>
      <c r="C62" s="224"/>
      <c r="D62" s="218">
        <v>7</v>
      </c>
      <c r="E62" s="829"/>
      <c r="F62" s="828"/>
      <c r="G62" s="117" t="s">
        <v>121</v>
      </c>
      <c r="H62" s="77">
        <v>0</v>
      </c>
      <c r="I62" s="77">
        <f>+'P05 2026'!AI9</f>
        <v>27397914</v>
      </c>
      <c r="J62" s="77">
        <f t="shared" si="1"/>
        <v>27397914</v>
      </c>
      <c r="K62" s="972">
        <f t="shared" si="2"/>
        <v>1</v>
      </c>
      <c r="L62" s="409">
        <f>+'P05 2026'!AK9</f>
        <v>27397914</v>
      </c>
      <c r="M62" s="973">
        <f t="shared" si="3"/>
        <v>1</v>
      </c>
      <c r="N62" s="589">
        <f>+I62-L62</f>
        <v>0</v>
      </c>
      <c r="O62" s="972">
        <f t="shared" si="5"/>
        <v>0</v>
      </c>
      <c r="P62" s="436">
        <v>0</v>
      </c>
      <c r="Q62" s="77">
        <f>+'P05 2026'!AN9</f>
        <v>27397914</v>
      </c>
      <c r="R62" s="972">
        <f t="shared" si="6"/>
        <v>1</v>
      </c>
      <c r="S62" s="410">
        <v>0</v>
      </c>
      <c r="T62" s="409">
        <f>SUMIF(W$3:$AI3,"SI",W62:AI62)</f>
        <v>0</v>
      </c>
      <c r="U62" s="973">
        <f t="shared" si="7"/>
        <v>0</v>
      </c>
      <c r="V62" s="410">
        <f>+'P05 2026'!G7</f>
        <v>27397914</v>
      </c>
      <c r="W62" s="220">
        <v>0</v>
      </c>
      <c r="X62" s="220">
        <v>0</v>
      </c>
      <c r="Y62" s="220">
        <v>0</v>
      </c>
      <c r="Z62" s="77">
        <v>0</v>
      </c>
      <c r="AA62" s="63">
        <v>0</v>
      </c>
      <c r="AB62" s="63">
        <v>0</v>
      </c>
      <c r="AC62" s="63">
        <v>0</v>
      </c>
      <c r="AD62" s="63">
        <v>0</v>
      </c>
      <c r="AE62" s="63">
        <v>0</v>
      </c>
      <c r="AF62" s="63">
        <v>0</v>
      </c>
      <c r="AG62" s="63">
        <v>0</v>
      </c>
      <c r="AH62" s="63">
        <v>0</v>
      </c>
      <c r="AI62" s="63">
        <v>0</v>
      </c>
      <c r="AJ62" s="478"/>
      <c r="AK62" s="380"/>
      <c r="AL62" s="274"/>
      <c r="AM62" s="381"/>
      <c r="AN62" s="381"/>
      <c r="AO62" s="381"/>
      <c r="AP62" s="274"/>
      <c r="AQ62" s="274"/>
      <c r="AR62" s="274"/>
      <c r="AS62" s="274"/>
      <c r="AT62" s="161"/>
      <c r="AU62" s="274"/>
      <c r="AX62" s="161"/>
      <c r="AY62" s="161"/>
    </row>
    <row r="63" spans="1:51" ht="15.75" customHeight="1" x14ac:dyDescent="0.25">
      <c r="A63" s="377" t="s">
        <v>784</v>
      </c>
      <c r="B63" s="361">
        <v>35</v>
      </c>
      <c r="C63" s="379"/>
      <c r="D63" s="70"/>
      <c r="E63" s="149"/>
      <c r="F63" s="148">
        <v>35</v>
      </c>
      <c r="G63" s="109" t="s">
        <v>118</v>
      </c>
      <c r="H63" s="32">
        <v>0</v>
      </c>
      <c r="I63" s="32">
        <v>0</v>
      </c>
      <c r="J63" s="846">
        <f t="shared" si="1"/>
        <v>0</v>
      </c>
      <c r="K63" s="426">
        <f t="shared" si="2"/>
        <v>0</v>
      </c>
      <c r="L63" s="417">
        <v>0</v>
      </c>
      <c r="M63" s="437">
        <f t="shared" si="3"/>
        <v>0</v>
      </c>
      <c r="N63" s="417">
        <v>0</v>
      </c>
      <c r="O63" s="426">
        <f t="shared" si="5"/>
        <v>0</v>
      </c>
      <c r="P63" s="440">
        <v>0</v>
      </c>
      <c r="Q63" s="440">
        <v>0</v>
      </c>
      <c r="R63" s="426">
        <f t="shared" si="6"/>
        <v>0</v>
      </c>
      <c r="S63" s="420">
        <v>0</v>
      </c>
      <c r="T63" s="417">
        <f ca="1">SUMIF(V$3:$AI60,"SI",V63:AI63)</f>
        <v>0</v>
      </c>
      <c r="U63" s="437">
        <f t="shared" ca="1" si="7"/>
        <v>0</v>
      </c>
      <c r="V63" s="147">
        <v>0</v>
      </c>
      <c r="W63" s="147">
        <v>0</v>
      </c>
      <c r="X63" s="966">
        <v>0</v>
      </c>
      <c r="Y63" s="966">
        <v>0</v>
      </c>
      <c r="Z63" s="32">
        <v>0</v>
      </c>
      <c r="AA63" s="32"/>
      <c r="AB63" s="31"/>
      <c r="AC63" s="31"/>
      <c r="AD63" s="31"/>
      <c r="AE63" s="31">
        <v>0</v>
      </c>
      <c r="AF63" s="31">
        <v>0</v>
      </c>
      <c r="AG63" s="31">
        <v>0</v>
      </c>
      <c r="AH63" s="31">
        <v>0</v>
      </c>
      <c r="AI63" s="31">
        <v>0</v>
      </c>
      <c r="AJ63" s="30"/>
      <c r="AM63" s="293"/>
      <c r="AN63" s="293"/>
      <c r="AO63" s="293"/>
      <c r="AP63" s="161"/>
      <c r="AQ63" s="161"/>
      <c r="AR63" s="161"/>
      <c r="AS63" s="97"/>
      <c r="AT63" s="97"/>
      <c r="AU63" s="97"/>
      <c r="AX63" s="97"/>
      <c r="AY63" s="97"/>
    </row>
    <row r="64" spans="1:51" s="90" customFormat="1" x14ac:dyDescent="0.25">
      <c r="A64" s="377"/>
      <c r="B64" s="322"/>
      <c r="C64" s="15"/>
      <c r="D64" s="777"/>
      <c r="E64" s="323"/>
      <c r="F64" s="201"/>
      <c r="H64" s="161"/>
      <c r="I64" s="161"/>
      <c r="J64" s="161"/>
      <c r="K64" s="476"/>
      <c r="L64" s="161"/>
      <c r="M64" s="778"/>
      <c r="N64" s="161"/>
      <c r="O64" s="779"/>
      <c r="P64" s="774"/>
      <c r="Q64" s="774"/>
      <c r="R64" s="779"/>
      <c r="S64" s="775"/>
      <c r="T64" s="161"/>
      <c r="U64" s="778"/>
      <c r="V64" s="776"/>
      <c r="W64" s="774"/>
      <c r="X64" s="774"/>
      <c r="Y64" s="774"/>
      <c r="Z64" s="774"/>
      <c r="AA64" s="161"/>
      <c r="AB64" s="161"/>
      <c r="AC64" s="161"/>
      <c r="AE64" s="161"/>
      <c r="AF64" s="161"/>
      <c r="AG64" s="161"/>
      <c r="AH64" s="161"/>
      <c r="AI64" s="161"/>
      <c r="AK64" s="303"/>
      <c r="AL64" s="161"/>
      <c r="AM64" s="161"/>
      <c r="AN64" s="161"/>
      <c r="AP64" s="161"/>
      <c r="AQ64" s="161"/>
      <c r="AR64" s="161"/>
      <c r="AS64" s="161"/>
      <c r="AT64" s="161"/>
      <c r="AU64" s="161"/>
      <c r="AX64" s="161"/>
      <c r="AY64" s="161"/>
    </row>
    <row r="65" spans="1:51" s="90" customFormat="1" x14ac:dyDescent="0.25">
      <c r="A65" s="377"/>
      <c r="B65" s="322"/>
      <c r="C65" s="15"/>
      <c r="D65" s="777"/>
      <c r="E65" s="323"/>
      <c r="F65" s="201"/>
      <c r="H65" s="161"/>
      <c r="I65" s="161"/>
      <c r="J65" s="161"/>
      <c r="K65" s="476"/>
      <c r="L65" s="161"/>
      <c r="M65" s="778"/>
      <c r="N65" s="161"/>
      <c r="O65" s="779"/>
      <c r="P65" s="774"/>
      <c r="Q65" s="774"/>
      <c r="R65" s="779"/>
      <c r="S65" s="775"/>
      <c r="T65" s="161"/>
      <c r="U65" s="778"/>
      <c r="V65" s="776"/>
      <c r="W65" s="774"/>
      <c r="X65" s="774"/>
      <c r="Y65" s="774"/>
      <c r="Z65" s="774"/>
      <c r="AA65" s="161"/>
      <c r="AB65" s="161"/>
      <c r="AC65" s="161"/>
      <c r="AD65" s="161"/>
      <c r="AE65" s="161"/>
      <c r="AF65" s="161"/>
      <c r="AG65" s="161"/>
      <c r="AH65" s="161"/>
      <c r="AI65" s="161"/>
      <c r="AK65" s="303"/>
      <c r="AL65" s="161"/>
      <c r="AM65" s="161"/>
      <c r="AN65" s="161"/>
      <c r="AT65" s="161"/>
      <c r="AX65" s="161"/>
      <c r="AY65" s="161"/>
    </row>
    <row r="66" spans="1:51" s="90" customFormat="1" x14ac:dyDescent="0.25">
      <c r="A66" s="377"/>
      <c r="B66" s="322"/>
      <c r="C66" s="15"/>
      <c r="D66" s="777"/>
      <c r="E66" s="323"/>
      <c r="F66" s="201"/>
      <c r="H66" s="161"/>
      <c r="I66" s="161"/>
      <c r="J66" s="161"/>
      <c r="K66" s="476"/>
      <c r="L66" s="161"/>
      <c r="M66" s="778"/>
      <c r="N66" s="161"/>
      <c r="O66" s="779"/>
      <c r="P66" s="774"/>
      <c r="Q66" s="774"/>
      <c r="R66" s="779"/>
      <c r="S66" s="775"/>
      <c r="T66" s="161"/>
      <c r="U66" s="778"/>
      <c r="V66" s="776"/>
      <c r="W66" s="774"/>
      <c r="X66" s="774"/>
      <c r="Y66" s="774"/>
      <c r="Z66" s="774"/>
      <c r="AA66" s="161"/>
      <c r="AB66" s="161"/>
      <c r="AC66" s="161"/>
      <c r="AD66" s="161"/>
      <c r="AE66" s="161"/>
      <c r="AF66" s="161"/>
      <c r="AG66" s="161"/>
      <c r="AH66" s="161"/>
      <c r="AI66" s="161"/>
      <c r="AJ66" s="316"/>
      <c r="AK66" s="303"/>
      <c r="AL66" s="161"/>
      <c r="AM66" s="161"/>
      <c r="AN66" s="161"/>
      <c r="AT66" s="161"/>
      <c r="AX66" s="161"/>
      <c r="AY66" s="161"/>
    </row>
    <row r="67" spans="1:51" x14ac:dyDescent="0.25">
      <c r="B67" s="1073" t="s">
        <v>1080</v>
      </c>
      <c r="C67" s="1073"/>
      <c r="D67" s="1073"/>
      <c r="E67" s="1073"/>
      <c r="F67" s="1073"/>
      <c r="G67" s="1073"/>
      <c r="H67" s="122">
        <f>+H9+H33</f>
        <v>55354872</v>
      </c>
      <c r="I67" s="122">
        <f t="shared" ref="I67:T67" si="11">+I9+I33</f>
        <v>12372000</v>
      </c>
      <c r="J67" s="122">
        <f t="shared" si="11"/>
        <v>0</v>
      </c>
      <c r="K67" s="738">
        <f t="shared" si="11"/>
        <v>0</v>
      </c>
      <c r="L67" s="122">
        <f t="shared" si="11"/>
        <v>0</v>
      </c>
      <c r="M67" s="738">
        <f t="shared" si="3"/>
        <v>0</v>
      </c>
      <c r="N67" s="122">
        <f t="shared" si="11"/>
        <v>12372000</v>
      </c>
      <c r="O67" s="738">
        <f t="shared" ref="O67" si="12">+IFERROR(N67/I67,0)</f>
        <v>1</v>
      </c>
      <c r="P67" s="122">
        <f t="shared" si="11"/>
        <v>0</v>
      </c>
      <c r="Q67" s="122">
        <f t="shared" si="11"/>
        <v>0</v>
      </c>
      <c r="R67" s="738">
        <f t="shared" si="6"/>
        <v>0</v>
      </c>
      <c r="S67" s="122">
        <f t="shared" si="11"/>
        <v>57831516.99499999</v>
      </c>
      <c r="T67" s="122">
        <f t="shared" ca="1" si="11"/>
        <v>0</v>
      </c>
      <c r="U67" s="738">
        <f ca="1">IFERROR(T67/S67,0)</f>
        <v>0</v>
      </c>
      <c r="V67" s="122">
        <f>+V9+V33</f>
        <v>0</v>
      </c>
      <c r="W67" s="122">
        <f t="shared" ref="W67:AI67" si="13">+W9+W33</f>
        <v>0</v>
      </c>
      <c r="X67" s="122">
        <f t="shared" si="13"/>
        <v>0</v>
      </c>
      <c r="Y67" s="122">
        <f t="shared" si="13"/>
        <v>0</v>
      </c>
      <c r="Z67" s="122">
        <f t="shared" si="13"/>
        <v>0</v>
      </c>
      <c r="AA67" s="122">
        <f t="shared" si="13"/>
        <v>0</v>
      </c>
      <c r="AB67" s="122">
        <f t="shared" si="13"/>
        <v>0</v>
      </c>
      <c r="AC67" s="122">
        <f t="shared" si="13"/>
        <v>0</v>
      </c>
      <c r="AD67" s="122">
        <f t="shared" si="13"/>
        <v>0</v>
      </c>
      <c r="AE67" s="122">
        <f t="shared" si="13"/>
        <v>0</v>
      </c>
      <c r="AF67" s="122">
        <f t="shared" si="13"/>
        <v>6365675</v>
      </c>
      <c r="AG67" s="122">
        <f t="shared" si="13"/>
        <v>0</v>
      </c>
      <c r="AH67" s="122">
        <f t="shared" si="13"/>
        <v>0</v>
      </c>
      <c r="AI67" s="122">
        <f t="shared" si="13"/>
        <v>27397914</v>
      </c>
      <c r="AN67" s="161"/>
      <c r="AP67" s="90"/>
      <c r="AQ67" s="90"/>
      <c r="AR67" s="90"/>
      <c r="AT67" s="97"/>
      <c r="AY67" s="97"/>
    </row>
    <row r="68" spans="1:51" x14ac:dyDescent="0.25">
      <c r="K68" s="483"/>
      <c r="AN68" s="161"/>
      <c r="AP68" s="90"/>
      <c r="AQ68" s="90"/>
      <c r="AR68" s="90"/>
      <c r="AT68" s="97"/>
      <c r="AY68" s="97"/>
    </row>
    <row r="69" spans="1:51" x14ac:dyDescent="0.25">
      <c r="K69" s="483"/>
      <c r="AN69" s="161"/>
      <c r="AP69" s="90"/>
      <c r="AQ69" s="90"/>
      <c r="AR69" s="90"/>
    </row>
    <row r="70" spans="1:51" x14ac:dyDescent="0.25">
      <c r="K70" s="483"/>
      <c r="AN70" s="161"/>
      <c r="AP70" s="90"/>
      <c r="AQ70" s="90"/>
      <c r="AR70" s="90"/>
    </row>
    <row r="71" spans="1:51" x14ac:dyDescent="0.25">
      <c r="K71" s="483"/>
    </row>
    <row r="72" spans="1:51" x14ac:dyDescent="0.25">
      <c r="K72" s="483"/>
    </row>
    <row r="73" spans="1:51" x14ac:dyDescent="0.25">
      <c r="K73" s="483"/>
    </row>
    <row r="74" spans="1:51" x14ac:dyDescent="0.25">
      <c r="K74" s="483"/>
    </row>
  </sheetData>
  <mergeCells count="10">
    <mergeCell ref="X5:Y5"/>
    <mergeCell ref="X2:Y2"/>
    <mergeCell ref="B67:G67"/>
    <mergeCell ref="V5:W5"/>
    <mergeCell ref="B2:U2"/>
    <mergeCell ref="B4:U4"/>
    <mergeCell ref="B5:G7"/>
    <mergeCell ref="S5:U5"/>
    <mergeCell ref="H5:R5"/>
    <mergeCell ref="V2:W2"/>
  </mergeCells>
  <phoneticPr fontId="14" type="noConversion"/>
  <conditionalFormatting sqref="H58:I63">
    <cfRule type="cellIs" dxfId="7" priority="1" operator="equal">
      <formula>"·¡$S$$P$16"</formula>
    </cfRule>
  </conditionalFormatting>
  <conditionalFormatting sqref="H8:Y8 AA8:AI9 U9:X9 Y9:Y52 V10:X53 U10:U63 AE31:AI32 AE35:AI52 Y53:AI53 AE54:AI57 S56:S63 T58:T63 AA61:AI61 AA63:AI63">
    <cfRule type="cellIs" dxfId="6" priority="9" operator="equal">
      <formula>"·¡$S$$P$16"</formula>
    </cfRule>
  </conditionalFormatting>
  <conditionalFormatting sqref="H64:Z66 H67:AI67 H68:Z1048576">
    <cfRule type="cellIs" dxfId="5" priority="2" operator="equal">
      <formula>"·¡$S$$P$16"</formula>
    </cfRule>
  </conditionalFormatting>
  <conditionalFormatting sqref="J9:R63">
    <cfRule type="cellIs" dxfId="4" priority="6" operator="equal">
      <formula>"·¡$S$$P$16"</formula>
    </cfRule>
  </conditionalFormatting>
  <conditionalFormatting sqref="S31:T34">
    <cfRule type="cellIs" dxfId="3" priority="25" operator="equal">
      <formula>"·¡$S$$P$16"</formula>
    </cfRule>
  </conditionalFormatting>
  <conditionalFormatting sqref="T11:T30">
    <cfRule type="cellIs" dxfId="2" priority="63" operator="equal">
      <formula>"·¡$S$$P$16"</formula>
    </cfRule>
  </conditionalFormatting>
  <conditionalFormatting sqref="V54:Z63">
    <cfRule type="cellIs" dxfId="1" priority="7" operator="equal">
      <formula>"·¡$S$$P$16"</formula>
    </cfRule>
  </conditionalFormatting>
  <conditionalFormatting sqref="Z8:Z52 S9:T10 H9:I34">
    <cfRule type="cellIs" dxfId="0" priority="20" operator="equal">
      <formula>"·¡$S$$P$16"</formula>
    </cfRule>
  </conditionalFormatting>
  <printOptions horizontalCentered="1"/>
  <pageMargins left="1" right="1" top="1" bottom="1" header="0.5" footer="0.5"/>
  <pageSetup paperSize="5" scale="37" fitToHeight="0" orientation="landscape" r:id="rId1"/>
  <ignoredErrors>
    <ignoredError sqref="L33 S57 N33 L58 L35 L31 N32 S34:T34 S46 S45 S36 S47 L61 S56 S51 S48 N58 N31 N60 N59 N61 T58 S35 S37 S38 S39 S40 S41 S42 S43 S44 S49 S50 S54 S55" formula="1"/>
    <ignoredError sqref="D58 D33:D36 D12:D13 D39:D43 F15:F26 F52 D48" numberStoredAsText="1"/>
    <ignoredError sqref="S10"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B5B8-A362-4245-BB90-FA1A271264B8}">
  <sheetPr>
    <tabColor rgb="FFFF99CC"/>
  </sheetPr>
  <dimension ref="A1:GG169"/>
  <sheetViews>
    <sheetView zoomScale="80" zoomScaleNormal="80" workbookViewId="0">
      <pane ySplit="2" topLeftCell="A3" activePane="bottomLeft" state="frozen"/>
      <selection activeCell="BR1" sqref="BR1"/>
      <selection pane="bottomLeft" activeCell="Z1" sqref="Z1:GI1048576"/>
    </sheetView>
  </sheetViews>
  <sheetFormatPr baseColWidth="10" defaultColWidth="12.28515625" defaultRowHeight="12.75" x14ac:dyDescent="0.2"/>
  <cols>
    <col min="1" max="1" width="1.85546875" style="616" customWidth="1"/>
    <col min="2" max="9" width="16.7109375" style="616" hidden="1" customWidth="1"/>
    <col min="10" max="10" width="6.5703125" style="616" hidden="1" customWidth="1"/>
    <col min="11" max="11" width="14.140625" style="616" hidden="1" customWidth="1"/>
    <col min="12" max="12" width="50.42578125" style="616" customWidth="1"/>
    <col min="13" max="13" width="15.5703125" style="616" hidden="1" customWidth="1"/>
    <col min="14" max="14" width="18.140625" style="616" customWidth="1"/>
    <col min="15" max="15" width="12.28515625" style="616" customWidth="1"/>
    <col min="16" max="16" width="40.5703125" style="616" customWidth="1"/>
    <col min="17" max="20" width="12.28515625" style="616" hidden="1" customWidth="1"/>
    <col min="21" max="21" width="19.140625" style="616" customWidth="1"/>
    <col min="22" max="22" width="18.28515625" style="616" customWidth="1"/>
    <col min="23" max="23" width="20.7109375" style="616" customWidth="1"/>
    <col min="24" max="24" width="17.42578125" style="616" customWidth="1"/>
    <col min="25" max="26" width="12.28515625" style="616" customWidth="1"/>
    <col min="27" max="31" width="12.28515625" style="616" hidden="1" customWidth="1"/>
    <col min="32" max="35" width="12.28515625" style="624" hidden="1" customWidth="1"/>
    <col min="36" max="46" width="12.28515625" style="616" hidden="1" customWidth="1"/>
    <col min="47" max="50" width="12.28515625" style="624" hidden="1" customWidth="1"/>
    <col min="51" max="71" width="12.28515625" style="616" hidden="1" customWidth="1"/>
    <col min="72" max="73" width="12.28515625" style="627" hidden="1" customWidth="1"/>
    <col min="74" max="85" width="12.28515625" style="616" hidden="1" customWidth="1"/>
    <col min="86" max="87" width="12.28515625" style="627" hidden="1" customWidth="1"/>
    <col min="88" max="89" width="12.28515625" style="616" hidden="1" customWidth="1"/>
    <col min="90" max="93" width="12.28515625" style="627" hidden="1" customWidth="1"/>
    <col min="94" max="120" width="12.28515625" style="616" hidden="1" customWidth="1"/>
    <col min="121" max="125" width="12.28515625" style="629" hidden="1" customWidth="1"/>
    <col min="126" max="137" width="12.28515625" style="616" hidden="1" customWidth="1"/>
    <col min="138" max="144" width="12.28515625" style="630" hidden="1" customWidth="1"/>
    <col min="145" max="189" width="12.28515625" style="616" hidden="1" customWidth="1"/>
    <col min="190" max="190" width="0" style="616" hidden="1" customWidth="1"/>
    <col min="191" max="16384" width="12.28515625" style="616"/>
  </cols>
  <sheetData>
    <row r="1" spans="1:189" ht="16.5" customHeight="1" x14ac:dyDescent="0.2">
      <c r="A1" s="1118" t="s">
        <v>817</v>
      </c>
      <c r="B1" s="1115"/>
      <c r="C1" s="1115"/>
      <c r="D1" s="1115"/>
      <c r="E1" s="1115"/>
      <c r="F1" s="1115"/>
      <c r="G1" s="1115"/>
      <c r="H1" s="617">
        <v>1000</v>
      </c>
      <c r="I1" s="617">
        <v>1.0309999999999999</v>
      </c>
      <c r="L1" s="793" t="s">
        <v>129</v>
      </c>
      <c r="M1" s="793">
        <v>1000</v>
      </c>
      <c r="N1" s="793">
        <v>1.0309999999999999</v>
      </c>
      <c r="O1" s="637"/>
      <c r="P1" s="794" t="s">
        <v>129</v>
      </c>
      <c r="Q1" s="794"/>
      <c r="R1" s="794"/>
      <c r="S1" s="794"/>
      <c r="T1" s="794"/>
      <c r="U1" s="794"/>
      <c r="V1" s="794"/>
      <c r="W1" s="795">
        <v>1000</v>
      </c>
      <c r="X1" s="802">
        <v>1.0309999999999999</v>
      </c>
      <c r="AA1" s="641" t="s">
        <v>841</v>
      </c>
      <c r="AB1" s="617">
        <v>1000</v>
      </c>
      <c r="AC1" s="617">
        <v>1</v>
      </c>
      <c r="AE1" s="641" t="s">
        <v>841</v>
      </c>
      <c r="AF1" s="618"/>
      <c r="AG1" s="618"/>
      <c r="AH1" s="618"/>
      <c r="AI1" s="618"/>
      <c r="AJ1" s="617"/>
      <c r="AK1" s="617"/>
      <c r="AL1" s="617">
        <v>1000</v>
      </c>
      <c r="AM1" s="617">
        <v>1</v>
      </c>
      <c r="AP1" s="642" t="s">
        <v>854</v>
      </c>
      <c r="AQ1" s="642">
        <v>1000</v>
      </c>
      <c r="AR1" s="642">
        <v>1</v>
      </c>
      <c r="AT1" s="642" t="s">
        <v>854</v>
      </c>
      <c r="AU1" s="642"/>
      <c r="AV1" s="642"/>
      <c r="AW1" s="642"/>
      <c r="AX1" s="642"/>
      <c r="AY1" s="642"/>
      <c r="AZ1" s="642">
        <v>1000</v>
      </c>
      <c r="BA1" s="642">
        <v>1</v>
      </c>
      <c r="BB1" s="642"/>
      <c r="BD1" s="643" t="s">
        <v>860</v>
      </c>
      <c r="BE1" s="642">
        <v>1000</v>
      </c>
      <c r="BF1" s="642">
        <v>1</v>
      </c>
      <c r="BH1" s="642" t="s">
        <v>861</v>
      </c>
      <c r="BI1" s="642"/>
      <c r="BJ1" s="642"/>
      <c r="BK1" s="642"/>
      <c r="BL1" s="642"/>
      <c r="BM1" s="642"/>
      <c r="BN1" s="642">
        <v>1000</v>
      </c>
      <c r="BO1" s="642">
        <v>1</v>
      </c>
      <c r="BP1" s="642"/>
      <c r="BS1" s="642" t="s">
        <v>7</v>
      </c>
      <c r="BT1" s="644">
        <v>1000</v>
      </c>
      <c r="BU1" s="644">
        <v>1</v>
      </c>
      <c r="BW1" s="1119" t="s">
        <v>893</v>
      </c>
      <c r="BX1" s="1119"/>
      <c r="BY1" s="1119"/>
      <c r="BZ1" s="1119"/>
      <c r="CA1" s="1119"/>
      <c r="CB1" s="1119"/>
      <c r="CC1" s="1119"/>
      <c r="CD1" s="621">
        <v>1000</v>
      </c>
      <c r="CE1" s="621">
        <v>1</v>
      </c>
      <c r="CG1" s="621" t="s">
        <v>77</v>
      </c>
      <c r="CH1" s="621">
        <v>1000</v>
      </c>
      <c r="CI1" s="621">
        <v>1</v>
      </c>
      <c r="CK1" s="1119" t="s">
        <v>920</v>
      </c>
      <c r="CL1" s="1119"/>
      <c r="CM1" s="1119"/>
      <c r="CN1" s="1119"/>
      <c r="CO1" s="1119"/>
      <c r="CP1" s="1119"/>
      <c r="CQ1" s="1119"/>
      <c r="CR1" s="621">
        <v>1000</v>
      </c>
      <c r="CS1" s="621">
        <v>1</v>
      </c>
      <c r="CV1" s="621" t="s">
        <v>8</v>
      </c>
      <c r="CW1" s="621">
        <v>1000</v>
      </c>
      <c r="CX1" s="621">
        <v>1</v>
      </c>
      <c r="CZ1" s="617" t="s">
        <v>926</v>
      </c>
      <c r="DA1" s="617"/>
      <c r="DB1" s="617"/>
      <c r="DC1" s="617"/>
      <c r="DD1" s="617"/>
      <c r="DE1" s="617"/>
      <c r="DF1" s="617"/>
      <c r="DG1" s="617">
        <v>1000</v>
      </c>
      <c r="DH1" s="617">
        <v>1</v>
      </c>
      <c r="DL1" s="1115" t="s">
        <v>9</v>
      </c>
      <c r="DM1" s="1115"/>
      <c r="DN1" s="617">
        <v>1000</v>
      </c>
      <c r="DO1" s="616">
        <v>1</v>
      </c>
      <c r="DQ1" s="1115" t="s">
        <v>9</v>
      </c>
      <c r="DR1" s="1115"/>
      <c r="DS1" s="620"/>
      <c r="DT1" s="620"/>
      <c r="DU1" s="620"/>
      <c r="DV1" s="617">
        <v>1000</v>
      </c>
      <c r="DW1" s="617">
        <v>1</v>
      </c>
      <c r="DX1" s="617"/>
      <c r="DY1" s="617"/>
      <c r="EB1" s="619" t="s">
        <v>10</v>
      </c>
      <c r="EC1" s="619">
        <v>1000</v>
      </c>
      <c r="ED1" s="619">
        <v>1</v>
      </c>
      <c r="EH1" s="1116" t="s">
        <v>945</v>
      </c>
      <c r="EI1" s="1117"/>
      <c r="EJ1" s="1117"/>
      <c r="EK1" s="1117"/>
      <c r="EL1" s="1117"/>
      <c r="EM1" s="1117"/>
      <c r="EN1" s="1117"/>
      <c r="EO1" s="1117"/>
      <c r="EP1" s="1117"/>
      <c r="EQ1" s="1117"/>
      <c r="ER1" s="1117"/>
      <c r="ES1" s="617">
        <v>1000</v>
      </c>
      <c r="ET1" s="617">
        <v>1</v>
      </c>
      <c r="EW1" s="617" t="s">
        <v>11</v>
      </c>
      <c r="EX1" s="617">
        <v>1000</v>
      </c>
      <c r="EY1" s="617">
        <v>1</v>
      </c>
      <c r="FA1" s="1115" t="s">
        <v>658</v>
      </c>
      <c r="FB1" s="1115"/>
      <c r="FC1" s="1115"/>
      <c r="FD1" s="1115"/>
      <c r="FE1" s="1115"/>
      <c r="FF1" s="1115"/>
      <c r="FG1" s="1115"/>
      <c r="FH1" s="1115"/>
      <c r="FI1" s="1115"/>
      <c r="FJ1" s="1115"/>
      <c r="FK1" s="617">
        <v>1000</v>
      </c>
      <c r="FL1" s="617">
        <v>1</v>
      </c>
      <c r="FM1" s="617"/>
      <c r="FP1" s="619" t="s">
        <v>12</v>
      </c>
      <c r="FQ1" s="619">
        <v>1000</v>
      </c>
      <c r="FR1" s="619">
        <v>1</v>
      </c>
      <c r="FT1" s="619" t="s">
        <v>1046</v>
      </c>
      <c r="FU1" s="619"/>
      <c r="FV1" s="619"/>
      <c r="FW1" s="619"/>
      <c r="FX1" s="619"/>
      <c r="FY1" s="619"/>
      <c r="FZ1" s="619"/>
      <c r="GA1" s="619">
        <v>1000</v>
      </c>
      <c r="GB1" s="619">
        <v>1</v>
      </c>
      <c r="GC1" s="619"/>
      <c r="GD1" s="619"/>
      <c r="GE1" s="619"/>
      <c r="GF1" s="619"/>
    </row>
    <row r="2" spans="1:189" ht="44.25" customHeight="1" x14ac:dyDescent="0.2">
      <c r="A2" s="645" t="s">
        <v>290</v>
      </c>
      <c r="B2" s="621" t="s">
        <v>294</v>
      </c>
      <c r="C2" s="621" t="s">
        <v>292</v>
      </c>
      <c r="D2" s="621" t="s">
        <v>291</v>
      </c>
      <c r="E2" s="621" t="s">
        <v>359</v>
      </c>
      <c r="F2" s="621" t="s">
        <v>770</v>
      </c>
      <c r="G2" s="621" t="s">
        <v>768</v>
      </c>
      <c r="H2" s="621" t="s">
        <v>767</v>
      </c>
      <c r="I2" s="621" t="s">
        <v>769</v>
      </c>
      <c r="J2" s="629"/>
      <c r="K2" s="629"/>
      <c r="L2" s="796" t="s">
        <v>290</v>
      </c>
      <c r="M2" s="796" t="s">
        <v>292</v>
      </c>
      <c r="N2" s="796" t="s">
        <v>768</v>
      </c>
      <c r="O2" s="637"/>
      <c r="P2" s="797" t="s">
        <v>290</v>
      </c>
      <c r="Q2" s="797" t="s">
        <v>294</v>
      </c>
      <c r="R2" s="797" t="s">
        <v>292</v>
      </c>
      <c r="S2" s="797" t="s">
        <v>291</v>
      </c>
      <c r="T2" s="797" t="s">
        <v>359</v>
      </c>
      <c r="U2" s="797" t="s">
        <v>770</v>
      </c>
      <c r="V2" s="797" t="s">
        <v>768</v>
      </c>
      <c r="W2" s="797" t="s">
        <v>767</v>
      </c>
      <c r="X2" s="797" t="s">
        <v>769</v>
      </c>
      <c r="AA2" s="642" t="s">
        <v>290</v>
      </c>
      <c r="AB2" s="642" t="s">
        <v>292</v>
      </c>
      <c r="AC2" s="642" t="s">
        <v>768</v>
      </c>
      <c r="AE2" s="642" t="s">
        <v>290</v>
      </c>
      <c r="AF2" s="644" t="s">
        <v>294</v>
      </c>
      <c r="AG2" s="644" t="s">
        <v>292</v>
      </c>
      <c r="AH2" s="644" t="s">
        <v>291</v>
      </c>
      <c r="AI2" s="644" t="s">
        <v>359</v>
      </c>
      <c r="AJ2" s="640" t="s">
        <v>770</v>
      </c>
      <c r="AK2" s="640" t="s">
        <v>768</v>
      </c>
      <c r="AL2" s="640" t="s">
        <v>767</v>
      </c>
      <c r="AM2" s="640" t="s">
        <v>769</v>
      </c>
      <c r="AP2" s="642" t="s">
        <v>290</v>
      </c>
      <c r="AQ2" s="642" t="s">
        <v>292</v>
      </c>
      <c r="AR2" s="642" t="s">
        <v>768</v>
      </c>
      <c r="AT2" s="642" t="s">
        <v>290</v>
      </c>
      <c r="AU2" s="642" t="s">
        <v>294</v>
      </c>
      <c r="AV2" s="642" t="s">
        <v>292</v>
      </c>
      <c r="AW2" s="642" t="s">
        <v>291</v>
      </c>
      <c r="AX2" s="642" t="s">
        <v>359</v>
      </c>
      <c r="AY2" s="642" t="s">
        <v>770</v>
      </c>
      <c r="AZ2" s="642" t="s">
        <v>768</v>
      </c>
      <c r="BA2" s="642" t="s">
        <v>767</v>
      </c>
      <c r="BB2" s="642" t="s">
        <v>769</v>
      </c>
      <c r="BD2" s="642" t="s">
        <v>290</v>
      </c>
      <c r="BE2" s="642" t="s">
        <v>292</v>
      </c>
      <c r="BF2" s="642" t="s">
        <v>768</v>
      </c>
      <c r="BH2" s="642" t="s">
        <v>290</v>
      </c>
      <c r="BI2" s="642" t="s">
        <v>294</v>
      </c>
      <c r="BJ2" s="642" t="s">
        <v>292</v>
      </c>
      <c r="BK2" s="642" t="s">
        <v>291</v>
      </c>
      <c r="BL2" s="642" t="s">
        <v>359</v>
      </c>
      <c r="BM2" s="646" t="s">
        <v>770</v>
      </c>
      <c r="BN2" s="646" t="s">
        <v>768</v>
      </c>
      <c r="BO2" s="646" t="s">
        <v>767</v>
      </c>
      <c r="BP2" s="646" t="s">
        <v>769</v>
      </c>
      <c r="BS2" s="646" t="s">
        <v>290</v>
      </c>
      <c r="BT2" s="621" t="s">
        <v>292</v>
      </c>
      <c r="BU2" s="621" t="s">
        <v>889</v>
      </c>
      <c r="BW2" s="621" t="s">
        <v>290</v>
      </c>
      <c r="BX2" s="621" t="s">
        <v>294</v>
      </c>
      <c r="BY2" s="621" t="s">
        <v>291</v>
      </c>
      <c r="BZ2" s="621" t="s">
        <v>359</v>
      </c>
      <c r="CA2" s="621" t="s">
        <v>292</v>
      </c>
      <c r="CB2" s="621" t="s">
        <v>770</v>
      </c>
      <c r="CC2" s="621" t="s">
        <v>767</v>
      </c>
      <c r="CD2" s="621" t="s">
        <v>769</v>
      </c>
      <c r="CE2" s="621" t="s">
        <v>785</v>
      </c>
      <c r="CG2" s="621" t="s">
        <v>290</v>
      </c>
      <c r="CH2" s="621" t="s">
        <v>292</v>
      </c>
      <c r="CI2" s="621" t="s">
        <v>768</v>
      </c>
      <c r="CK2" s="621" t="s">
        <v>290</v>
      </c>
      <c r="CL2" s="621" t="s">
        <v>294</v>
      </c>
      <c r="CM2" s="621" t="s">
        <v>292</v>
      </c>
      <c r="CN2" s="621" t="s">
        <v>291</v>
      </c>
      <c r="CO2" s="621" t="s">
        <v>359</v>
      </c>
      <c r="CP2" s="621" t="s">
        <v>770</v>
      </c>
      <c r="CQ2" s="621" t="s">
        <v>768</v>
      </c>
      <c r="CR2" s="621" t="s">
        <v>767</v>
      </c>
      <c r="CS2" s="621" t="s">
        <v>769</v>
      </c>
      <c r="CV2" s="621" t="s">
        <v>290</v>
      </c>
      <c r="CW2" s="621" t="s">
        <v>292</v>
      </c>
      <c r="CX2" s="621" t="s">
        <v>768</v>
      </c>
      <c r="CZ2" s="621" t="s">
        <v>290</v>
      </c>
      <c r="DA2" s="621" t="s">
        <v>294</v>
      </c>
      <c r="DB2" s="621" t="s">
        <v>292</v>
      </c>
      <c r="DC2" s="621" t="s">
        <v>291</v>
      </c>
      <c r="DD2" s="621" t="s">
        <v>359</v>
      </c>
      <c r="DE2" s="621" t="s">
        <v>770</v>
      </c>
      <c r="DF2" s="621" t="s">
        <v>768</v>
      </c>
      <c r="DG2" s="621" t="s">
        <v>767</v>
      </c>
      <c r="DH2" s="621" t="s">
        <v>769</v>
      </c>
      <c r="DL2" s="621" t="s">
        <v>290</v>
      </c>
      <c r="DM2" s="621" t="s">
        <v>292</v>
      </c>
      <c r="DN2" s="621" t="s">
        <v>768</v>
      </c>
      <c r="DQ2" s="621" t="s">
        <v>290</v>
      </c>
      <c r="DR2" s="621" t="s">
        <v>294</v>
      </c>
      <c r="DS2" s="621" t="s">
        <v>292</v>
      </c>
      <c r="DT2" s="621" t="s">
        <v>291</v>
      </c>
      <c r="DU2" s="621" t="s">
        <v>359</v>
      </c>
      <c r="DV2" s="621" t="s">
        <v>770</v>
      </c>
      <c r="DW2" s="621" t="s">
        <v>768</v>
      </c>
      <c r="DX2" s="621" t="s">
        <v>767</v>
      </c>
      <c r="DY2" s="621" t="s">
        <v>769</v>
      </c>
      <c r="EB2" s="621" t="s">
        <v>290</v>
      </c>
      <c r="EC2" s="621" t="s">
        <v>292</v>
      </c>
      <c r="ED2" s="621" t="s">
        <v>768</v>
      </c>
      <c r="EG2" s="622"/>
      <c r="EH2" s="621" t="s">
        <v>290</v>
      </c>
      <c r="EI2" s="621" t="s">
        <v>294</v>
      </c>
      <c r="EJ2" s="621" t="s">
        <v>291</v>
      </c>
      <c r="EK2" s="621" t="s">
        <v>359</v>
      </c>
      <c r="EL2" s="621" t="s">
        <v>292</v>
      </c>
      <c r="EM2" s="621" t="s">
        <v>932</v>
      </c>
      <c r="EN2" s="621" t="s">
        <v>121</v>
      </c>
      <c r="EO2" s="621" t="s">
        <v>770</v>
      </c>
      <c r="EP2" s="621" t="s">
        <v>767</v>
      </c>
      <c r="EQ2" s="621" t="s">
        <v>769</v>
      </c>
      <c r="ER2" s="621" t="s">
        <v>768</v>
      </c>
      <c r="ES2" s="621" t="s">
        <v>934</v>
      </c>
      <c r="ET2" s="621" t="s">
        <v>935</v>
      </c>
      <c r="EW2" s="621" t="s">
        <v>290</v>
      </c>
      <c r="EX2" s="621" t="s">
        <v>292</v>
      </c>
      <c r="EY2" s="621" t="s">
        <v>768</v>
      </c>
      <c r="FA2" s="621" t="s">
        <v>290</v>
      </c>
      <c r="FB2" s="621" t="s">
        <v>294</v>
      </c>
      <c r="FC2" s="621" t="s">
        <v>292</v>
      </c>
      <c r="FD2" s="621" t="s">
        <v>291</v>
      </c>
      <c r="FE2" s="621" t="s">
        <v>359</v>
      </c>
      <c r="FF2" s="621" t="s">
        <v>932</v>
      </c>
      <c r="FG2" s="621" t="s">
        <v>121</v>
      </c>
      <c r="FH2" s="621" t="s">
        <v>770</v>
      </c>
      <c r="FI2" s="621" t="s">
        <v>768</v>
      </c>
      <c r="FJ2" s="621" t="s">
        <v>767</v>
      </c>
      <c r="FK2" s="621" t="s">
        <v>769</v>
      </c>
      <c r="FL2" s="621" t="s">
        <v>934</v>
      </c>
      <c r="FM2" s="621" t="s">
        <v>935</v>
      </c>
      <c r="FO2" s="623"/>
      <c r="FP2" s="621" t="s">
        <v>290</v>
      </c>
      <c r="FQ2" s="621" t="s">
        <v>292</v>
      </c>
      <c r="FR2" s="621" t="s">
        <v>768</v>
      </c>
      <c r="FT2" s="621" t="s">
        <v>290</v>
      </c>
      <c r="FU2" s="621" t="s">
        <v>294</v>
      </c>
      <c r="FV2" s="621" t="s">
        <v>292</v>
      </c>
      <c r="FW2" s="621" t="s">
        <v>291</v>
      </c>
      <c r="FX2" s="621" t="s">
        <v>359</v>
      </c>
      <c r="FY2" s="621" t="s">
        <v>932</v>
      </c>
      <c r="FZ2" s="647" t="s">
        <v>121</v>
      </c>
      <c r="GA2" s="621" t="s">
        <v>770</v>
      </c>
      <c r="GB2" s="621" t="s">
        <v>768</v>
      </c>
      <c r="GC2" s="621" t="s">
        <v>767</v>
      </c>
      <c r="GD2" s="621" t="s">
        <v>769</v>
      </c>
      <c r="GE2" s="621" t="s">
        <v>934</v>
      </c>
      <c r="GF2" s="621" t="s">
        <v>935</v>
      </c>
    </row>
    <row r="3" spans="1:189" x14ac:dyDescent="0.2">
      <c r="A3" s="624" t="s">
        <v>406</v>
      </c>
      <c r="B3" s="624">
        <v>19823098000</v>
      </c>
      <c r="C3" s="624">
        <v>1357754152</v>
      </c>
      <c r="D3" s="624">
        <v>1357754152</v>
      </c>
      <c r="E3" s="624">
        <v>18465343848</v>
      </c>
      <c r="F3" s="624">
        <f t="shared" ref="F3:F34" si="0">+B3/$H$1*$I$1</f>
        <v>20437614.037999999</v>
      </c>
      <c r="G3" s="624">
        <f t="shared" ref="G3:G34" si="1">+C3/$H$1*$I$1</f>
        <v>1399844.5307119999</v>
      </c>
      <c r="H3" s="624">
        <f t="shared" ref="H3:H34" si="2">+D3/$H$1*$I$1</f>
        <v>1399844.5307119999</v>
      </c>
      <c r="I3" s="624">
        <f t="shared" ref="I3:I34" si="3">+E3/$H$1*$I$1</f>
        <v>19037769.507288001</v>
      </c>
      <c r="L3" s="625" t="s">
        <v>406</v>
      </c>
      <c r="M3" s="626">
        <v>1343168765</v>
      </c>
      <c r="N3" s="626">
        <f t="shared" ref="N3:N34" si="4">+M3/$M$1*$N$1</f>
        <v>1384806.9967149997</v>
      </c>
      <c r="P3" s="625" t="s">
        <v>406</v>
      </c>
      <c r="Q3" s="626">
        <v>19823098000</v>
      </c>
      <c r="R3" s="626">
        <v>2700922917</v>
      </c>
      <c r="S3" s="626">
        <v>2700922917</v>
      </c>
      <c r="T3" s="626">
        <v>17122175083</v>
      </c>
      <c r="U3" s="626">
        <f t="shared" ref="U3:U34" si="5">+Q3/$W$1*$X$1</f>
        <v>20437614.037999999</v>
      </c>
      <c r="V3" s="624">
        <f t="shared" ref="V3:V34" si="6">+R3/$W$1*$X$1</f>
        <v>2784651.5274269995</v>
      </c>
      <c r="W3" s="624">
        <f t="shared" ref="W3:W34" si="7">+S3/$W$1*$X$1</f>
        <v>2784651.5274269995</v>
      </c>
      <c r="X3" s="624">
        <f t="shared" ref="X3:X34" si="8">+T3/$W$1*$X$1</f>
        <v>17652962.510573</v>
      </c>
      <c r="AA3" s="625" t="s">
        <v>406</v>
      </c>
      <c r="AB3" s="626">
        <v>2346055131</v>
      </c>
      <c r="AC3" s="624">
        <f t="shared" ref="AC3:AC34" si="9">+AB3/$AB$1*$AC$1</f>
        <v>2346055.1310000001</v>
      </c>
      <c r="AE3" s="616" t="s">
        <v>406</v>
      </c>
      <c r="AF3" s="624">
        <v>19823098000</v>
      </c>
      <c r="AG3" s="624">
        <v>5046978048</v>
      </c>
      <c r="AH3" s="624">
        <v>5046978048</v>
      </c>
      <c r="AI3" s="624">
        <v>14776119952</v>
      </c>
      <c r="AJ3" s="624">
        <f t="shared" ref="AJ3:AJ34" si="10">+AF3/$AL$1*$AM$1</f>
        <v>19823098</v>
      </c>
      <c r="AK3" s="624">
        <f t="shared" ref="AK3:AK34" si="11">+AG3/$AL$1*$AM$1</f>
        <v>5046978.0480000004</v>
      </c>
      <c r="AL3" s="624">
        <f t="shared" ref="AL3:AL34" si="12">+AH3/$AL$1*$AM$1</f>
        <v>5046978.0480000004</v>
      </c>
      <c r="AM3" s="624">
        <f t="shared" ref="AM3:AM34" si="13">+AI3/$AL$1*$AM$1</f>
        <v>14776119.952</v>
      </c>
      <c r="AP3" s="625" t="s">
        <v>406</v>
      </c>
      <c r="AQ3" s="624">
        <v>1365085645</v>
      </c>
      <c r="AR3" s="626">
        <f>+AQ3/$AQ$1*$AR$1</f>
        <v>1365085.645</v>
      </c>
      <c r="AT3" s="625" t="s">
        <v>406</v>
      </c>
      <c r="AU3" s="626">
        <v>19823098000</v>
      </c>
      <c r="AV3" s="626">
        <v>6412063693</v>
      </c>
      <c r="AW3" s="626">
        <v>6412063693</v>
      </c>
      <c r="AX3" s="626">
        <v>13411034307</v>
      </c>
      <c r="AY3" s="624">
        <f>+AU3/$AZ$1*$BA$1</f>
        <v>19823098</v>
      </c>
      <c r="AZ3" s="624">
        <f>+AV3/$AZ$1*$BA$1</f>
        <v>6412063.693</v>
      </c>
      <c r="BA3" s="624">
        <f>+AW3/$AZ$1*$BA$1</f>
        <v>6412063.693</v>
      </c>
      <c r="BB3" s="624">
        <f>+AX3/$AZ$1*$BA$1</f>
        <v>13411034.307</v>
      </c>
      <c r="BD3" s="616" t="s">
        <v>406</v>
      </c>
      <c r="BE3" s="627">
        <v>1339899881</v>
      </c>
      <c r="BF3" s="628">
        <f>BE3/$BE$1*$BF$1</f>
        <v>1339899.8810000001</v>
      </c>
      <c r="BH3" s="616" t="s">
        <v>406</v>
      </c>
      <c r="BI3" s="627">
        <v>19823098000</v>
      </c>
      <c r="BJ3" s="627">
        <v>7751963574</v>
      </c>
      <c r="BK3" s="627">
        <v>7751963574</v>
      </c>
      <c r="BL3" s="627">
        <v>12071134426</v>
      </c>
      <c r="BM3" s="628">
        <f>BI3/$BN$1*$BO$1</f>
        <v>19823098</v>
      </c>
      <c r="BN3" s="628">
        <f t="shared" ref="BN3:BP3" si="14">BJ3/$BN$1*$BO$1</f>
        <v>7751963.574</v>
      </c>
      <c r="BO3" s="628">
        <f t="shared" si="14"/>
        <v>7751963.574</v>
      </c>
      <c r="BP3" s="628">
        <f t="shared" si="14"/>
        <v>12071134.426000001</v>
      </c>
      <c r="BS3" s="616" t="s">
        <v>406</v>
      </c>
      <c r="BT3" s="627">
        <v>2368894500</v>
      </c>
      <c r="BU3" s="627">
        <f>+BT3/$BT$1*$BU$1</f>
        <v>2368894.5</v>
      </c>
      <c r="BW3" s="627" t="s">
        <v>406</v>
      </c>
      <c r="BX3" s="627">
        <v>19832145000</v>
      </c>
      <c r="BY3" s="627">
        <v>10120858074</v>
      </c>
      <c r="BZ3" s="627">
        <v>9711286926</v>
      </c>
      <c r="CA3" s="627">
        <v>10120858074</v>
      </c>
      <c r="CB3" s="627">
        <f>+BX3/$CD$1*$CE$1</f>
        <v>19832145</v>
      </c>
      <c r="CC3" s="627">
        <f t="shared" ref="CC3:CE3" si="15">+BY3/$CD$1*$CE$1</f>
        <v>10120858.073999999</v>
      </c>
      <c r="CD3" s="627">
        <f t="shared" si="15"/>
        <v>9711286.9260000009</v>
      </c>
      <c r="CE3" s="627">
        <f t="shared" si="15"/>
        <v>10120858.073999999</v>
      </c>
      <c r="CG3" s="616" t="s">
        <v>406</v>
      </c>
      <c r="CH3" s="627">
        <v>1383712497</v>
      </c>
      <c r="CI3" s="627">
        <f>+CH3/$CH$1*$CI$1</f>
        <v>1383712.497</v>
      </c>
      <c r="CK3" s="625" t="s">
        <v>406</v>
      </c>
      <c r="CL3" s="626">
        <v>19832145000</v>
      </c>
      <c r="CM3" s="626">
        <v>11504570571</v>
      </c>
      <c r="CN3" s="626">
        <v>11504570571</v>
      </c>
      <c r="CO3" s="626">
        <v>8327574429</v>
      </c>
      <c r="CP3" s="627">
        <f>+CL3/$CR$1*$CS$1</f>
        <v>19832145</v>
      </c>
      <c r="CQ3" s="627">
        <f t="shared" ref="CQ3:CS3" si="16">+CM3/$CR$1*$CS$1</f>
        <v>11504570.571</v>
      </c>
      <c r="CR3" s="627">
        <f t="shared" si="16"/>
        <v>11504570.571</v>
      </c>
      <c r="CS3" s="627">
        <f t="shared" si="16"/>
        <v>8327574.4289999995</v>
      </c>
      <c r="CU3" s="628"/>
      <c r="CV3" s="625" t="s">
        <v>406</v>
      </c>
      <c r="CW3" s="626">
        <v>1386203040</v>
      </c>
      <c r="CX3" s="626">
        <f>+CW3/$CW$1*$CX$1</f>
        <v>1386203.04</v>
      </c>
      <c r="CZ3" s="625" t="s">
        <v>406</v>
      </c>
      <c r="DA3" s="626">
        <v>19832145000</v>
      </c>
      <c r="DB3" s="626">
        <v>12890773611</v>
      </c>
      <c r="DC3" s="626">
        <v>12890773611</v>
      </c>
      <c r="DD3" s="626">
        <v>6941371389</v>
      </c>
      <c r="DE3" s="626">
        <f>+DA3/$DG$1*$DH$1</f>
        <v>19832145</v>
      </c>
      <c r="DF3" s="626">
        <f t="shared" ref="DF3:DH3" si="17">+DB3/$DG$1*$DH$1</f>
        <v>12890773.611</v>
      </c>
      <c r="DG3" s="626">
        <f t="shared" si="17"/>
        <v>12890773.611</v>
      </c>
      <c r="DH3" s="626">
        <f t="shared" si="17"/>
        <v>6941371.3890000004</v>
      </c>
      <c r="DL3" s="625" t="s">
        <v>406</v>
      </c>
      <c r="DM3" s="626">
        <v>2391950252</v>
      </c>
      <c r="DN3" s="626">
        <f>+DM3/$DN$1*$DO$1</f>
        <v>2391950.2519999999</v>
      </c>
      <c r="DQ3" s="629" t="s">
        <v>406</v>
      </c>
      <c r="DR3" s="626">
        <v>19832145000</v>
      </c>
      <c r="DS3" s="626">
        <v>15282723863</v>
      </c>
      <c r="DT3" s="626">
        <v>15282723863</v>
      </c>
      <c r="DU3" s="626">
        <v>4549421137</v>
      </c>
      <c r="DV3" s="626">
        <f>+DR3/$DV$1*$DW$1</f>
        <v>19832145</v>
      </c>
      <c r="DW3" s="626">
        <f>+DS3/$DV$1*$DW$1</f>
        <v>15282723.863</v>
      </c>
      <c r="DX3" s="626">
        <f>+DT3/$DV$1*$DW$1</f>
        <v>15282723.863</v>
      </c>
      <c r="DY3" s="626">
        <f>+DU3/$DV$1*$DW$1</f>
        <v>4549421.1370000001</v>
      </c>
      <c r="EB3" s="625" t="s">
        <v>406</v>
      </c>
      <c r="EC3" s="626">
        <v>1383476504</v>
      </c>
      <c r="ED3" s="626">
        <f>+EC3/$EC$1*$ED$1</f>
        <v>1383476.504</v>
      </c>
      <c r="EH3" s="630" t="s">
        <v>406</v>
      </c>
      <c r="EI3" s="630">
        <v>19832145000</v>
      </c>
      <c r="EJ3" s="630">
        <v>16666200367</v>
      </c>
      <c r="EK3" s="630">
        <v>3165944633</v>
      </c>
      <c r="EL3" s="630">
        <v>16666200367</v>
      </c>
      <c r="EM3" s="630">
        <v>16337455578</v>
      </c>
      <c r="EN3" s="630">
        <v>328744789</v>
      </c>
      <c r="EO3" s="630">
        <f>+EI3/$ES$1*$ET$1</f>
        <v>19832145</v>
      </c>
      <c r="EP3" s="630">
        <f>+EJ3/$ES$1*$ET$1</f>
        <v>16666200.367000001</v>
      </c>
      <c r="EQ3" s="630">
        <f>+EK3/$ES$1*$ET$1</f>
        <v>3165944.6329999999</v>
      </c>
      <c r="ER3" s="630">
        <f t="shared" ref="ER3:ER66" si="18">+EL3/$ES$1*$ET$1</f>
        <v>16666200.367000001</v>
      </c>
      <c r="ES3" s="630">
        <f t="shared" ref="ES3:ES66" si="19">+EM3/$ES$1*$ET$1</f>
        <v>16337455.578</v>
      </c>
      <c r="ET3" s="630">
        <f>+EN3/$ES$1*$ET$1</f>
        <v>328744.78899999999</v>
      </c>
      <c r="EW3" s="625" t="s">
        <v>406</v>
      </c>
      <c r="EX3" s="631">
        <v>1384855897</v>
      </c>
      <c r="EY3" s="631">
        <f>+EX3/$EX$1*$EY$1</f>
        <v>1384855.8970000001</v>
      </c>
      <c r="FA3" s="625" t="s">
        <v>406</v>
      </c>
      <c r="FB3" s="631">
        <v>19832145000</v>
      </c>
      <c r="FC3" s="631">
        <v>18051056264</v>
      </c>
      <c r="FD3" s="631">
        <v>18051056264</v>
      </c>
      <c r="FE3" s="631">
        <v>1781088736</v>
      </c>
      <c r="FF3" s="631">
        <v>17675903428</v>
      </c>
      <c r="FG3" s="631">
        <v>375152836</v>
      </c>
      <c r="FH3" s="631">
        <f>+FB3/$FK$1*$FL$1</f>
        <v>19832145</v>
      </c>
      <c r="FI3" s="631">
        <f t="shared" ref="FI3:FM3" si="20">+FC3/$FK$1*$FL$1</f>
        <v>18051056.263999999</v>
      </c>
      <c r="FJ3" s="631">
        <f t="shared" si="20"/>
        <v>18051056.263999999</v>
      </c>
      <c r="FK3" s="631">
        <f t="shared" si="20"/>
        <v>1781088.736</v>
      </c>
      <c r="FL3" s="631">
        <f t="shared" si="20"/>
        <v>17675903.427999999</v>
      </c>
      <c r="FM3" s="631">
        <f t="shared" si="20"/>
        <v>375152.83600000001</v>
      </c>
      <c r="FP3" s="632" t="s">
        <v>406</v>
      </c>
      <c r="FQ3" s="633">
        <v>2450213023</v>
      </c>
      <c r="FR3" s="627">
        <f>+FQ3/$FQ$1*$FR$1</f>
        <v>2450213.023</v>
      </c>
      <c r="FT3" s="625" t="s">
        <v>406</v>
      </c>
      <c r="FU3" s="625">
        <v>20839828000</v>
      </c>
      <c r="FV3" s="633">
        <v>20501269287</v>
      </c>
      <c r="FW3" s="633">
        <v>20501269287</v>
      </c>
      <c r="FX3" s="633">
        <v>338558713</v>
      </c>
      <c r="FY3" s="633">
        <v>19995772316</v>
      </c>
      <c r="FZ3" s="633">
        <v>505496971</v>
      </c>
      <c r="GA3" s="633">
        <f>+FU3/$GA$1*$GB$1</f>
        <v>20839828</v>
      </c>
      <c r="GB3" s="633">
        <f t="shared" ref="GB3:GF3" si="21">+FV3/$GA$1*$GB$1</f>
        <v>20501269.287</v>
      </c>
      <c r="GC3" s="633">
        <f t="shared" si="21"/>
        <v>20501269.287</v>
      </c>
      <c r="GD3" s="633">
        <f t="shared" si="21"/>
        <v>338558.71299999999</v>
      </c>
      <c r="GE3" s="633">
        <f t="shared" si="21"/>
        <v>19995772.316</v>
      </c>
      <c r="GF3" s="633">
        <f t="shared" si="21"/>
        <v>505496.97100000002</v>
      </c>
      <c r="GG3" s="633"/>
    </row>
    <row r="4" spans="1:189" x14ac:dyDescent="0.2">
      <c r="A4" s="624" t="s">
        <v>405</v>
      </c>
      <c r="B4" s="624">
        <v>803888112</v>
      </c>
      <c r="C4" s="624">
        <v>49432488</v>
      </c>
      <c r="D4" s="624">
        <v>49432488</v>
      </c>
      <c r="E4" s="624">
        <v>754455624</v>
      </c>
      <c r="F4" s="624">
        <f t="shared" si="0"/>
        <v>828808.64347199991</v>
      </c>
      <c r="G4" s="624">
        <f t="shared" si="1"/>
        <v>50964.895127999996</v>
      </c>
      <c r="H4" s="624">
        <f t="shared" si="2"/>
        <v>50964.895127999996</v>
      </c>
      <c r="I4" s="624">
        <f t="shared" si="3"/>
        <v>777843.74834399985</v>
      </c>
      <c r="L4" s="625" t="s">
        <v>405</v>
      </c>
      <c r="M4" s="626">
        <v>48944065</v>
      </c>
      <c r="N4" s="626">
        <f t="shared" si="4"/>
        <v>50461.331014999996</v>
      </c>
      <c r="P4" s="625" t="s">
        <v>405</v>
      </c>
      <c r="Q4" s="626">
        <v>803888112</v>
      </c>
      <c r="R4" s="626">
        <v>98376553</v>
      </c>
      <c r="S4" s="626">
        <v>98376553</v>
      </c>
      <c r="T4" s="626">
        <v>705511559</v>
      </c>
      <c r="U4" s="626">
        <f t="shared" si="5"/>
        <v>828808.64347199991</v>
      </c>
      <c r="V4" s="624">
        <f t="shared" si="6"/>
        <v>101426.22614299999</v>
      </c>
      <c r="W4" s="624">
        <f t="shared" si="7"/>
        <v>101426.22614299999</v>
      </c>
      <c r="X4" s="624">
        <f t="shared" si="8"/>
        <v>727382.41732899996</v>
      </c>
      <c r="AA4" s="625" t="s">
        <v>405</v>
      </c>
      <c r="AB4" s="626">
        <v>72259866</v>
      </c>
      <c r="AC4" s="624">
        <f t="shared" si="9"/>
        <v>72259.865999999995</v>
      </c>
      <c r="AE4" s="616" t="s">
        <v>405</v>
      </c>
      <c r="AF4" s="624">
        <v>803888112</v>
      </c>
      <c r="AG4" s="624">
        <v>170636419</v>
      </c>
      <c r="AH4" s="624">
        <v>170636419</v>
      </c>
      <c r="AI4" s="624">
        <v>633251693</v>
      </c>
      <c r="AJ4" s="624">
        <f t="shared" si="10"/>
        <v>803888.11199999996</v>
      </c>
      <c r="AK4" s="624">
        <f t="shared" si="11"/>
        <v>170636.41899999999</v>
      </c>
      <c r="AL4" s="624">
        <f t="shared" si="12"/>
        <v>170636.41899999999</v>
      </c>
      <c r="AM4" s="624">
        <f t="shared" si="13"/>
        <v>633251.69299999997</v>
      </c>
      <c r="AP4" s="625" t="s">
        <v>405</v>
      </c>
      <c r="AQ4" s="626">
        <v>46455674</v>
      </c>
      <c r="AR4" s="626">
        <f t="shared" ref="AR4:AR67" si="22">+AQ4/$AQ$1*$AR$1</f>
        <v>46455.673999999999</v>
      </c>
      <c r="AT4" s="625" t="s">
        <v>405</v>
      </c>
      <c r="AU4" s="626">
        <v>803888112</v>
      </c>
      <c r="AV4" s="626">
        <v>217092093</v>
      </c>
      <c r="AW4" s="626">
        <v>217092093</v>
      </c>
      <c r="AX4" s="626">
        <v>586796019</v>
      </c>
      <c r="AY4" s="624">
        <f t="shared" ref="AY4:AY67" si="23">+AU4/$AZ$1*$BA$1</f>
        <v>803888.11199999996</v>
      </c>
      <c r="AZ4" s="624">
        <f t="shared" ref="AZ4:AZ67" si="24">+AV4/$AZ$1*$BA$1</f>
        <v>217092.09299999999</v>
      </c>
      <c r="BA4" s="624">
        <f t="shared" ref="BA4:BA67" si="25">+AW4/$AZ$1*$BA$1</f>
        <v>217092.09299999999</v>
      </c>
      <c r="BB4" s="624">
        <f t="shared" ref="BB4:BB67" si="26">+AX4/$AZ$1*$BA$1</f>
        <v>586796.01899999997</v>
      </c>
      <c r="BD4" s="616" t="s">
        <v>405</v>
      </c>
      <c r="BE4" s="627">
        <v>41248682</v>
      </c>
      <c r="BF4" s="628">
        <f t="shared" ref="BF4:BF67" si="27">BE4/$BE$1*$BF$1</f>
        <v>41248.682000000001</v>
      </c>
      <c r="BH4" s="616" t="s">
        <v>405</v>
      </c>
      <c r="BI4" s="627">
        <v>804388112</v>
      </c>
      <c r="BJ4" s="627">
        <v>258340775</v>
      </c>
      <c r="BK4" s="627">
        <v>258340775</v>
      </c>
      <c r="BL4" s="627">
        <v>546047337</v>
      </c>
      <c r="BM4" s="628">
        <f t="shared" ref="BM4:BM67" si="28">BI4/$BN$1*$BO$1</f>
        <v>804388.11199999996</v>
      </c>
      <c r="BN4" s="628">
        <f t="shared" ref="BN4:BN67" si="29">BJ4/$BN$1*$BO$1</f>
        <v>258340.77499999999</v>
      </c>
      <c r="BO4" s="628">
        <f t="shared" ref="BO4:BO67" si="30">BK4/$BN$1*$BO$1</f>
        <v>258340.77499999999</v>
      </c>
      <c r="BP4" s="628">
        <f t="shared" ref="BP4:BP67" si="31">BL4/$BN$1*$BO$1</f>
        <v>546047.33700000006</v>
      </c>
      <c r="BS4" s="616" t="s">
        <v>405</v>
      </c>
      <c r="BT4" s="627">
        <v>69709688</v>
      </c>
      <c r="BU4" s="627">
        <f t="shared" ref="BU4:BU67" si="32">+BT4/$BT$1*$BU$1</f>
        <v>69709.687999999995</v>
      </c>
      <c r="BW4" s="627" t="s">
        <v>405</v>
      </c>
      <c r="BX4" s="627">
        <v>804408112</v>
      </c>
      <c r="BY4" s="627">
        <v>328050463</v>
      </c>
      <c r="BZ4" s="627">
        <v>476357649</v>
      </c>
      <c r="CA4" s="627">
        <v>328050463</v>
      </c>
      <c r="CB4" s="627">
        <f t="shared" ref="CB4:CB67" si="33">+BX4/$CD$1*$CE$1</f>
        <v>804408.11199999996</v>
      </c>
      <c r="CC4" s="627">
        <f t="shared" ref="CC4:CC67" si="34">+BY4/$CD$1*$CE$1</f>
        <v>328050.46299999999</v>
      </c>
      <c r="CD4" s="627">
        <f t="shared" ref="CD4:CD67" si="35">+BZ4/$CD$1*$CE$1</f>
        <v>476357.64899999998</v>
      </c>
      <c r="CE4" s="627">
        <f t="shared" ref="CE4:CE67" si="36">+CA4/$CD$1*$CE$1</f>
        <v>328050.46299999999</v>
      </c>
      <c r="CG4" s="616" t="s">
        <v>405</v>
      </c>
      <c r="CH4" s="627">
        <v>49516182</v>
      </c>
      <c r="CI4" s="627">
        <f t="shared" ref="CI4:CI67" si="37">+CH4/$CH$1*$CI$1</f>
        <v>49516.182000000001</v>
      </c>
      <c r="CK4" s="625" t="s">
        <v>405</v>
      </c>
      <c r="CL4" s="626">
        <v>803408112</v>
      </c>
      <c r="CM4" s="626">
        <v>377566645</v>
      </c>
      <c r="CN4" s="626">
        <v>377566645</v>
      </c>
      <c r="CO4" s="626">
        <v>425841467</v>
      </c>
      <c r="CP4" s="627">
        <f t="shared" ref="CP4:CP67" si="38">+CL4/$CR$1*$CS$1</f>
        <v>803408.11199999996</v>
      </c>
      <c r="CQ4" s="627">
        <f t="shared" ref="CQ4:CQ67" si="39">+CM4/$CR$1*$CS$1</f>
        <v>377566.64500000002</v>
      </c>
      <c r="CR4" s="627">
        <f t="shared" ref="CR4:CR67" si="40">+CN4/$CR$1*$CS$1</f>
        <v>377566.64500000002</v>
      </c>
      <c r="CS4" s="627">
        <f t="shared" ref="CS4:CS67" si="41">+CO4/$CR$1*$CS$1</f>
        <v>425841.467</v>
      </c>
      <c r="CU4" s="628"/>
      <c r="CV4" s="625" t="s">
        <v>405</v>
      </c>
      <c r="CW4" s="626">
        <v>46454758</v>
      </c>
      <c r="CX4" s="626">
        <f t="shared" ref="CX4:CX67" si="42">+CW4/$CW$1*$CX$1</f>
        <v>46454.758000000002</v>
      </c>
      <c r="CZ4" s="625" t="s">
        <v>405</v>
      </c>
      <c r="DA4" s="626">
        <v>803531118</v>
      </c>
      <c r="DB4" s="626">
        <v>424021403</v>
      </c>
      <c r="DC4" s="626">
        <v>424021403</v>
      </c>
      <c r="DD4" s="626">
        <v>379509715</v>
      </c>
      <c r="DE4" s="626">
        <f t="shared" ref="DE4:DE67" si="43">+DA4/$DG$1*$DH$1</f>
        <v>803531.11800000002</v>
      </c>
      <c r="DF4" s="626">
        <f t="shared" ref="DF4:DF67" si="44">+DB4/$DG$1*$DH$1</f>
        <v>424021.40299999999</v>
      </c>
      <c r="DG4" s="626">
        <f t="shared" ref="DG4:DG67" si="45">+DC4/$DG$1*$DH$1</f>
        <v>424021.40299999999</v>
      </c>
      <c r="DH4" s="626">
        <f t="shared" ref="DH4:DH67" si="46">+DD4/$DG$1*$DH$1</f>
        <v>379509.71500000003</v>
      </c>
      <c r="DL4" s="625" t="s">
        <v>405</v>
      </c>
      <c r="DM4" s="626">
        <v>71252445</v>
      </c>
      <c r="DN4" s="626">
        <f t="shared" ref="DN4:DN67" si="47">+DM4/$DN$1*$DO$1</f>
        <v>71252.445000000007</v>
      </c>
      <c r="DQ4" s="629" t="s">
        <v>405</v>
      </c>
      <c r="DR4" s="626">
        <v>803373494</v>
      </c>
      <c r="DS4" s="626">
        <v>495273848</v>
      </c>
      <c r="DT4" s="626">
        <v>495273848</v>
      </c>
      <c r="DU4" s="626">
        <v>308099646</v>
      </c>
      <c r="DV4" s="626">
        <f t="shared" ref="DV4:DV67" si="48">+DR4/$DV$1*$DW$1</f>
        <v>803373.49399999995</v>
      </c>
      <c r="DW4" s="626">
        <f t="shared" ref="DW4:DW67" si="49">+DS4/$DV$1*$DW$1</f>
        <v>495273.848</v>
      </c>
      <c r="DX4" s="626">
        <f t="shared" ref="DX4:DX67" si="50">+DT4/$DV$1*$DW$1</f>
        <v>495273.848</v>
      </c>
      <c r="DY4" s="626">
        <f t="shared" ref="DY4:DY67" si="51">+DU4/$DV$1*$DW$1</f>
        <v>308099.64600000001</v>
      </c>
      <c r="EB4" s="625" t="s">
        <v>405</v>
      </c>
      <c r="EC4" s="626">
        <v>46068384</v>
      </c>
      <c r="ED4" s="626">
        <f t="shared" ref="ED4:ED67" si="52">+EC4/$EC$1*$ED$1</f>
        <v>46068.383999999998</v>
      </c>
      <c r="EH4" s="630" t="s">
        <v>405</v>
      </c>
      <c r="EI4" s="630">
        <v>803885855</v>
      </c>
      <c r="EJ4" s="630">
        <v>541342232</v>
      </c>
      <c r="EK4" s="630">
        <v>262543623</v>
      </c>
      <c r="EL4" s="630">
        <v>541342232</v>
      </c>
      <c r="EM4" s="630">
        <v>523051399</v>
      </c>
      <c r="EN4" s="630">
        <v>18290833</v>
      </c>
      <c r="EO4" s="630">
        <f t="shared" ref="EO4:EO66" si="53">+EI4/$ES$1*$ET$1</f>
        <v>803885.85499999998</v>
      </c>
      <c r="EP4" s="630">
        <f t="shared" ref="EP4:EP66" si="54">+EJ4/$ES$1*$ET$1</f>
        <v>541342.23199999996</v>
      </c>
      <c r="EQ4" s="630">
        <f t="shared" ref="EQ4:EQ66" si="55">+EK4/$ES$1*$ET$1</f>
        <v>262543.62300000002</v>
      </c>
      <c r="ER4" s="630">
        <f t="shared" si="18"/>
        <v>541342.23199999996</v>
      </c>
      <c r="ES4" s="630">
        <f t="shared" si="19"/>
        <v>523051.39899999998</v>
      </c>
      <c r="ET4" s="630">
        <f t="shared" ref="ET4:ET66" si="56">+EN4/$ES$1*$ET$1</f>
        <v>18290.832999999999</v>
      </c>
      <c r="EW4" s="625" t="s">
        <v>405</v>
      </c>
      <c r="EX4" s="631">
        <v>41100146</v>
      </c>
      <c r="EY4" s="631">
        <f t="shared" ref="EY4:EY67" si="57">+EX4/$EX$1*$EY$1</f>
        <v>41100.146000000001</v>
      </c>
      <c r="FA4" s="625" t="s">
        <v>405</v>
      </c>
      <c r="FB4" s="631">
        <v>803885855</v>
      </c>
      <c r="FC4" s="631">
        <v>582442378</v>
      </c>
      <c r="FD4" s="631">
        <v>582442378</v>
      </c>
      <c r="FE4" s="631">
        <v>221443477</v>
      </c>
      <c r="FF4" s="631">
        <v>552435385</v>
      </c>
      <c r="FG4" s="631">
        <v>30006993</v>
      </c>
      <c r="FH4" s="631">
        <f t="shared" ref="FH4:FH67" si="58">+FB4/$FK$1*$FL$1</f>
        <v>803885.85499999998</v>
      </c>
      <c r="FI4" s="631">
        <f t="shared" ref="FI4:FI67" si="59">+FC4/$FK$1*$FL$1</f>
        <v>582442.37800000003</v>
      </c>
      <c r="FJ4" s="631">
        <f t="shared" ref="FJ4:FJ67" si="60">+FD4/$FK$1*$FL$1</f>
        <v>582442.37800000003</v>
      </c>
      <c r="FK4" s="631">
        <f t="shared" ref="FK4:FK67" si="61">+FE4/$FK$1*$FL$1</f>
        <v>221443.47700000001</v>
      </c>
      <c r="FL4" s="631">
        <f t="shared" ref="FL4:FL67" si="62">+FF4/$FK$1*$FL$1</f>
        <v>552435.38500000001</v>
      </c>
      <c r="FM4" s="631">
        <f t="shared" ref="FM4:FM67" si="63">+FG4/$FK$1*$FL$1</f>
        <v>30006.992999999999</v>
      </c>
      <c r="FP4" s="632" t="s">
        <v>405</v>
      </c>
      <c r="FQ4" s="633">
        <v>68453102</v>
      </c>
      <c r="FR4" s="627">
        <f t="shared" ref="FR4:FR67" si="64">+FQ4/$FQ$1*$FR$1</f>
        <v>68453.101999999999</v>
      </c>
      <c r="FT4" s="625" t="s">
        <v>405</v>
      </c>
      <c r="FU4" s="625">
        <v>722381152</v>
      </c>
      <c r="FV4" s="633">
        <v>650895480</v>
      </c>
      <c r="FW4" s="633">
        <v>650895480</v>
      </c>
      <c r="FX4" s="633">
        <v>71485672</v>
      </c>
      <c r="FY4" s="633">
        <v>619518412</v>
      </c>
      <c r="FZ4" s="633">
        <v>31377068</v>
      </c>
      <c r="GA4" s="633">
        <f t="shared" ref="GA4:GA67" si="65">+FU4/$GA$1*$GB$1</f>
        <v>722381.152</v>
      </c>
      <c r="GB4" s="633">
        <f t="shared" ref="GB4:GB67" si="66">+FV4/$GA$1*$GB$1</f>
        <v>650895.48</v>
      </c>
      <c r="GC4" s="633">
        <f t="shared" ref="GC4:GC67" si="67">+FW4/$GA$1*$GB$1</f>
        <v>650895.48</v>
      </c>
      <c r="GD4" s="633">
        <f t="shared" ref="GD4:GD67" si="68">+FX4/$GA$1*$GB$1</f>
        <v>71485.672000000006</v>
      </c>
      <c r="GE4" s="633">
        <f t="shared" ref="GE4:GE67" si="69">+FY4/$GA$1*$GB$1</f>
        <v>619518.41200000001</v>
      </c>
      <c r="GF4" s="633">
        <f t="shared" ref="GF4:GF67" si="70">+FZ4/$GA$1*$GB$1</f>
        <v>31377.067999999999</v>
      </c>
      <c r="GG4" s="633"/>
    </row>
    <row r="5" spans="1:189" x14ac:dyDescent="0.2">
      <c r="A5" s="624" t="s">
        <v>404</v>
      </c>
      <c r="B5" s="624">
        <v>628990025</v>
      </c>
      <c r="C5" s="624">
        <v>40787560</v>
      </c>
      <c r="D5" s="624">
        <v>40787560</v>
      </c>
      <c r="E5" s="624">
        <v>588202465</v>
      </c>
      <c r="F5" s="624">
        <f t="shared" si="0"/>
        <v>648488.71577499993</v>
      </c>
      <c r="G5" s="624">
        <f t="shared" si="1"/>
        <v>42051.974359999993</v>
      </c>
      <c r="H5" s="624">
        <f t="shared" si="2"/>
        <v>42051.974359999993</v>
      </c>
      <c r="I5" s="624">
        <f t="shared" si="3"/>
        <v>606436.74141499994</v>
      </c>
      <c r="L5" s="625" t="s">
        <v>404</v>
      </c>
      <c r="M5" s="626">
        <v>40787560</v>
      </c>
      <c r="N5" s="626">
        <f t="shared" si="4"/>
        <v>42051.974359999993</v>
      </c>
      <c r="P5" s="625" t="s">
        <v>404</v>
      </c>
      <c r="Q5" s="626">
        <v>628990025</v>
      </c>
      <c r="R5" s="626">
        <v>81575120</v>
      </c>
      <c r="S5" s="626">
        <v>81575120</v>
      </c>
      <c r="T5" s="626">
        <v>547414905</v>
      </c>
      <c r="U5" s="626">
        <f t="shared" si="5"/>
        <v>648488.71577499993</v>
      </c>
      <c r="V5" s="624">
        <f t="shared" si="6"/>
        <v>84103.948719999986</v>
      </c>
      <c r="W5" s="624">
        <f t="shared" si="7"/>
        <v>84103.948719999986</v>
      </c>
      <c r="X5" s="624">
        <f t="shared" si="8"/>
        <v>564384.76705499995</v>
      </c>
      <c r="AA5" s="625" t="s">
        <v>404</v>
      </c>
      <c r="AB5" s="626">
        <v>51803669</v>
      </c>
      <c r="AC5" s="624">
        <f t="shared" si="9"/>
        <v>51803.669000000002</v>
      </c>
      <c r="AE5" s="616" t="s">
        <v>404</v>
      </c>
      <c r="AF5" s="624">
        <v>628990025</v>
      </c>
      <c r="AG5" s="624">
        <v>133378789</v>
      </c>
      <c r="AH5" s="624">
        <v>133378789</v>
      </c>
      <c r="AI5" s="624">
        <v>495611236</v>
      </c>
      <c r="AJ5" s="624">
        <f t="shared" si="10"/>
        <v>628990.02500000002</v>
      </c>
      <c r="AK5" s="624">
        <f t="shared" si="11"/>
        <v>133378.78899999999</v>
      </c>
      <c r="AL5" s="624">
        <f t="shared" si="12"/>
        <v>133378.78899999999</v>
      </c>
      <c r="AM5" s="624">
        <f t="shared" si="13"/>
        <v>495611.23599999998</v>
      </c>
      <c r="AP5" s="625" t="s">
        <v>404</v>
      </c>
      <c r="AQ5" s="626">
        <v>37455651</v>
      </c>
      <c r="AR5" s="626">
        <f t="shared" si="22"/>
        <v>37455.650999999998</v>
      </c>
      <c r="AT5" s="625" t="s">
        <v>404</v>
      </c>
      <c r="AU5" s="626">
        <v>628990025</v>
      </c>
      <c r="AV5" s="626">
        <v>170834440</v>
      </c>
      <c r="AW5" s="626">
        <v>170834440</v>
      </c>
      <c r="AX5" s="626">
        <v>458155585</v>
      </c>
      <c r="AY5" s="624">
        <f t="shared" si="23"/>
        <v>628990.02500000002</v>
      </c>
      <c r="AZ5" s="624">
        <f t="shared" si="24"/>
        <v>170834.44</v>
      </c>
      <c r="BA5" s="624">
        <f t="shared" si="25"/>
        <v>170834.44</v>
      </c>
      <c r="BB5" s="624">
        <f t="shared" si="26"/>
        <v>458155.58500000002</v>
      </c>
      <c r="BD5" s="616" t="s">
        <v>404</v>
      </c>
      <c r="BE5" s="627">
        <v>35514711</v>
      </c>
      <c r="BF5" s="628">
        <f t="shared" si="27"/>
        <v>35514.711000000003</v>
      </c>
      <c r="BH5" s="616" t="s">
        <v>404</v>
      </c>
      <c r="BI5" s="627">
        <v>628990025</v>
      </c>
      <c r="BJ5" s="627">
        <v>206349151</v>
      </c>
      <c r="BK5" s="627">
        <v>206349151</v>
      </c>
      <c r="BL5" s="627">
        <v>422640874</v>
      </c>
      <c r="BM5" s="628">
        <f t="shared" si="28"/>
        <v>628990.02500000002</v>
      </c>
      <c r="BN5" s="628">
        <f t="shared" si="29"/>
        <v>206349.15100000001</v>
      </c>
      <c r="BO5" s="628">
        <f t="shared" si="30"/>
        <v>206349.15100000001</v>
      </c>
      <c r="BP5" s="628">
        <f t="shared" si="31"/>
        <v>422640.87400000001</v>
      </c>
      <c r="BS5" s="616" t="s">
        <v>404</v>
      </c>
      <c r="BT5" s="627">
        <v>51953999</v>
      </c>
      <c r="BU5" s="627">
        <f t="shared" si="32"/>
        <v>51953.999000000003</v>
      </c>
      <c r="BW5" s="627" t="s">
        <v>404</v>
      </c>
      <c r="BX5" s="627">
        <v>628990025</v>
      </c>
      <c r="BY5" s="627">
        <v>258303150</v>
      </c>
      <c r="BZ5" s="627">
        <v>370686875</v>
      </c>
      <c r="CA5" s="627">
        <v>258303150</v>
      </c>
      <c r="CB5" s="627">
        <f t="shared" si="33"/>
        <v>628990.02500000002</v>
      </c>
      <c r="CC5" s="627">
        <f t="shared" si="34"/>
        <v>258303.15</v>
      </c>
      <c r="CD5" s="627">
        <f t="shared" si="35"/>
        <v>370686.875</v>
      </c>
      <c r="CE5" s="627">
        <f t="shared" si="36"/>
        <v>258303.15</v>
      </c>
      <c r="CG5" s="616" t="s">
        <v>404</v>
      </c>
      <c r="CH5" s="627">
        <v>37205313</v>
      </c>
      <c r="CI5" s="627">
        <f t="shared" si="37"/>
        <v>37205.313000000002</v>
      </c>
      <c r="CK5" s="625" t="s">
        <v>404</v>
      </c>
      <c r="CL5" s="626">
        <v>628990025</v>
      </c>
      <c r="CM5" s="626">
        <v>295508463</v>
      </c>
      <c r="CN5" s="626">
        <v>295508463</v>
      </c>
      <c r="CO5" s="626">
        <v>333481562</v>
      </c>
      <c r="CP5" s="627">
        <f t="shared" si="38"/>
        <v>628990.02500000002</v>
      </c>
      <c r="CQ5" s="627">
        <f t="shared" si="39"/>
        <v>295508.46299999999</v>
      </c>
      <c r="CR5" s="627">
        <f t="shared" si="40"/>
        <v>295508.46299999999</v>
      </c>
      <c r="CS5" s="627">
        <f t="shared" si="41"/>
        <v>333481.56199999998</v>
      </c>
      <c r="CU5" s="628"/>
      <c r="CV5" s="625" t="s">
        <v>404</v>
      </c>
      <c r="CW5" s="626">
        <v>37359317</v>
      </c>
      <c r="CX5" s="626">
        <f t="shared" si="42"/>
        <v>37359.317000000003</v>
      </c>
      <c r="CZ5" s="625" t="s">
        <v>404</v>
      </c>
      <c r="DA5" s="626">
        <v>628990025</v>
      </c>
      <c r="DB5" s="626">
        <v>332867780</v>
      </c>
      <c r="DC5" s="626">
        <v>332867780</v>
      </c>
      <c r="DD5" s="626">
        <v>296122245</v>
      </c>
      <c r="DE5" s="626">
        <f t="shared" si="43"/>
        <v>628990.02500000002</v>
      </c>
      <c r="DF5" s="626">
        <f t="shared" si="44"/>
        <v>332867.78000000003</v>
      </c>
      <c r="DG5" s="626">
        <f t="shared" si="45"/>
        <v>332867.78000000003</v>
      </c>
      <c r="DH5" s="626">
        <f t="shared" si="46"/>
        <v>296122.245</v>
      </c>
      <c r="DL5" s="625" t="s">
        <v>404</v>
      </c>
      <c r="DM5" s="626">
        <v>52128207</v>
      </c>
      <c r="DN5" s="626">
        <f t="shared" si="47"/>
        <v>52128.207000000002</v>
      </c>
      <c r="DQ5" s="629" t="s">
        <v>404</v>
      </c>
      <c r="DR5" s="626">
        <v>628990025</v>
      </c>
      <c r="DS5" s="626">
        <v>384995987</v>
      </c>
      <c r="DT5" s="626">
        <v>384995987</v>
      </c>
      <c r="DU5" s="626">
        <v>243994038</v>
      </c>
      <c r="DV5" s="626">
        <f t="shared" si="48"/>
        <v>628990.02500000002</v>
      </c>
      <c r="DW5" s="626">
        <f t="shared" si="49"/>
        <v>384995.98700000002</v>
      </c>
      <c r="DX5" s="626">
        <f t="shared" si="50"/>
        <v>384995.98700000002</v>
      </c>
      <c r="DY5" s="626">
        <f t="shared" si="51"/>
        <v>243994.038</v>
      </c>
      <c r="EB5" s="625" t="s">
        <v>404</v>
      </c>
      <c r="EC5" s="626">
        <v>37237551</v>
      </c>
      <c r="ED5" s="626">
        <f t="shared" si="52"/>
        <v>37237.550999999999</v>
      </c>
      <c r="EH5" s="630" t="s">
        <v>404</v>
      </c>
      <c r="EI5" s="630">
        <v>625267768</v>
      </c>
      <c r="EJ5" s="630">
        <v>422233538</v>
      </c>
      <c r="EK5" s="630">
        <v>203034230</v>
      </c>
      <c r="EL5" s="630">
        <v>422233538</v>
      </c>
      <c r="EM5" s="630">
        <v>407250735</v>
      </c>
      <c r="EN5" s="630">
        <v>14982803</v>
      </c>
      <c r="EO5" s="630">
        <f t="shared" si="53"/>
        <v>625267.76800000004</v>
      </c>
      <c r="EP5" s="630">
        <f t="shared" si="54"/>
        <v>422233.538</v>
      </c>
      <c r="EQ5" s="630">
        <f t="shared" si="55"/>
        <v>203034.23</v>
      </c>
      <c r="ER5" s="630">
        <f t="shared" si="18"/>
        <v>422233.538</v>
      </c>
      <c r="ES5" s="630">
        <f t="shared" si="19"/>
        <v>407250.73499999999</v>
      </c>
      <c r="ET5" s="630">
        <f t="shared" si="56"/>
        <v>14982.803</v>
      </c>
      <c r="EW5" s="625" t="s">
        <v>404</v>
      </c>
      <c r="EX5" s="631">
        <v>34343406</v>
      </c>
      <c r="EY5" s="631">
        <f t="shared" si="57"/>
        <v>34343.406000000003</v>
      </c>
      <c r="FA5" s="625" t="s">
        <v>404</v>
      </c>
      <c r="FB5" s="631">
        <v>625267768</v>
      </c>
      <c r="FC5" s="631">
        <v>456576944</v>
      </c>
      <c r="FD5" s="631">
        <v>456576944</v>
      </c>
      <c r="FE5" s="631">
        <v>168690824</v>
      </c>
      <c r="FF5" s="631">
        <v>431277473</v>
      </c>
      <c r="FG5" s="631">
        <v>25299471</v>
      </c>
      <c r="FH5" s="631">
        <f t="shared" si="58"/>
        <v>625267.76800000004</v>
      </c>
      <c r="FI5" s="631">
        <f t="shared" si="59"/>
        <v>456576.94400000002</v>
      </c>
      <c r="FJ5" s="631">
        <f t="shared" si="60"/>
        <v>456576.94400000002</v>
      </c>
      <c r="FK5" s="631">
        <f t="shared" si="61"/>
        <v>168690.82399999999</v>
      </c>
      <c r="FL5" s="631">
        <f t="shared" si="62"/>
        <v>431277.473</v>
      </c>
      <c r="FM5" s="631">
        <f t="shared" si="63"/>
        <v>25299.471000000001</v>
      </c>
      <c r="FP5" s="632" t="s">
        <v>404</v>
      </c>
      <c r="FQ5" s="633">
        <v>49972307</v>
      </c>
      <c r="FR5" s="627">
        <f t="shared" si="64"/>
        <v>49972.307000000001</v>
      </c>
      <c r="FT5" s="625" t="s">
        <v>404</v>
      </c>
      <c r="FU5" s="625">
        <v>548204406</v>
      </c>
      <c r="FV5" s="633">
        <v>506549251</v>
      </c>
      <c r="FW5" s="633">
        <v>506549251</v>
      </c>
      <c r="FX5" s="633">
        <v>41655155</v>
      </c>
      <c r="FY5" s="633">
        <v>483051463</v>
      </c>
      <c r="FZ5" s="633">
        <v>23497788</v>
      </c>
      <c r="GA5" s="633">
        <f t="shared" si="65"/>
        <v>548204.40599999996</v>
      </c>
      <c r="GB5" s="633">
        <f t="shared" si="66"/>
        <v>506549.25099999999</v>
      </c>
      <c r="GC5" s="633">
        <f t="shared" si="67"/>
        <v>506549.25099999999</v>
      </c>
      <c r="GD5" s="633">
        <f t="shared" si="68"/>
        <v>41655.154999999999</v>
      </c>
      <c r="GE5" s="633">
        <f t="shared" si="69"/>
        <v>483051.46299999999</v>
      </c>
      <c r="GF5" s="633">
        <f t="shared" si="70"/>
        <v>23497.788</v>
      </c>
      <c r="GG5" s="633"/>
    </row>
    <row r="6" spans="1:189" x14ac:dyDescent="0.2">
      <c r="A6" s="624" t="s">
        <v>403</v>
      </c>
      <c r="B6" s="624">
        <v>116011474</v>
      </c>
      <c r="C6" s="624">
        <v>8300178</v>
      </c>
      <c r="D6" s="624">
        <v>8300178</v>
      </c>
      <c r="E6" s="624">
        <v>107711296</v>
      </c>
      <c r="F6" s="624">
        <f t="shared" si="0"/>
        <v>119607.82969399999</v>
      </c>
      <c r="G6" s="624">
        <f t="shared" si="1"/>
        <v>8557.4835179999991</v>
      </c>
      <c r="H6" s="624">
        <f t="shared" si="2"/>
        <v>8557.4835179999991</v>
      </c>
      <c r="I6" s="624">
        <f t="shared" si="3"/>
        <v>111050.34617599999</v>
      </c>
      <c r="L6" s="625" t="s">
        <v>403</v>
      </c>
      <c r="M6" s="626">
        <v>8300178</v>
      </c>
      <c r="N6" s="626">
        <f t="shared" si="4"/>
        <v>8557.4835179999991</v>
      </c>
      <c r="P6" s="625" t="s">
        <v>403</v>
      </c>
      <c r="Q6" s="626">
        <v>116011474</v>
      </c>
      <c r="R6" s="626">
        <v>16600356</v>
      </c>
      <c r="S6" s="626">
        <v>16600356</v>
      </c>
      <c r="T6" s="626">
        <v>99411118</v>
      </c>
      <c r="U6" s="626">
        <f t="shared" si="5"/>
        <v>119607.82969399999</v>
      </c>
      <c r="V6" s="624">
        <f t="shared" si="6"/>
        <v>17114.967035999998</v>
      </c>
      <c r="W6" s="624">
        <f t="shared" si="7"/>
        <v>17114.967035999998</v>
      </c>
      <c r="X6" s="624">
        <f t="shared" si="8"/>
        <v>102492.862658</v>
      </c>
      <c r="AA6" s="625" t="s">
        <v>403</v>
      </c>
      <c r="AB6" s="626">
        <v>7478099</v>
      </c>
      <c r="AC6" s="624">
        <f t="shared" si="9"/>
        <v>7478.0990000000002</v>
      </c>
      <c r="AE6" s="616" t="s">
        <v>403</v>
      </c>
      <c r="AF6" s="624">
        <v>116011474</v>
      </c>
      <c r="AG6" s="624">
        <v>24078455</v>
      </c>
      <c r="AH6" s="624">
        <v>24078455</v>
      </c>
      <c r="AI6" s="624">
        <v>91933019</v>
      </c>
      <c r="AJ6" s="624">
        <f t="shared" si="10"/>
        <v>116011.474</v>
      </c>
      <c r="AK6" s="624">
        <f t="shared" si="11"/>
        <v>24078.455000000002</v>
      </c>
      <c r="AL6" s="624">
        <f t="shared" si="12"/>
        <v>24078.455000000002</v>
      </c>
      <c r="AM6" s="624">
        <f t="shared" si="13"/>
        <v>91933.019</v>
      </c>
      <c r="AP6" s="625" t="s">
        <v>403</v>
      </c>
      <c r="AQ6" s="626">
        <v>7478099</v>
      </c>
      <c r="AR6" s="626">
        <f t="shared" si="22"/>
        <v>7478.0990000000002</v>
      </c>
      <c r="AT6" s="625" t="s">
        <v>403</v>
      </c>
      <c r="AU6" s="626">
        <v>116011474</v>
      </c>
      <c r="AV6" s="626">
        <v>31556554</v>
      </c>
      <c r="AW6" s="626">
        <v>31556554</v>
      </c>
      <c r="AX6" s="626">
        <v>84454920</v>
      </c>
      <c r="AY6" s="624">
        <f t="shared" si="23"/>
        <v>116011.474</v>
      </c>
      <c r="AZ6" s="624">
        <f t="shared" si="24"/>
        <v>31556.554</v>
      </c>
      <c r="BA6" s="624">
        <f t="shared" si="25"/>
        <v>31556.554</v>
      </c>
      <c r="BB6" s="624">
        <f t="shared" si="26"/>
        <v>84454.92</v>
      </c>
      <c r="BD6" s="616" t="s">
        <v>403</v>
      </c>
      <c r="BE6" s="627">
        <v>7158593</v>
      </c>
      <c r="BF6" s="628">
        <f t="shared" si="27"/>
        <v>7158.5929999999998</v>
      </c>
      <c r="BH6" s="616" t="s">
        <v>403</v>
      </c>
      <c r="BI6" s="627">
        <v>116011474</v>
      </c>
      <c r="BJ6" s="627">
        <v>38715147</v>
      </c>
      <c r="BK6" s="627">
        <v>38715147</v>
      </c>
      <c r="BL6" s="627">
        <v>77296327</v>
      </c>
      <c r="BM6" s="628">
        <f t="shared" si="28"/>
        <v>116011.474</v>
      </c>
      <c r="BN6" s="628">
        <f t="shared" si="29"/>
        <v>38715.146999999997</v>
      </c>
      <c r="BO6" s="628">
        <f t="shared" si="30"/>
        <v>38715.146999999997</v>
      </c>
      <c r="BP6" s="628">
        <f t="shared" si="31"/>
        <v>77296.327000000005</v>
      </c>
      <c r="BS6" s="616" t="s">
        <v>403</v>
      </c>
      <c r="BT6" s="627">
        <v>7521990</v>
      </c>
      <c r="BU6" s="627">
        <f t="shared" si="32"/>
        <v>7521.99</v>
      </c>
      <c r="BW6" s="627" t="s">
        <v>403</v>
      </c>
      <c r="BX6" s="627">
        <v>116011474</v>
      </c>
      <c r="BY6" s="627">
        <v>46237137</v>
      </c>
      <c r="BZ6" s="627">
        <v>69774337</v>
      </c>
      <c r="CA6" s="627">
        <v>46237137</v>
      </c>
      <c r="CB6" s="627">
        <f t="shared" si="33"/>
        <v>116011.474</v>
      </c>
      <c r="CC6" s="627">
        <f t="shared" si="34"/>
        <v>46237.137000000002</v>
      </c>
      <c r="CD6" s="627">
        <f t="shared" si="35"/>
        <v>69774.337</v>
      </c>
      <c r="CE6" s="627">
        <f t="shared" si="36"/>
        <v>46237.137000000002</v>
      </c>
      <c r="CG6" s="616" t="s">
        <v>403</v>
      </c>
      <c r="CH6" s="627">
        <v>7521990</v>
      </c>
      <c r="CI6" s="627">
        <f t="shared" si="37"/>
        <v>7521.99</v>
      </c>
      <c r="CK6" s="625" t="s">
        <v>403</v>
      </c>
      <c r="CL6" s="626">
        <v>116011474</v>
      </c>
      <c r="CM6" s="626">
        <v>53759127</v>
      </c>
      <c r="CN6" s="626">
        <v>53759127</v>
      </c>
      <c r="CO6" s="626">
        <v>62252347</v>
      </c>
      <c r="CP6" s="627">
        <f t="shared" si="38"/>
        <v>116011.474</v>
      </c>
      <c r="CQ6" s="627">
        <f t="shared" si="39"/>
        <v>53759.127</v>
      </c>
      <c r="CR6" s="627">
        <f t="shared" si="40"/>
        <v>53759.127</v>
      </c>
      <c r="CS6" s="627">
        <f t="shared" si="41"/>
        <v>62252.347000000002</v>
      </c>
      <c r="CU6" s="628"/>
      <c r="CV6" s="625" t="s">
        <v>403</v>
      </c>
      <c r="CW6" s="626">
        <v>7551036</v>
      </c>
      <c r="CX6" s="626">
        <f t="shared" si="42"/>
        <v>7551.0360000000001</v>
      </c>
      <c r="CZ6" s="625" t="s">
        <v>403</v>
      </c>
      <c r="DA6" s="626">
        <v>116011474</v>
      </c>
      <c r="DB6" s="626">
        <v>61310163</v>
      </c>
      <c r="DC6" s="626">
        <v>61310163</v>
      </c>
      <c r="DD6" s="626">
        <v>54701311</v>
      </c>
      <c r="DE6" s="626">
        <f t="shared" si="43"/>
        <v>116011.474</v>
      </c>
      <c r="DF6" s="626">
        <f t="shared" si="44"/>
        <v>61310.163</v>
      </c>
      <c r="DG6" s="626">
        <f t="shared" si="45"/>
        <v>61310.163</v>
      </c>
      <c r="DH6" s="626">
        <f t="shared" si="46"/>
        <v>54701.311000000002</v>
      </c>
      <c r="DL6" s="625" t="s">
        <v>403</v>
      </c>
      <c r="DM6" s="626">
        <v>7521990</v>
      </c>
      <c r="DN6" s="626">
        <f t="shared" si="47"/>
        <v>7521.99</v>
      </c>
      <c r="DQ6" s="629" t="s">
        <v>403</v>
      </c>
      <c r="DR6" s="626">
        <v>116011474</v>
      </c>
      <c r="DS6" s="626">
        <v>68832153</v>
      </c>
      <c r="DT6" s="626">
        <v>68832153</v>
      </c>
      <c r="DU6" s="626">
        <v>47179321</v>
      </c>
      <c r="DV6" s="626">
        <f t="shared" si="48"/>
        <v>116011.474</v>
      </c>
      <c r="DW6" s="626">
        <f t="shared" si="49"/>
        <v>68832.153000000006</v>
      </c>
      <c r="DX6" s="626">
        <f t="shared" si="50"/>
        <v>68832.153000000006</v>
      </c>
      <c r="DY6" s="626">
        <f t="shared" si="51"/>
        <v>47179.321000000004</v>
      </c>
      <c r="EB6" s="625" t="s">
        <v>403</v>
      </c>
      <c r="EC6" s="626">
        <v>7521990</v>
      </c>
      <c r="ED6" s="626">
        <f t="shared" si="52"/>
        <v>7521.99</v>
      </c>
      <c r="EH6" s="630" t="s">
        <v>403</v>
      </c>
      <c r="EI6" s="630">
        <v>112289217</v>
      </c>
      <c r="EJ6" s="630">
        <v>76354143</v>
      </c>
      <c r="EK6" s="630">
        <v>35935074</v>
      </c>
      <c r="EL6" s="630">
        <v>76354143</v>
      </c>
      <c r="EM6" s="630">
        <v>73257845</v>
      </c>
      <c r="EN6" s="630">
        <v>3096298</v>
      </c>
      <c r="EO6" s="630">
        <f t="shared" si="53"/>
        <v>112289.217</v>
      </c>
      <c r="EP6" s="630">
        <f t="shared" si="54"/>
        <v>76354.142999999996</v>
      </c>
      <c r="EQ6" s="630">
        <f t="shared" si="55"/>
        <v>35935.074000000001</v>
      </c>
      <c r="ER6" s="630">
        <f t="shared" si="18"/>
        <v>76354.142999999996</v>
      </c>
      <c r="ES6" s="630">
        <f t="shared" si="19"/>
        <v>73257.845000000001</v>
      </c>
      <c r="ET6" s="630">
        <f t="shared" si="56"/>
        <v>3096.2979999999998</v>
      </c>
      <c r="EW6" s="625" t="s">
        <v>403</v>
      </c>
      <c r="EX6" s="631">
        <v>6908120</v>
      </c>
      <c r="EY6" s="631">
        <f t="shared" si="57"/>
        <v>6908.12</v>
      </c>
      <c r="FA6" s="625" t="s">
        <v>403</v>
      </c>
      <c r="FB6" s="631">
        <v>112289217</v>
      </c>
      <c r="FC6" s="631">
        <v>83262263</v>
      </c>
      <c r="FD6" s="631">
        <v>83262263</v>
      </c>
      <c r="FE6" s="631">
        <v>29026954</v>
      </c>
      <c r="FF6" s="631">
        <v>78084694</v>
      </c>
      <c r="FG6" s="631">
        <v>5177569</v>
      </c>
      <c r="FH6" s="631">
        <f t="shared" si="58"/>
        <v>112289.217</v>
      </c>
      <c r="FI6" s="631">
        <f t="shared" si="59"/>
        <v>83262.263000000006</v>
      </c>
      <c r="FJ6" s="631">
        <f t="shared" si="60"/>
        <v>83262.263000000006</v>
      </c>
      <c r="FK6" s="631">
        <f t="shared" si="61"/>
        <v>29026.954000000002</v>
      </c>
      <c r="FL6" s="631">
        <f t="shared" si="62"/>
        <v>78084.694000000003</v>
      </c>
      <c r="FM6" s="631">
        <f t="shared" si="63"/>
        <v>5177.5690000000004</v>
      </c>
      <c r="FP6" s="632" t="s">
        <v>403</v>
      </c>
      <c r="FQ6" s="633">
        <v>7171207</v>
      </c>
      <c r="FR6" s="627">
        <f t="shared" si="64"/>
        <v>7171.2070000000003</v>
      </c>
      <c r="FT6" s="625" t="s">
        <v>403</v>
      </c>
      <c r="FU6" s="625">
        <v>105111403</v>
      </c>
      <c r="FV6" s="633">
        <v>90433470</v>
      </c>
      <c r="FW6" s="633">
        <v>90433470</v>
      </c>
      <c r="FX6" s="633">
        <v>14677933</v>
      </c>
      <c r="FY6" s="633">
        <v>87323147</v>
      </c>
      <c r="FZ6" s="633">
        <v>3110323</v>
      </c>
      <c r="GA6" s="633">
        <f t="shared" si="65"/>
        <v>105111.40300000001</v>
      </c>
      <c r="GB6" s="633">
        <f t="shared" si="66"/>
        <v>90433.47</v>
      </c>
      <c r="GC6" s="633">
        <f t="shared" si="67"/>
        <v>90433.47</v>
      </c>
      <c r="GD6" s="633">
        <f t="shared" si="68"/>
        <v>14677.933000000001</v>
      </c>
      <c r="GE6" s="633">
        <f t="shared" si="69"/>
        <v>87323.146999999997</v>
      </c>
      <c r="GF6" s="633">
        <f t="shared" si="70"/>
        <v>3110.3229999999999</v>
      </c>
      <c r="GG6" s="633"/>
    </row>
    <row r="7" spans="1:189" x14ac:dyDescent="0.2">
      <c r="A7" s="624" t="s">
        <v>456</v>
      </c>
      <c r="B7" s="624">
        <v>16073669</v>
      </c>
      <c r="C7" s="624">
        <v>1065564</v>
      </c>
      <c r="D7" s="624">
        <v>1065564</v>
      </c>
      <c r="E7" s="624">
        <v>15008105</v>
      </c>
      <c r="F7" s="624">
        <f t="shared" si="0"/>
        <v>16571.952739</v>
      </c>
      <c r="G7" s="624">
        <f t="shared" si="1"/>
        <v>1098.5964839999999</v>
      </c>
      <c r="H7" s="624">
        <f t="shared" si="2"/>
        <v>1098.5964839999999</v>
      </c>
      <c r="I7" s="624">
        <f t="shared" si="3"/>
        <v>15473.356254999999</v>
      </c>
      <c r="L7" s="625" t="s">
        <v>456</v>
      </c>
      <c r="M7" s="626">
        <v>1065564</v>
      </c>
      <c r="N7" s="626">
        <f t="shared" si="4"/>
        <v>1098.5964839999999</v>
      </c>
      <c r="P7" s="625" t="s">
        <v>456</v>
      </c>
      <c r="Q7" s="626">
        <v>16073669</v>
      </c>
      <c r="R7" s="626">
        <v>2131128</v>
      </c>
      <c r="S7" s="626">
        <v>2131128</v>
      </c>
      <c r="T7" s="626">
        <v>13942541</v>
      </c>
      <c r="U7" s="626">
        <f t="shared" si="5"/>
        <v>16571.952739</v>
      </c>
      <c r="V7" s="624">
        <f t="shared" si="6"/>
        <v>2197.1929679999998</v>
      </c>
      <c r="W7" s="624">
        <f t="shared" si="7"/>
        <v>2197.1929679999998</v>
      </c>
      <c r="X7" s="624">
        <f t="shared" si="8"/>
        <v>14374.759770999997</v>
      </c>
      <c r="AA7" s="625" t="s">
        <v>456</v>
      </c>
      <c r="AB7" s="626">
        <v>818940</v>
      </c>
      <c r="AC7" s="624">
        <f t="shared" si="9"/>
        <v>818.94</v>
      </c>
      <c r="AE7" s="616" t="s">
        <v>456</v>
      </c>
      <c r="AF7" s="624">
        <v>16073669</v>
      </c>
      <c r="AG7" s="624">
        <v>2950068</v>
      </c>
      <c r="AH7" s="624">
        <v>2950068</v>
      </c>
      <c r="AI7" s="624">
        <v>13123601</v>
      </c>
      <c r="AJ7" s="624">
        <f t="shared" si="10"/>
        <v>16073.669</v>
      </c>
      <c r="AK7" s="624">
        <f t="shared" si="11"/>
        <v>2950.0680000000002</v>
      </c>
      <c r="AL7" s="624">
        <f t="shared" si="12"/>
        <v>2950.0680000000002</v>
      </c>
      <c r="AM7" s="624">
        <f t="shared" si="13"/>
        <v>13123.601000000001</v>
      </c>
      <c r="AP7" s="625" t="s">
        <v>456</v>
      </c>
      <c r="AQ7" s="626">
        <v>818940</v>
      </c>
      <c r="AR7" s="626">
        <f t="shared" si="22"/>
        <v>818.94</v>
      </c>
      <c r="AT7" s="625" t="s">
        <v>456</v>
      </c>
      <c r="AU7" s="626">
        <v>16073669</v>
      </c>
      <c r="AV7" s="626">
        <v>3769008</v>
      </c>
      <c r="AW7" s="626">
        <v>3769008</v>
      </c>
      <c r="AX7" s="626">
        <v>12304661</v>
      </c>
      <c r="AY7" s="624">
        <f t="shared" si="23"/>
        <v>16073.669</v>
      </c>
      <c r="AZ7" s="624">
        <f t="shared" si="24"/>
        <v>3769.0079999999998</v>
      </c>
      <c r="BA7" s="624">
        <f t="shared" si="25"/>
        <v>3769.0079999999998</v>
      </c>
      <c r="BB7" s="624">
        <f t="shared" si="26"/>
        <v>12304.661</v>
      </c>
      <c r="BD7" s="616" t="s">
        <v>456</v>
      </c>
      <c r="BE7" s="627">
        <v>818940</v>
      </c>
      <c r="BF7" s="628">
        <f t="shared" si="27"/>
        <v>818.94</v>
      </c>
      <c r="BH7" s="616" t="s">
        <v>456</v>
      </c>
      <c r="BI7" s="627">
        <v>16073669</v>
      </c>
      <c r="BJ7" s="627">
        <v>4587948</v>
      </c>
      <c r="BK7" s="627">
        <v>4587948</v>
      </c>
      <c r="BL7" s="627">
        <v>11485721</v>
      </c>
      <c r="BM7" s="628">
        <f t="shared" si="28"/>
        <v>16073.669</v>
      </c>
      <c r="BN7" s="628">
        <f t="shared" si="29"/>
        <v>4587.9480000000003</v>
      </c>
      <c r="BO7" s="628">
        <f t="shared" si="30"/>
        <v>4587.9480000000003</v>
      </c>
      <c r="BP7" s="628">
        <f t="shared" si="31"/>
        <v>11485.721</v>
      </c>
      <c r="BS7" s="616" t="s">
        <v>456</v>
      </c>
      <c r="BT7" s="627">
        <v>824099</v>
      </c>
      <c r="BU7" s="627">
        <f t="shared" si="32"/>
        <v>824.09900000000005</v>
      </c>
      <c r="BW7" s="627" t="s">
        <v>456</v>
      </c>
      <c r="BX7" s="627">
        <v>16073669</v>
      </c>
      <c r="BY7" s="627">
        <v>5412047</v>
      </c>
      <c r="BZ7" s="627">
        <v>10661622</v>
      </c>
      <c r="CA7" s="627">
        <v>5412047</v>
      </c>
      <c r="CB7" s="627">
        <f t="shared" si="33"/>
        <v>16073.669</v>
      </c>
      <c r="CC7" s="627">
        <f t="shared" si="34"/>
        <v>5412.0469999999996</v>
      </c>
      <c r="CD7" s="627">
        <f t="shared" si="35"/>
        <v>10661.621999999999</v>
      </c>
      <c r="CE7" s="627">
        <f t="shared" si="36"/>
        <v>5412.0469999999996</v>
      </c>
      <c r="CG7" s="616" t="s">
        <v>456</v>
      </c>
      <c r="CH7" s="627">
        <v>824099</v>
      </c>
      <c r="CI7" s="627">
        <f t="shared" si="37"/>
        <v>824.09900000000005</v>
      </c>
      <c r="CK7" s="625" t="s">
        <v>456</v>
      </c>
      <c r="CL7" s="626">
        <v>16073669</v>
      </c>
      <c r="CM7" s="626">
        <v>6236146</v>
      </c>
      <c r="CN7" s="626">
        <v>6236146</v>
      </c>
      <c r="CO7" s="626">
        <v>9837523</v>
      </c>
      <c r="CP7" s="627">
        <f t="shared" si="38"/>
        <v>16073.669</v>
      </c>
      <c r="CQ7" s="627">
        <f t="shared" si="39"/>
        <v>6236.1459999999997</v>
      </c>
      <c r="CR7" s="627">
        <f t="shared" si="40"/>
        <v>6236.1459999999997</v>
      </c>
      <c r="CS7" s="627">
        <f t="shared" si="41"/>
        <v>9837.5229999999992</v>
      </c>
      <c r="CU7" s="628"/>
      <c r="CV7" s="625" t="s">
        <v>456</v>
      </c>
      <c r="CW7" s="626">
        <v>824099</v>
      </c>
      <c r="CX7" s="626">
        <f t="shared" si="42"/>
        <v>824.09900000000005</v>
      </c>
      <c r="CZ7" s="625" t="s">
        <v>456</v>
      </c>
      <c r="DA7" s="626">
        <v>16073669</v>
      </c>
      <c r="DB7" s="626">
        <v>7060245</v>
      </c>
      <c r="DC7" s="626">
        <v>7060245</v>
      </c>
      <c r="DD7" s="626">
        <v>9013424</v>
      </c>
      <c r="DE7" s="626">
        <f t="shared" si="43"/>
        <v>16073.669</v>
      </c>
      <c r="DF7" s="626">
        <f t="shared" si="44"/>
        <v>7060.2449999999999</v>
      </c>
      <c r="DG7" s="626">
        <f t="shared" si="45"/>
        <v>7060.2449999999999</v>
      </c>
      <c r="DH7" s="626">
        <f t="shared" si="46"/>
        <v>9013.4240000000009</v>
      </c>
      <c r="DL7" s="625" t="s">
        <v>456</v>
      </c>
      <c r="DM7" s="626">
        <v>852615</v>
      </c>
      <c r="DN7" s="626">
        <f t="shared" si="47"/>
        <v>852.61500000000001</v>
      </c>
      <c r="DQ7" s="629" t="s">
        <v>456</v>
      </c>
      <c r="DR7" s="626">
        <v>16073669</v>
      </c>
      <c r="DS7" s="626">
        <v>7912860</v>
      </c>
      <c r="DT7" s="626">
        <v>7912860</v>
      </c>
      <c r="DU7" s="626">
        <v>8160809</v>
      </c>
      <c r="DV7" s="626">
        <f t="shared" si="48"/>
        <v>16073.669</v>
      </c>
      <c r="DW7" s="626">
        <f t="shared" si="49"/>
        <v>7912.86</v>
      </c>
      <c r="DX7" s="626">
        <f t="shared" si="50"/>
        <v>7912.86</v>
      </c>
      <c r="DY7" s="626">
        <f t="shared" si="51"/>
        <v>8160.8090000000002</v>
      </c>
      <c r="EB7" s="625" t="s">
        <v>456</v>
      </c>
      <c r="EC7" s="626">
        <v>852615</v>
      </c>
      <c r="ED7" s="626">
        <f t="shared" si="52"/>
        <v>852.61500000000001</v>
      </c>
      <c r="EH7" s="630" t="s">
        <v>456</v>
      </c>
      <c r="EI7" s="630">
        <v>16073669</v>
      </c>
      <c r="EJ7" s="630">
        <v>8765475</v>
      </c>
      <c r="EK7" s="630">
        <v>7308194</v>
      </c>
      <c r="EL7" s="630">
        <v>8765475</v>
      </c>
      <c r="EM7" s="630">
        <v>8577531</v>
      </c>
      <c r="EN7" s="630">
        <v>187944</v>
      </c>
      <c r="EO7" s="630">
        <f t="shared" si="53"/>
        <v>16073.669</v>
      </c>
      <c r="EP7" s="630">
        <f t="shared" si="54"/>
        <v>8765.4750000000004</v>
      </c>
      <c r="EQ7" s="630">
        <f t="shared" si="55"/>
        <v>7308.1940000000004</v>
      </c>
      <c r="ER7" s="630">
        <f t="shared" si="18"/>
        <v>8765.4750000000004</v>
      </c>
      <c r="ES7" s="630">
        <f t="shared" si="19"/>
        <v>8577.5310000000009</v>
      </c>
      <c r="ET7" s="630">
        <f t="shared" si="56"/>
        <v>187.94399999999999</v>
      </c>
      <c r="EW7" s="625" t="s">
        <v>456</v>
      </c>
      <c r="EX7" s="631">
        <v>840338</v>
      </c>
      <c r="EY7" s="631">
        <f t="shared" si="57"/>
        <v>840.33799999999997</v>
      </c>
      <c r="FA7" s="625" t="s">
        <v>456</v>
      </c>
      <c r="FB7" s="631">
        <v>16073669</v>
      </c>
      <c r="FC7" s="631">
        <v>9605813</v>
      </c>
      <c r="FD7" s="631">
        <v>9605813</v>
      </c>
      <c r="FE7" s="631">
        <v>6467856</v>
      </c>
      <c r="FF7" s="631">
        <v>9178036</v>
      </c>
      <c r="FG7" s="631">
        <v>427777</v>
      </c>
      <c r="FH7" s="631">
        <f t="shared" si="58"/>
        <v>16073.669</v>
      </c>
      <c r="FI7" s="631">
        <f t="shared" si="59"/>
        <v>9605.8130000000001</v>
      </c>
      <c r="FJ7" s="631">
        <f t="shared" si="60"/>
        <v>9605.8130000000001</v>
      </c>
      <c r="FK7" s="631">
        <f t="shared" si="61"/>
        <v>6467.8559999999998</v>
      </c>
      <c r="FL7" s="631">
        <f t="shared" si="62"/>
        <v>9178.0360000000001</v>
      </c>
      <c r="FM7" s="631">
        <f t="shared" si="63"/>
        <v>427.77699999999999</v>
      </c>
      <c r="FP7" s="632" t="s">
        <v>456</v>
      </c>
      <c r="FQ7" s="633">
        <v>845599</v>
      </c>
      <c r="FR7" s="627">
        <f t="shared" si="64"/>
        <v>845.59900000000005</v>
      </c>
      <c r="FT7" s="625" t="s">
        <v>456</v>
      </c>
      <c r="FU7" s="625">
        <v>16073669</v>
      </c>
      <c r="FV7" s="633">
        <v>10451412</v>
      </c>
      <c r="FW7" s="633">
        <v>10451412</v>
      </c>
      <c r="FX7" s="633">
        <v>5622257</v>
      </c>
      <c r="FY7" s="633">
        <v>10147484</v>
      </c>
      <c r="FZ7" s="633">
        <v>303928</v>
      </c>
      <c r="GA7" s="633">
        <f t="shared" si="65"/>
        <v>16073.669</v>
      </c>
      <c r="GB7" s="633">
        <f t="shared" si="66"/>
        <v>10451.412</v>
      </c>
      <c r="GC7" s="633">
        <f t="shared" si="67"/>
        <v>10451.412</v>
      </c>
      <c r="GD7" s="633">
        <f t="shared" si="68"/>
        <v>5622.2569999999996</v>
      </c>
      <c r="GE7" s="633">
        <f t="shared" si="69"/>
        <v>10147.484</v>
      </c>
      <c r="GF7" s="633">
        <f t="shared" si="70"/>
        <v>303.928</v>
      </c>
      <c r="GG7" s="633"/>
    </row>
    <row r="8" spans="1:189" x14ac:dyDescent="0.2">
      <c r="A8" s="624" t="s">
        <v>402</v>
      </c>
      <c r="B8" s="624">
        <v>85149135</v>
      </c>
      <c r="C8" s="624">
        <v>6161689</v>
      </c>
      <c r="D8" s="624">
        <v>6161689</v>
      </c>
      <c r="E8" s="624">
        <v>78987446</v>
      </c>
      <c r="F8" s="624">
        <f t="shared" si="0"/>
        <v>87788.758184999984</v>
      </c>
      <c r="G8" s="624">
        <f t="shared" si="1"/>
        <v>6352.7013589999997</v>
      </c>
      <c r="H8" s="624">
        <f t="shared" si="2"/>
        <v>6352.7013589999997</v>
      </c>
      <c r="I8" s="624">
        <f t="shared" si="3"/>
        <v>81436.056825999985</v>
      </c>
      <c r="L8" s="625" t="s">
        <v>402</v>
      </c>
      <c r="M8" s="626">
        <v>6161689</v>
      </c>
      <c r="N8" s="626">
        <f t="shared" si="4"/>
        <v>6352.7013589999997</v>
      </c>
      <c r="P8" s="625" t="s">
        <v>402</v>
      </c>
      <c r="Q8" s="626">
        <v>85149135</v>
      </c>
      <c r="R8" s="626">
        <v>12323378</v>
      </c>
      <c r="S8" s="626">
        <v>12323378</v>
      </c>
      <c r="T8" s="626">
        <v>72825757</v>
      </c>
      <c r="U8" s="626">
        <f t="shared" si="5"/>
        <v>87788.758184999984</v>
      </c>
      <c r="V8" s="624">
        <f t="shared" si="6"/>
        <v>12705.402717999999</v>
      </c>
      <c r="W8" s="624">
        <f t="shared" si="7"/>
        <v>12705.402717999999</v>
      </c>
      <c r="X8" s="624">
        <f t="shared" si="8"/>
        <v>75083.355466999987</v>
      </c>
      <c r="AA8" s="625" t="s">
        <v>402</v>
      </c>
      <c r="AB8" s="626">
        <v>5504030</v>
      </c>
      <c r="AC8" s="624">
        <f t="shared" si="9"/>
        <v>5504.03</v>
      </c>
      <c r="AE8" s="616" t="s">
        <v>402</v>
      </c>
      <c r="AF8" s="624">
        <v>85149135</v>
      </c>
      <c r="AG8" s="624">
        <v>17827408</v>
      </c>
      <c r="AH8" s="624">
        <v>17827408</v>
      </c>
      <c r="AI8" s="624">
        <v>67321727</v>
      </c>
      <c r="AJ8" s="624">
        <f t="shared" si="10"/>
        <v>85149.134999999995</v>
      </c>
      <c r="AK8" s="624">
        <f t="shared" si="11"/>
        <v>17827.407999999999</v>
      </c>
      <c r="AL8" s="624">
        <f t="shared" si="12"/>
        <v>17827.407999999999</v>
      </c>
      <c r="AM8" s="624">
        <f t="shared" si="13"/>
        <v>67321.726999999999</v>
      </c>
      <c r="AP8" s="625" t="s">
        <v>402</v>
      </c>
      <c r="AQ8" s="626">
        <v>5504030</v>
      </c>
      <c r="AR8" s="626">
        <f t="shared" si="22"/>
        <v>5504.03</v>
      </c>
      <c r="AT8" s="625" t="s">
        <v>402</v>
      </c>
      <c r="AU8" s="626">
        <v>85149135</v>
      </c>
      <c r="AV8" s="626">
        <v>23331438</v>
      </c>
      <c r="AW8" s="626">
        <v>23331438</v>
      </c>
      <c r="AX8" s="626">
        <v>61817697</v>
      </c>
      <c r="AY8" s="624">
        <f t="shared" si="23"/>
        <v>85149.134999999995</v>
      </c>
      <c r="AZ8" s="624">
        <f t="shared" si="24"/>
        <v>23331.437999999998</v>
      </c>
      <c r="BA8" s="624">
        <f t="shared" si="25"/>
        <v>23331.437999999998</v>
      </c>
      <c r="BB8" s="624">
        <f t="shared" si="26"/>
        <v>61817.697</v>
      </c>
      <c r="BD8" s="616" t="s">
        <v>402</v>
      </c>
      <c r="BE8" s="627">
        <v>5248423</v>
      </c>
      <c r="BF8" s="628">
        <f t="shared" si="27"/>
        <v>5248.4229999999998</v>
      </c>
      <c r="BH8" s="616" t="s">
        <v>402</v>
      </c>
      <c r="BI8" s="627">
        <v>85149135</v>
      </c>
      <c r="BJ8" s="627">
        <v>28579861</v>
      </c>
      <c r="BK8" s="627">
        <v>28579861</v>
      </c>
      <c r="BL8" s="627">
        <v>56569274</v>
      </c>
      <c r="BM8" s="628">
        <f t="shared" si="28"/>
        <v>85149.134999999995</v>
      </c>
      <c r="BN8" s="628">
        <f t="shared" si="29"/>
        <v>28579.861000000001</v>
      </c>
      <c r="BO8" s="628">
        <f t="shared" si="30"/>
        <v>28579.861000000001</v>
      </c>
      <c r="BP8" s="628">
        <f t="shared" si="31"/>
        <v>56569.273999999998</v>
      </c>
      <c r="BS8" s="616" t="s">
        <v>402</v>
      </c>
      <c r="BT8" s="627">
        <v>5536083</v>
      </c>
      <c r="BU8" s="627">
        <f t="shared" si="32"/>
        <v>5536.0829999999996</v>
      </c>
      <c r="BW8" s="627" t="s">
        <v>402</v>
      </c>
      <c r="BX8" s="627">
        <v>85149135</v>
      </c>
      <c r="BY8" s="627">
        <v>34115944</v>
      </c>
      <c r="BZ8" s="627">
        <v>51033191</v>
      </c>
      <c r="CA8" s="627">
        <v>34115944</v>
      </c>
      <c r="CB8" s="627">
        <f t="shared" si="33"/>
        <v>85149.134999999995</v>
      </c>
      <c r="CC8" s="627">
        <f t="shared" si="34"/>
        <v>34115.944000000003</v>
      </c>
      <c r="CD8" s="627">
        <f t="shared" si="35"/>
        <v>51033.190999999999</v>
      </c>
      <c r="CE8" s="627">
        <f t="shared" si="36"/>
        <v>34115.944000000003</v>
      </c>
      <c r="CG8" s="616" t="s">
        <v>402</v>
      </c>
      <c r="CH8" s="627">
        <v>5536083</v>
      </c>
      <c r="CI8" s="627">
        <f t="shared" si="37"/>
        <v>5536.0829999999996</v>
      </c>
      <c r="CK8" s="625" t="s">
        <v>402</v>
      </c>
      <c r="CL8" s="626">
        <v>85149135</v>
      </c>
      <c r="CM8" s="626">
        <v>39652027</v>
      </c>
      <c r="CN8" s="626">
        <v>39652027</v>
      </c>
      <c r="CO8" s="626">
        <v>45497108</v>
      </c>
      <c r="CP8" s="627">
        <f t="shared" si="38"/>
        <v>85149.134999999995</v>
      </c>
      <c r="CQ8" s="627">
        <f t="shared" si="39"/>
        <v>39652.027000000002</v>
      </c>
      <c r="CR8" s="627">
        <f t="shared" si="40"/>
        <v>39652.027000000002</v>
      </c>
      <c r="CS8" s="627">
        <f t="shared" si="41"/>
        <v>45497.108</v>
      </c>
      <c r="CU8" s="628"/>
      <c r="CV8" s="625" t="s">
        <v>402</v>
      </c>
      <c r="CW8" s="626">
        <v>5559320</v>
      </c>
      <c r="CX8" s="626">
        <f t="shared" si="42"/>
        <v>5559.32</v>
      </c>
      <c r="CZ8" s="625" t="s">
        <v>402</v>
      </c>
      <c r="DA8" s="626">
        <v>85149135</v>
      </c>
      <c r="DB8" s="626">
        <v>45211347</v>
      </c>
      <c r="DC8" s="626">
        <v>45211347</v>
      </c>
      <c r="DD8" s="626">
        <v>39937788</v>
      </c>
      <c r="DE8" s="626">
        <f t="shared" si="43"/>
        <v>85149.134999999995</v>
      </c>
      <c r="DF8" s="626">
        <f t="shared" si="44"/>
        <v>45211.347000000002</v>
      </c>
      <c r="DG8" s="626">
        <f t="shared" si="45"/>
        <v>45211.347000000002</v>
      </c>
      <c r="DH8" s="626">
        <f t="shared" si="46"/>
        <v>39937.788</v>
      </c>
      <c r="DL8" s="625" t="s">
        <v>402</v>
      </c>
      <c r="DM8" s="626">
        <v>5536083</v>
      </c>
      <c r="DN8" s="626">
        <f t="shared" si="47"/>
        <v>5536.0829999999996</v>
      </c>
      <c r="DQ8" s="629" t="s">
        <v>402</v>
      </c>
      <c r="DR8" s="626">
        <v>85149135</v>
      </c>
      <c r="DS8" s="626">
        <v>50747430</v>
      </c>
      <c r="DT8" s="626">
        <v>50747430</v>
      </c>
      <c r="DU8" s="626">
        <v>34401705</v>
      </c>
      <c r="DV8" s="626">
        <f t="shared" si="48"/>
        <v>85149.134999999995</v>
      </c>
      <c r="DW8" s="626">
        <f t="shared" si="49"/>
        <v>50747.43</v>
      </c>
      <c r="DX8" s="626">
        <f t="shared" si="50"/>
        <v>50747.43</v>
      </c>
      <c r="DY8" s="626">
        <f t="shared" si="51"/>
        <v>34401.705000000002</v>
      </c>
      <c r="EB8" s="625" t="s">
        <v>402</v>
      </c>
      <c r="EC8" s="626">
        <v>5536083</v>
      </c>
      <c r="ED8" s="626">
        <f t="shared" si="52"/>
        <v>5536.0829999999996</v>
      </c>
      <c r="EH8" s="630" t="s">
        <v>402</v>
      </c>
      <c r="EI8" s="630">
        <v>85149135</v>
      </c>
      <c r="EJ8" s="630">
        <v>56283513</v>
      </c>
      <c r="EK8" s="630">
        <v>28865622</v>
      </c>
      <c r="EL8" s="630">
        <v>56283513</v>
      </c>
      <c r="EM8" s="630">
        <v>54180169</v>
      </c>
      <c r="EN8" s="630">
        <v>2103344</v>
      </c>
      <c r="EO8" s="630">
        <f t="shared" si="53"/>
        <v>85149.134999999995</v>
      </c>
      <c r="EP8" s="630">
        <f t="shared" si="54"/>
        <v>56283.512999999999</v>
      </c>
      <c r="EQ8" s="630">
        <f t="shared" si="55"/>
        <v>28865.621999999999</v>
      </c>
      <c r="ER8" s="630">
        <f t="shared" si="18"/>
        <v>56283.512999999999</v>
      </c>
      <c r="ES8" s="630">
        <f t="shared" si="19"/>
        <v>54180.169000000002</v>
      </c>
      <c r="ET8" s="630">
        <f t="shared" si="56"/>
        <v>2103.3440000000001</v>
      </c>
      <c r="EW8" s="625" t="s">
        <v>402</v>
      </c>
      <c r="EX8" s="631">
        <v>5044982</v>
      </c>
      <c r="EY8" s="631">
        <f t="shared" si="57"/>
        <v>5044.982</v>
      </c>
      <c r="FA8" s="625" t="s">
        <v>402</v>
      </c>
      <c r="FB8" s="631">
        <v>85149135</v>
      </c>
      <c r="FC8" s="631">
        <v>61328495</v>
      </c>
      <c r="FD8" s="631">
        <v>61328495</v>
      </c>
      <c r="FE8" s="631">
        <v>23820640</v>
      </c>
      <c r="FF8" s="631">
        <v>57549684</v>
      </c>
      <c r="FG8" s="631">
        <v>3778811</v>
      </c>
      <c r="FH8" s="631">
        <f t="shared" si="58"/>
        <v>85149.134999999995</v>
      </c>
      <c r="FI8" s="631">
        <f t="shared" si="59"/>
        <v>61328.495000000003</v>
      </c>
      <c r="FJ8" s="631">
        <f t="shared" si="60"/>
        <v>61328.495000000003</v>
      </c>
      <c r="FK8" s="631">
        <f t="shared" si="61"/>
        <v>23820.639999999999</v>
      </c>
      <c r="FL8" s="631">
        <f t="shared" si="62"/>
        <v>57549.684000000001</v>
      </c>
      <c r="FM8" s="631">
        <f t="shared" si="63"/>
        <v>3778.8110000000001</v>
      </c>
      <c r="FP8" s="632" t="s">
        <v>402</v>
      </c>
      <c r="FQ8" s="633">
        <v>5255454</v>
      </c>
      <c r="FR8" s="627">
        <f t="shared" si="64"/>
        <v>5255.4539999999997</v>
      </c>
      <c r="FT8" s="625" t="s">
        <v>402</v>
      </c>
      <c r="FU8" s="625">
        <v>74373645</v>
      </c>
      <c r="FV8" s="633">
        <v>66583949</v>
      </c>
      <c r="FW8" s="633">
        <v>66583949</v>
      </c>
      <c r="FX8" s="633">
        <v>7789696</v>
      </c>
      <c r="FY8" s="633">
        <v>64431503</v>
      </c>
      <c r="FZ8" s="633">
        <v>2152446</v>
      </c>
      <c r="GA8" s="633">
        <f t="shared" si="65"/>
        <v>74373.645000000004</v>
      </c>
      <c r="GB8" s="633">
        <f t="shared" si="66"/>
        <v>66583.948999999993</v>
      </c>
      <c r="GC8" s="633">
        <f t="shared" si="67"/>
        <v>66583.948999999993</v>
      </c>
      <c r="GD8" s="633">
        <f t="shared" si="68"/>
        <v>7789.6959999999999</v>
      </c>
      <c r="GE8" s="633">
        <f t="shared" si="69"/>
        <v>64431.502999999997</v>
      </c>
      <c r="GF8" s="633">
        <f t="shared" si="70"/>
        <v>2152.4459999999999</v>
      </c>
      <c r="GG8" s="633"/>
    </row>
    <row r="9" spans="1:189" x14ac:dyDescent="0.2">
      <c r="A9" s="624" t="s">
        <v>788</v>
      </c>
      <c r="B9" s="624">
        <v>163035</v>
      </c>
      <c r="C9" s="624">
        <v>0</v>
      </c>
      <c r="D9" s="624">
        <v>0</v>
      </c>
      <c r="E9" s="624">
        <v>163035</v>
      </c>
      <c r="F9" s="624">
        <f t="shared" si="0"/>
        <v>168.08908499999998</v>
      </c>
      <c r="G9" s="624">
        <f t="shared" si="1"/>
        <v>0</v>
      </c>
      <c r="H9" s="624">
        <f t="shared" si="2"/>
        <v>0</v>
      </c>
      <c r="I9" s="624">
        <f t="shared" si="3"/>
        <v>168.08908499999998</v>
      </c>
      <c r="L9" s="625" t="s">
        <v>457</v>
      </c>
      <c r="M9" s="626">
        <v>850505</v>
      </c>
      <c r="N9" s="626">
        <f t="shared" si="4"/>
        <v>876.87065499999994</v>
      </c>
      <c r="P9" s="625" t="s">
        <v>788</v>
      </c>
      <c r="Q9" s="626">
        <v>163035</v>
      </c>
      <c r="R9" s="626">
        <v>0</v>
      </c>
      <c r="S9" s="626">
        <v>0</v>
      </c>
      <c r="T9" s="626">
        <v>163035</v>
      </c>
      <c r="U9" s="626">
        <f t="shared" si="5"/>
        <v>168.08908499999998</v>
      </c>
      <c r="V9" s="624">
        <f t="shared" si="6"/>
        <v>0</v>
      </c>
      <c r="W9" s="624">
        <f t="shared" si="7"/>
        <v>0</v>
      </c>
      <c r="X9" s="624">
        <f t="shared" si="8"/>
        <v>168.08908499999998</v>
      </c>
      <c r="AA9" s="625" t="s">
        <v>457</v>
      </c>
      <c r="AB9" s="626">
        <v>850505</v>
      </c>
      <c r="AC9" s="624">
        <f t="shared" si="9"/>
        <v>850.505</v>
      </c>
      <c r="AE9" s="616" t="s">
        <v>788</v>
      </c>
      <c r="AF9" s="624">
        <v>163035</v>
      </c>
      <c r="AG9" s="624">
        <v>0</v>
      </c>
      <c r="AH9" s="624">
        <v>0</v>
      </c>
      <c r="AI9" s="624">
        <v>163035</v>
      </c>
      <c r="AJ9" s="624">
        <f t="shared" si="10"/>
        <v>163.035</v>
      </c>
      <c r="AK9" s="624">
        <f t="shared" si="11"/>
        <v>0</v>
      </c>
      <c r="AL9" s="624">
        <f t="shared" si="12"/>
        <v>0</v>
      </c>
      <c r="AM9" s="624">
        <f t="shared" si="13"/>
        <v>163.035</v>
      </c>
      <c r="AP9" s="625" t="s">
        <v>457</v>
      </c>
      <c r="AQ9" s="626">
        <v>850505</v>
      </c>
      <c r="AR9" s="626">
        <f t="shared" si="22"/>
        <v>850.505</v>
      </c>
      <c r="AT9" s="625" t="s">
        <v>788</v>
      </c>
      <c r="AU9" s="626">
        <v>163035</v>
      </c>
      <c r="AV9" s="626">
        <v>0</v>
      </c>
      <c r="AW9" s="626">
        <v>0</v>
      </c>
      <c r="AX9" s="626">
        <v>163035</v>
      </c>
      <c r="AY9" s="624">
        <f t="shared" si="23"/>
        <v>163.035</v>
      </c>
      <c r="AZ9" s="624">
        <f t="shared" si="24"/>
        <v>0</v>
      </c>
      <c r="BA9" s="624">
        <f t="shared" si="25"/>
        <v>0</v>
      </c>
      <c r="BB9" s="624">
        <f t="shared" si="26"/>
        <v>163.035</v>
      </c>
      <c r="BD9" s="616" t="s">
        <v>457</v>
      </c>
      <c r="BE9" s="627">
        <v>850505</v>
      </c>
      <c r="BF9" s="628">
        <f t="shared" si="27"/>
        <v>850.505</v>
      </c>
      <c r="BH9" s="616" t="s">
        <v>788</v>
      </c>
      <c r="BI9" s="627">
        <v>163035</v>
      </c>
      <c r="BJ9" s="627">
        <v>0</v>
      </c>
      <c r="BK9" s="627">
        <v>0</v>
      </c>
      <c r="BL9" s="627">
        <v>163035</v>
      </c>
      <c r="BM9" s="628">
        <f t="shared" si="28"/>
        <v>163.035</v>
      </c>
      <c r="BN9" s="628">
        <f t="shared" si="29"/>
        <v>0</v>
      </c>
      <c r="BO9" s="628">
        <f t="shared" si="30"/>
        <v>0</v>
      </c>
      <c r="BP9" s="628">
        <f t="shared" si="31"/>
        <v>163.035</v>
      </c>
      <c r="BS9" s="616" t="s">
        <v>457</v>
      </c>
      <c r="BT9" s="627">
        <v>855949</v>
      </c>
      <c r="BU9" s="627">
        <f t="shared" si="32"/>
        <v>855.94899999999996</v>
      </c>
      <c r="BW9" s="627" t="s">
        <v>788</v>
      </c>
      <c r="BX9" s="627">
        <v>163035</v>
      </c>
      <c r="BY9" s="627">
        <v>0</v>
      </c>
      <c r="BZ9" s="627">
        <v>163035</v>
      </c>
      <c r="CA9" s="627">
        <v>0</v>
      </c>
      <c r="CB9" s="627">
        <f t="shared" si="33"/>
        <v>163.035</v>
      </c>
      <c r="CC9" s="627">
        <f t="shared" si="34"/>
        <v>0</v>
      </c>
      <c r="CD9" s="627">
        <f t="shared" si="35"/>
        <v>163.035</v>
      </c>
      <c r="CE9" s="627">
        <f t="shared" si="36"/>
        <v>0</v>
      </c>
      <c r="CG9" s="616" t="s">
        <v>457</v>
      </c>
      <c r="CH9" s="627">
        <v>855949</v>
      </c>
      <c r="CI9" s="627">
        <f t="shared" si="37"/>
        <v>855.94899999999996</v>
      </c>
      <c r="CK9" s="625" t="s">
        <v>788</v>
      </c>
      <c r="CL9" s="626">
        <v>163035</v>
      </c>
      <c r="CM9" s="626">
        <v>0</v>
      </c>
      <c r="CN9" s="626">
        <v>0</v>
      </c>
      <c r="CO9" s="626">
        <v>163035</v>
      </c>
      <c r="CP9" s="627">
        <f t="shared" si="38"/>
        <v>163.035</v>
      </c>
      <c r="CQ9" s="627">
        <f t="shared" si="39"/>
        <v>0</v>
      </c>
      <c r="CR9" s="627">
        <f t="shared" si="40"/>
        <v>0</v>
      </c>
      <c r="CS9" s="627">
        <f t="shared" si="41"/>
        <v>163.035</v>
      </c>
      <c r="CU9" s="628"/>
      <c r="CV9" s="625" t="s">
        <v>457</v>
      </c>
      <c r="CW9" s="626">
        <v>855949</v>
      </c>
      <c r="CX9" s="626">
        <f t="shared" si="42"/>
        <v>855.94899999999996</v>
      </c>
      <c r="CZ9" s="625" t="s">
        <v>788</v>
      </c>
      <c r="DA9" s="626">
        <v>163035</v>
      </c>
      <c r="DB9" s="626">
        <v>0</v>
      </c>
      <c r="DC9" s="626">
        <v>0</v>
      </c>
      <c r="DD9" s="626">
        <v>163035</v>
      </c>
      <c r="DE9" s="626">
        <f t="shared" si="43"/>
        <v>163.035</v>
      </c>
      <c r="DF9" s="626">
        <f t="shared" si="44"/>
        <v>0</v>
      </c>
      <c r="DG9" s="626">
        <f t="shared" si="45"/>
        <v>0</v>
      </c>
      <c r="DH9" s="626">
        <f t="shared" si="46"/>
        <v>163.035</v>
      </c>
      <c r="DL9" s="625" t="s">
        <v>457</v>
      </c>
      <c r="DM9" s="626">
        <v>855949</v>
      </c>
      <c r="DN9" s="626">
        <f t="shared" si="47"/>
        <v>855.94899999999996</v>
      </c>
      <c r="DQ9" s="629" t="s">
        <v>788</v>
      </c>
      <c r="DR9" s="626">
        <v>163035</v>
      </c>
      <c r="DS9" s="626">
        <v>0</v>
      </c>
      <c r="DT9" s="626">
        <v>0</v>
      </c>
      <c r="DU9" s="626">
        <v>163035</v>
      </c>
      <c r="DV9" s="626">
        <f t="shared" si="48"/>
        <v>163.035</v>
      </c>
      <c r="DW9" s="626">
        <f t="shared" si="49"/>
        <v>0</v>
      </c>
      <c r="DX9" s="626">
        <f t="shared" si="50"/>
        <v>0</v>
      </c>
      <c r="DY9" s="626">
        <f t="shared" si="51"/>
        <v>163.035</v>
      </c>
      <c r="EB9" s="625" t="s">
        <v>457</v>
      </c>
      <c r="EC9" s="626">
        <v>855949</v>
      </c>
      <c r="ED9" s="626">
        <f t="shared" si="52"/>
        <v>855.94899999999996</v>
      </c>
      <c r="EH9" s="630" t="s">
        <v>788</v>
      </c>
      <c r="EI9" s="630">
        <v>163035</v>
      </c>
      <c r="EJ9" s="630">
        <v>0</v>
      </c>
      <c r="EK9" s="630">
        <v>163035</v>
      </c>
      <c r="EL9" s="630">
        <v>0</v>
      </c>
      <c r="EM9" s="630">
        <v>0</v>
      </c>
      <c r="EN9" s="630">
        <v>0</v>
      </c>
      <c r="EO9" s="630">
        <f t="shared" si="53"/>
        <v>163.035</v>
      </c>
      <c r="EP9" s="630">
        <f t="shared" si="54"/>
        <v>0</v>
      </c>
      <c r="EQ9" s="630">
        <f t="shared" si="55"/>
        <v>163.035</v>
      </c>
      <c r="ER9" s="630">
        <f t="shared" si="18"/>
        <v>0</v>
      </c>
      <c r="ES9" s="630">
        <f t="shared" si="19"/>
        <v>0</v>
      </c>
      <c r="ET9" s="630">
        <f t="shared" si="56"/>
        <v>0</v>
      </c>
      <c r="EW9" s="625" t="s">
        <v>457</v>
      </c>
      <c r="EX9" s="631">
        <v>855949</v>
      </c>
      <c r="EY9" s="631">
        <f t="shared" si="57"/>
        <v>855.94899999999996</v>
      </c>
      <c r="FA9" s="625" t="s">
        <v>788</v>
      </c>
      <c r="FB9" s="631">
        <v>163035</v>
      </c>
      <c r="FC9" s="631">
        <v>0</v>
      </c>
      <c r="FD9" s="631">
        <v>0</v>
      </c>
      <c r="FE9" s="631">
        <v>163035</v>
      </c>
      <c r="FF9" s="631">
        <v>0</v>
      </c>
      <c r="FG9" s="631">
        <v>0</v>
      </c>
      <c r="FH9" s="631">
        <f t="shared" si="58"/>
        <v>163.035</v>
      </c>
      <c r="FI9" s="631">
        <f t="shared" si="59"/>
        <v>0</v>
      </c>
      <c r="FJ9" s="631">
        <f t="shared" si="60"/>
        <v>0</v>
      </c>
      <c r="FK9" s="631">
        <f t="shared" si="61"/>
        <v>163.035</v>
      </c>
      <c r="FL9" s="631">
        <f t="shared" si="62"/>
        <v>0</v>
      </c>
      <c r="FM9" s="631">
        <f t="shared" si="63"/>
        <v>0</v>
      </c>
      <c r="FP9" s="632" t="s">
        <v>457</v>
      </c>
      <c r="FQ9" s="633">
        <v>855949</v>
      </c>
      <c r="FR9" s="627">
        <f t="shared" si="64"/>
        <v>855.94899999999996</v>
      </c>
      <c r="FT9" s="625" t="s">
        <v>788</v>
      </c>
      <c r="FU9" s="625">
        <v>163035</v>
      </c>
      <c r="FV9" s="633">
        <v>0</v>
      </c>
      <c r="FW9" s="633">
        <v>0</v>
      </c>
      <c r="FX9" s="633">
        <v>163035</v>
      </c>
      <c r="FY9" s="633">
        <v>0</v>
      </c>
      <c r="FZ9" s="633">
        <v>0</v>
      </c>
      <c r="GA9" s="633">
        <f t="shared" si="65"/>
        <v>163.035</v>
      </c>
      <c r="GB9" s="633">
        <f t="shared" si="66"/>
        <v>0</v>
      </c>
      <c r="GC9" s="633">
        <f t="shared" si="67"/>
        <v>0</v>
      </c>
      <c r="GD9" s="633">
        <f t="shared" si="68"/>
        <v>163.035</v>
      </c>
      <c r="GE9" s="633">
        <f t="shared" si="69"/>
        <v>0</v>
      </c>
      <c r="GF9" s="633">
        <f t="shared" si="70"/>
        <v>0</v>
      </c>
      <c r="GG9" s="633"/>
    </row>
    <row r="10" spans="1:189" x14ac:dyDescent="0.2">
      <c r="A10" s="624" t="s">
        <v>457</v>
      </c>
      <c r="B10" s="624">
        <v>9786439</v>
      </c>
      <c r="C10" s="624">
        <v>850505</v>
      </c>
      <c r="D10" s="624">
        <v>850505</v>
      </c>
      <c r="E10" s="624">
        <v>8935934</v>
      </c>
      <c r="F10" s="624">
        <f t="shared" si="0"/>
        <v>10089.818609</v>
      </c>
      <c r="G10" s="624">
        <f t="shared" si="1"/>
        <v>876.87065499999994</v>
      </c>
      <c r="H10" s="624">
        <f t="shared" si="2"/>
        <v>876.87065499999994</v>
      </c>
      <c r="I10" s="624">
        <f t="shared" si="3"/>
        <v>9212.9479539999993</v>
      </c>
      <c r="L10" s="625" t="s">
        <v>458</v>
      </c>
      <c r="M10" s="626">
        <v>185985</v>
      </c>
      <c r="N10" s="626">
        <f t="shared" si="4"/>
        <v>191.75053499999999</v>
      </c>
      <c r="P10" s="625" t="s">
        <v>457</v>
      </c>
      <c r="Q10" s="626">
        <v>9786439</v>
      </c>
      <c r="R10" s="626">
        <v>1701010</v>
      </c>
      <c r="S10" s="626">
        <v>1701010</v>
      </c>
      <c r="T10" s="626">
        <v>8085429</v>
      </c>
      <c r="U10" s="626">
        <f t="shared" si="5"/>
        <v>10089.818609</v>
      </c>
      <c r="V10" s="624">
        <f t="shared" si="6"/>
        <v>1753.7413099999999</v>
      </c>
      <c r="W10" s="624">
        <f t="shared" si="7"/>
        <v>1753.7413099999999</v>
      </c>
      <c r="X10" s="624">
        <f t="shared" si="8"/>
        <v>8336.0772989999987</v>
      </c>
      <c r="AA10" s="625" t="s">
        <v>458</v>
      </c>
      <c r="AB10" s="626">
        <v>185985</v>
      </c>
      <c r="AC10" s="624">
        <f t="shared" si="9"/>
        <v>185.98500000000001</v>
      </c>
      <c r="AE10" s="616" t="s">
        <v>457</v>
      </c>
      <c r="AF10" s="624">
        <v>9786439</v>
      </c>
      <c r="AG10" s="624">
        <v>2551515</v>
      </c>
      <c r="AH10" s="624">
        <v>2551515</v>
      </c>
      <c r="AI10" s="624">
        <v>7234924</v>
      </c>
      <c r="AJ10" s="624">
        <f t="shared" si="10"/>
        <v>9786.4390000000003</v>
      </c>
      <c r="AK10" s="624">
        <f t="shared" si="11"/>
        <v>2551.5149999999999</v>
      </c>
      <c r="AL10" s="624">
        <f t="shared" si="12"/>
        <v>2551.5149999999999</v>
      </c>
      <c r="AM10" s="624">
        <f t="shared" si="13"/>
        <v>7234.924</v>
      </c>
      <c r="AP10" s="625" t="s">
        <v>458</v>
      </c>
      <c r="AQ10" s="626">
        <v>185985</v>
      </c>
      <c r="AR10" s="626">
        <f t="shared" si="22"/>
        <v>185.98500000000001</v>
      </c>
      <c r="AT10" s="625" t="s">
        <v>457</v>
      </c>
      <c r="AU10" s="626">
        <v>9786439</v>
      </c>
      <c r="AV10" s="626">
        <v>3402020</v>
      </c>
      <c r="AW10" s="626">
        <v>3402020</v>
      </c>
      <c r="AX10" s="626">
        <v>6384419</v>
      </c>
      <c r="AY10" s="624">
        <f t="shared" si="23"/>
        <v>9786.4390000000003</v>
      </c>
      <c r="AZ10" s="624">
        <f t="shared" si="24"/>
        <v>3402.02</v>
      </c>
      <c r="BA10" s="624">
        <f t="shared" si="25"/>
        <v>3402.02</v>
      </c>
      <c r="BB10" s="624">
        <f t="shared" si="26"/>
        <v>6384.4189999999999</v>
      </c>
      <c r="BD10" s="616" t="s">
        <v>458</v>
      </c>
      <c r="BE10" s="627">
        <v>185985</v>
      </c>
      <c r="BF10" s="628">
        <f t="shared" si="27"/>
        <v>185.98500000000001</v>
      </c>
      <c r="BH10" s="616" t="s">
        <v>457</v>
      </c>
      <c r="BI10" s="627">
        <v>9786439</v>
      </c>
      <c r="BJ10" s="627">
        <v>4252525</v>
      </c>
      <c r="BK10" s="627">
        <v>4252525</v>
      </c>
      <c r="BL10" s="627">
        <v>5533914</v>
      </c>
      <c r="BM10" s="628">
        <f t="shared" si="28"/>
        <v>9786.4390000000003</v>
      </c>
      <c r="BN10" s="628">
        <f t="shared" si="29"/>
        <v>4252.5249999999996</v>
      </c>
      <c r="BO10" s="628">
        <f t="shared" si="30"/>
        <v>4252.5249999999996</v>
      </c>
      <c r="BP10" s="628">
        <f t="shared" si="31"/>
        <v>5533.9139999999998</v>
      </c>
      <c r="BS10" s="616" t="s">
        <v>458</v>
      </c>
      <c r="BT10" s="627">
        <v>185985</v>
      </c>
      <c r="BU10" s="627">
        <f t="shared" si="32"/>
        <v>185.98500000000001</v>
      </c>
      <c r="BW10" s="627" t="s">
        <v>457</v>
      </c>
      <c r="BX10" s="627">
        <v>9786439</v>
      </c>
      <c r="BY10" s="627">
        <v>5108474</v>
      </c>
      <c r="BZ10" s="627">
        <v>4677965</v>
      </c>
      <c r="CA10" s="627">
        <v>5108474</v>
      </c>
      <c r="CB10" s="627">
        <f t="shared" si="33"/>
        <v>9786.4390000000003</v>
      </c>
      <c r="CC10" s="627">
        <f t="shared" si="34"/>
        <v>5108.4740000000002</v>
      </c>
      <c r="CD10" s="627">
        <f t="shared" si="35"/>
        <v>4677.9650000000001</v>
      </c>
      <c r="CE10" s="627">
        <f t="shared" si="36"/>
        <v>5108.4740000000002</v>
      </c>
      <c r="CG10" s="616" t="s">
        <v>458</v>
      </c>
      <c r="CH10" s="627">
        <v>185985</v>
      </c>
      <c r="CI10" s="627">
        <f t="shared" si="37"/>
        <v>185.98500000000001</v>
      </c>
      <c r="CK10" s="625" t="s">
        <v>457</v>
      </c>
      <c r="CL10" s="626">
        <v>9786439</v>
      </c>
      <c r="CM10" s="626">
        <v>5964423</v>
      </c>
      <c r="CN10" s="626">
        <v>5964423</v>
      </c>
      <c r="CO10" s="626">
        <v>3822016</v>
      </c>
      <c r="CP10" s="627">
        <f t="shared" si="38"/>
        <v>9786.4390000000003</v>
      </c>
      <c r="CQ10" s="627">
        <f t="shared" si="39"/>
        <v>5964.4229999999998</v>
      </c>
      <c r="CR10" s="627">
        <f t="shared" si="40"/>
        <v>5964.4229999999998</v>
      </c>
      <c r="CS10" s="627">
        <f t="shared" si="41"/>
        <v>3822.0160000000001</v>
      </c>
      <c r="CU10" s="628"/>
      <c r="CV10" s="625" t="s">
        <v>458</v>
      </c>
      <c r="CW10" s="626">
        <v>185985</v>
      </c>
      <c r="CX10" s="626">
        <f t="shared" si="42"/>
        <v>185.98500000000001</v>
      </c>
      <c r="CZ10" s="625" t="s">
        <v>457</v>
      </c>
      <c r="DA10" s="626">
        <v>9786439</v>
      </c>
      <c r="DB10" s="626">
        <v>6820372</v>
      </c>
      <c r="DC10" s="626">
        <v>6820372</v>
      </c>
      <c r="DD10" s="626">
        <v>2966067</v>
      </c>
      <c r="DE10" s="626">
        <f t="shared" si="43"/>
        <v>9786.4390000000003</v>
      </c>
      <c r="DF10" s="626">
        <f t="shared" si="44"/>
        <v>6820.3720000000003</v>
      </c>
      <c r="DG10" s="626">
        <f t="shared" si="45"/>
        <v>6820.3720000000003</v>
      </c>
      <c r="DH10" s="626">
        <f t="shared" si="46"/>
        <v>2966.067</v>
      </c>
      <c r="DL10" s="625" t="s">
        <v>458</v>
      </c>
      <c r="DM10" s="626">
        <v>185985</v>
      </c>
      <c r="DN10" s="626">
        <f t="shared" si="47"/>
        <v>185.98500000000001</v>
      </c>
      <c r="DQ10" s="629" t="s">
        <v>457</v>
      </c>
      <c r="DR10" s="626">
        <v>9786439</v>
      </c>
      <c r="DS10" s="626">
        <v>7676321</v>
      </c>
      <c r="DT10" s="626">
        <v>7676321</v>
      </c>
      <c r="DU10" s="626">
        <v>2110118</v>
      </c>
      <c r="DV10" s="626">
        <f t="shared" si="48"/>
        <v>9786.4390000000003</v>
      </c>
      <c r="DW10" s="626">
        <f t="shared" si="49"/>
        <v>7676.3209999999999</v>
      </c>
      <c r="DX10" s="626">
        <f t="shared" si="50"/>
        <v>7676.3209999999999</v>
      </c>
      <c r="DY10" s="626">
        <f t="shared" si="51"/>
        <v>2110.1179999999999</v>
      </c>
      <c r="EB10" s="625" t="s">
        <v>458</v>
      </c>
      <c r="EC10" s="626">
        <v>185985</v>
      </c>
      <c r="ED10" s="626">
        <f t="shared" si="52"/>
        <v>185.98500000000001</v>
      </c>
      <c r="EH10" s="630" t="s">
        <v>457</v>
      </c>
      <c r="EI10" s="630">
        <v>9786439</v>
      </c>
      <c r="EJ10" s="630">
        <v>8532270</v>
      </c>
      <c r="EK10" s="630">
        <v>1254169</v>
      </c>
      <c r="EL10" s="630">
        <v>8532270</v>
      </c>
      <c r="EM10" s="630">
        <v>8343214</v>
      </c>
      <c r="EN10" s="630">
        <v>189056</v>
      </c>
      <c r="EO10" s="630">
        <f t="shared" si="53"/>
        <v>9786.4390000000003</v>
      </c>
      <c r="EP10" s="630">
        <f t="shared" si="54"/>
        <v>8532.27</v>
      </c>
      <c r="EQ10" s="630">
        <f t="shared" si="55"/>
        <v>1254.1690000000001</v>
      </c>
      <c r="ER10" s="630">
        <f t="shared" si="18"/>
        <v>8532.27</v>
      </c>
      <c r="ES10" s="630">
        <f t="shared" si="19"/>
        <v>8343.2139999999999</v>
      </c>
      <c r="ET10" s="630">
        <f t="shared" si="56"/>
        <v>189.05600000000001</v>
      </c>
      <c r="EW10" s="625" t="s">
        <v>458</v>
      </c>
      <c r="EX10" s="631">
        <v>185985</v>
      </c>
      <c r="EY10" s="631">
        <f t="shared" si="57"/>
        <v>185.98500000000001</v>
      </c>
      <c r="FA10" s="625" t="s">
        <v>457</v>
      </c>
      <c r="FB10" s="631">
        <v>9786439</v>
      </c>
      <c r="FC10" s="631">
        <v>9388219</v>
      </c>
      <c r="FD10" s="631">
        <v>9388219</v>
      </c>
      <c r="FE10" s="631">
        <v>398220</v>
      </c>
      <c r="FF10" s="631">
        <v>8950033</v>
      </c>
      <c r="FG10" s="631">
        <v>438186</v>
      </c>
      <c r="FH10" s="631">
        <f t="shared" si="58"/>
        <v>9786.4390000000003</v>
      </c>
      <c r="FI10" s="631">
        <f t="shared" si="59"/>
        <v>9388.2189999999991</v>
      </c>
      <c r="FJ10" s="631">
        <f t="shared" si="60"/>
        <v>9388.2189999999991</v>
      </c>
      <c r="FK10" s="631">
        <f t="shared" si="61"/>
        <v>398.22</v>
      </c>
      <c r="FL10" s="631">
        <f t="shared" si="62"/>
        <v>8950.0329999999994</v>
      </c>
      <c r="FM10" s="631">
        <f t="shared" si="63"/>
        <v>438.18599999999998</v>
      </c>
      <c r="FP10" s="632" t="s">
        <v>458</v>
      </c>
      <c r="FQ10" s="633">
        <v>185985</v>
      </c>
      <c r="FR10" s="627">
        <f t="shared" si="64"/>
        <v>185.98500000000001</v>
      </c>
      <c r="FT10" s="625" t="s">
        <v>457</v>
      </c>
      <c r="FU10" s="625">
        <v>10244168</v>
      </c>
      <c r="FV10" s="633">
        <v>10244168</v>
      </c>
      <c r="FW10" s="633">
        <v>10244168</v>
      </c>
      <c r="FX10" s="633">
        <v>0</v>
      </c>
      <c r="FY10" s="633">
        <v>9936100</v>
      </c>
      <c r="FZ10" s="633">
        <v>308068</v>
      </c>
      <c r="GA10" s="633">
        <f t="shared" si="65"/>
        <v>10244.168</v>
      </c>
      <c r="GB10" s="633">
        <f t="shared" si="66"/>
        <v>10244.168</v>
      </c>
      <c r="GC10" s="633">
        <f t="shared" si="67"/>
        <v>10244.168</v>
      </c>
      <c r="GD10" s="633">
        <f t="shared" si="68"/>
        <v>0</v>
      </c>
      <c r="GE10" s="633">
        <f t="shared" si="69"/>
        <v>9936.1</v>
      </c>
      <c r="GF10" s="633">
        <f t="shared" si="70"/>
        <v>308.06799999999998</v>
      </c>
      <c r="GG10" s="633"/>
    </row>
    <row r="11" spans="1:189" x14ac:dyDescent="0.2">
      <c r="A11" s="624" t="s">
        <v>458</v>
      </c>
      <c r="B11" s="624">
        <v>2224879</v>
      </c>
      <c r="C11" s="624">
        <v>185985</v>
      </c>
      <c r="D11" s="624">
        <v>185985</v>
      </c>
      <c r="E11" s="624">
        <v>2038894</v>
      </c>
      <c r="F11" s="624">
        <f t="shared" si="0"/>
        <v>2293.8502489999996</v>
      </c>
      <c r="G11" s="624">
        <f t="shared" si="1"/>
        <v>191.75053499999999</v>
      </c>
      <c r="H11" s="624">
        <f t="shared" si="2"/>
        <v>191.75053499999999</v>
      </c>
      <c r="I11" s="624">
        <f t="shared" si="3"/>
        <v>2102.0997139999999</v>
      </c>
      <c r="L11" s="625" t="s">
        <v>459</v>
      </c>
      <c r="M11" s="626">
        <v>3869143</v>
      </c>
      <c r="N11" s="626">
        <f t="shared" si="4"/>
        <v>3989.0864329999995</v>
      </c>
      <c r="P11" s="625" t="s">
        <v>458</v>
      </c>
      <c r="Q11" s="626">
        <v>2224879</v>
      </c>
      <c r="R11" s="626">
        <v>371970</v>
      </c>
      <c r="S11" s="626">
        <v>371970</v>
      </c>
      <c r="T11" s="626">
        <v>1852909</v>
      </c>
      <c r="U11" s="626">
        <f t="shared" si="5"/>
        <v>2293.8502489999996</v>
      </c>
      <c r="V11" s="624">
        <f t="shared" si="6"/>
        <v>383.50106999999997</v>
      </c>
      <c r="W11" s="624">
        <f t="shared" si="7"/>
        <v>383.50106999999997</v>
      </c>
      <c r="X11" s="624">
        <f t="shared" si="8"/>
        <v>1910.349179</v>
      </c>
      <c r="AA11" s="625" t="s">
        <v>459</v>
      </c>
      <c r="AB11" s="626">
        <v>5590138</v>
      </c>
      <c r="AC11" s="624">
        <f t="shared" si="9"/>
        <v>5590.1379999999999</v>
      </c>
      <c r="AE11" s="616" t="s">
        <v>458</v>
      </c>
      <c r="AF11" s="624">
        <v>2224879</v>
      </c>
      <c r="AG11" s="624">
        <v>557955</v>
      </c>
      <c r="AH11" s="624">
        <v>557955</v>
      </c>
      <c r="AI11" s="624">
        <v>1666924</v>
      </c>
      <c r="AJ11" s="624">
        <f t="shared" si="10"/>
        <v>2224.8789999999999</v>
      </c>
      <c r="AK11" s="624">
        <f t="shared" si="11"/>
        <v>557.95500000000004</v>
      </c>
      <c r="AL11" s="624">
        <f t="shared" si="12"/>
        <v>557.95500000000004</v>
      </c>
      <c r="AM11" s="624">
        <f t="shared" si="13"/>
        <v>1666.924</v>
      </c>
      <c r="AP11" s="625" t="s">
        <v>459</v>
      </c>
      <c r="AQ11" s="626">
        <v>3869143</v>
      </c>
      <c r="AR11" s="626">
        <f t="shared" si="22"/>
        <v>3869.143</v>
      </c>
      <c r="AT11" s="625" t="s">
        <v>458</v>
      </c>
      <c r="AU11" s="626">
        <v>2224879</v>
      </c>
      <c r="AV11" s="626">
        <v>743940</v>
      </c>
      <c r="AW11" s="626">
        <v>743940</v>
      </c>
      <c r="AX11" s="626">
        <v>1480939</v>
      </c>
      <c r="AY11" s="624">
        <f t="shared" si="23"/>
        <v>2224.8789999999999</v>
      </c>
      <c r="AZ11" s="624">
        <f t="shared" si="24"/>
        <v>743.94</v>
      </c>
      <c r="BA11" s="624">
        <f t="shared" si="25"/>
        <v>743.94</v>
      </c>
      <c r="BB11" s="624">
        <f t="shared" si="26"/>
        <v>1480.9390000000001</v>
      </c>
      <c r="BD11" s="616" t="s">
        <v>459</v>
      </c>
      <c r="BE11" s="627">
        <v>3869143</v>
      </c>
      <c r="BF11" s="628">
        <f t="shared" si="27"/>
        <v>3869.143</v>
      </c>
      <c r="BH11" s="616" t="s">
        <v>458</v>
      </c>
      <c r="BI11" s="627">
        <v>2224879</v>
      </c>
      <c r="BJ11" s="627">
        <v>929925</v>
      </c>
      <c r="BK11" s="627">
        <v>929925</v>
      </c>
      <c r="BL11" s="627">
        <v>1294954</v>
      </c>
      <c r="BM11" s="628">
        <f t="shared" si="28"/>
        <v>2224.8789999999999</v>
      </c>
      <c r="BN11" s="628">
        <f t="shared" si="29"/>
        <v>929.92499999999995</v>
      </c>
      <c r="BO11" s="628">
        <f t="shared" si="30"/>
        <v>929.92499999999995</v>
      </c>
      <c r="BP11" s="628">
        <f t="shared" si="31"/>
        <v>1294.954</v>
      </c>
      <c r="BS11" s="616" t="s">
        <v>459</v>
      </c>
      <c r="BT11" s="627">
        <v>5590138</v>
      </c>
      <c r="BU11" s="627">
        <f t="shared" si="32"/>
        <v>5590.1379999999999</v>
      </c>
      <c r="BW11" s="627" t="s">
        <v>458</v>
      </c>
      <c r="BX11" s="627">
        <v>2224879</v>
      </c>
      <c r="BY11" s="627">
        <v>1115910</v>
      </c>
      <c r="BZ11" s="627">
        <v>1108969</v>
      </c>
      <c r="CA11" s="627">
        <v>1115910</v>
      </c>
      <c r="CB11" s="627">
        <f t="shared" si="33"/>
        <v>2224.8789999999999</v>
      </c>
      <c r="CC11" s="627">
        <f t="shared" si="34"/>
        <v>1115.9100000000001</v>
      </c>
      <c r="CD11" s="627">
        <f t="shared" si="35"/>
        <v>1108.9690000000001</v>
      </c>
      <c r="CE11" s="627">
        <f t="shared" si="36"/>
        <v>1115.9100000000001</v>
      </c>
      <c r="CG11" s="616" t="s">
        <v>459</v>
      </c>
      <c r="CH11" s="627">
        <v>3869143</v>
      </c>
      <c r="CI11" s="627">
        <f t="shared" si="37"/>
        <v>3869.143</v>
      </c>
      <c r="CK11" s="625" t="s">
        <v>458</v>
      </c>
      <c r="CL11" s="626">
        <v>2224879</v>
      </c>
      <c r="CM11" s="626">
        <v>1301895</v>
      </c>
      <c r="CN11" s="626">
        <v>1301895</v>
      </c>
      <c r="CO11" s="626">
        <v>922984</v>
      </c>
      <c r="CP11" s="627">
        <f t="shared" si="38"/>
        <v>2224.8789999999999</v>
      </c>
      <c r="CQ11" s="627">
        <f t="shared" si="39"/>
        <v>1301.895</v>
      </c>
      <c r="CR11" s="627">
        <f t="shared" si="40"/>
        <v>1301.895</v>
      </c>
      <c r="CS11" s="627">
        <f t="shared" si="41"/>
        <v>922.98400000000004</v>
      </c>
      <c r="CU11" s="628"/>
      <c r="CV11" s="625" t="s">
        <v>459</v>
      </c>
      <c r="CW11" s="626">
        <v>3869143</v>
      </c>
      <c r="CX11" s="626">
        <f t="shared" si="42"/>
        <v>3869.143</v>
      </c>
      <c r="CZ11" s="625" t="s">
        <v>458</v>
      </c>
      <c r="DA11" s="626">
        <v>2224879</v>
      </c>
      <c r="DB11" s="626">
        <v>1487880</v>
      </c>
      <c r="DC11" s="626">
        <v>1487880</v>
      </c>
      <c r="DD11" s="626">
        <v>736999</v>
      </c>
      <c r="DE11" s="626">
        <f t="shared" si="43"/>
        <v>2224.8789999999999</v>
      </c>
      <c r="DF11" s="626">
        <f t="shared" si="44"/>
        <v>1487.88</v>
      </c>
      <c r="DG11" s="626">
        <f t="shared" si="45"/>
        <v>1487.88</v>
      </c>
      <c r="DH11" s="626">
        <f t="shared" si="46"/>
        <v>736.99900000000002</v>
      </c>
      <c r="DL11" s="625" t="s">
        <v>459</v>
      </c>
      <c r="DM11" s="626">
        <v>5590138</v>
      </c>
      <c r="DN11" s="626">
        <f t="shared" si="47"/>
        <v>5590.1379999999999</v>
      </c>
      <c r="DQ11" s="629" t="s">
        <v>458</v>
      </c>
      <c r="DR11" s="626">
        <v>2224879</v>
      </c>
      <c r="DS11" s="626">
        <v>1673865</v>
      </c>
      <c r="DT11" s="626">
        <v>1673865</v>
      </c>
      <c r="DU11" s="626">
        <v>551014</v>
      </c>
      <c r="DV11" s="626">
        <f t="shared" si="48"/>
        <v>2224.8789999999999</v>
      </c>
      <c r="DW11" s="626">
        <f t="shared" si="49"/>
        <v>1673.865</v>
      </c>
      <c r="DX11" s="626">
        <f t="shared" si="50"/>
        <v>1673.865</v>
      </c>
      <c r="DY11" s="626">
        <f t="shared" si="51"/>
        <v>551.01400000000001</v>
      </c>
      <c r="EB11" s="625" t="s">
        <v>459</v>
      </c>
      <c r="EC11" s="626">
        <v>3869143</v>
      </c>
      <c r="ED11" s="626">
        <f t="shared" si="52"/>
        <v>3869.143</v>
      </c>
      <c r="EH11" s="630" t="s">
        <v>458</v>
      </c>
      <c r="EI11" s="630">
        <v>2224879</v>
      </c>
      <c r="EJ11" s="630">
        <v>1859850</v>
      </c>
      <c r="EK11" s="630">
        <v>365029</v>
      </c>
      <c r="EL11" s="630">
        <v>1859850</v>
      </c>
      <c r="EM11" s="630">
        <v>1838716</v>
      </c>
      <c r="EN11" s="630">
        <v>21134</v>
      </c>
      <c r="EO11" s="630">
        <f t="shared" si="53"/>
        <v>2224.8789999999999</v>
      </c>
      <c r="EP11" s="630">
        <f t="shared" si="54"/>
        <v>1859.85</v>
      </c>
      <c r="EQ11" s="630">
        <f t="shared" si="55"/>
        <v>365.029</v>
      </c>
      <c r="ER11" s="630">
        <f t="shared" si="18"/>
        <v>1859.85</v>
      </c>
      <c r="ES11" s="630">
        <f t="shared" si="19"/>
        <v>1838.7159999999999</v>
      </c>
      <c r="ET11" s="630">
        <f t="shared" si="56"/>
        <v>21.134</v>
      </c>
      <c r="EW11" s="625" t="s">
        <v>459</v>
      </c>
      <c r="EX11" s="631">
        <v>3869143</v>
      </c>
      <c r="EY11" s="631">
        <f t="shared" si="57"/>
        <v>3869.143</v>
      </c>
      <c r="FA11" s="625" t="s">
        <v>458</v>
      </c>
      <c r="FB11" s="631">
        <v>2224879</v>
      </c>
      <c r="FC11" s="631">
        <v>2045835</v>
      </c>
      <c r="FD11" s="631">
        <v>2045835</v>
      </c>
      <c r="FE11" s="631">
        <v>179044</v>
      </c>
      <c r="FF11" s="631">
        <v>1979261</v>
      </c>
      <c r="FG11" s="631">
        <v>66574</v>
      </c>
      <c r="FH11" s="631">
        <f t="shared" si="58"/>
        <v>2224.8789999999999</v>
      </c>
      <c r="FI11" s="631">
        <f t="shared" si="59"/>
        <v>2045.835</v>
      </c>
      <c r="FJ11" s="631">
        <f t="shared" si="60"/>
        <v>2045.835</v>
      </c>
      <c r="FK11" s="631">
        <f t="shared" si="61"/>
        <v>179.04400000000001</v>
      </c>
      <c r="FL11" s="631">
        <f t="shared" si="62"/>
        <v>1979.261</v>
      </c>
      <c r="FM11" s="631">
        <f t="shared" si="63"/>
        <v>66.573999999999998</v>
      </c>
      <c r="FP11" s="632" t="s">
        <v>459</v>
      </c>
      <c r="FQ11" s="633">
        <v>5590138</v>
      </c>
      <c r="FR11" s="627">
        <f t="shared" si="64"/>
        <v>5590.1379999999999</v>
      </c>
      <c r="FT11" s="625" t="s">
        <v>458</v>
      </c>
      <c r="FU11" s="625">
        <v>2231820</v>
      </c>
      <c r="FV11" s="633">
        <v>2231820</v>
      </c>
      <c r="FW11" s="633">
        <v>2231820</v>
      </c>
      <c r="FX11" s="633">
        <v>0</v>
      </c>
      <c r="FY11" s="633">
        <v>2175024</v>
      </c>
      <c r="FZ11" s="633">
        <v>56796</v>
      </c>
      <c r="GA11" s="633">
        <f t="shared" si="65"/>
        <v>2231.8200000000002</v>
      </c>
      <c r="GB11" s="633">
        <f t="shared" si="66"/>
        <v>2231.8200000000002</v>
      </c>
      <c r="GC11" s="633">
        <f t="shared" si="67"/>
        <v>2231.8200000000002</v>
      </c>
      <c r="GD11" s="633">
        <f t="shared" si="68"/>
        <v>0</v>
      </c>
      <c r="GE11" s="633">
        <f t="shared" si="69"/>
        <v>2175.0239999999999</v>
      </c>
      <c r="GF11" s="633">
        <f t="shared" si="70"/>
        <v>56.795999999999999</v>
      </c>
      <c r="GG11" s="633"/>
    </row>
    <row r="12" spans="1:189" x14ac:dyDescent="0.2">
      <c r="A12" s="624" t="s">
        <v>459</v>
      </c>
      <c r="B12" s="624">
        <v>53254192</v>
      </c>
      <c r="C12" s="624">
        <v>3869143</v>
      </c>
      <c r="D12" s="624">
        <v>3869143</v>
      </c>
      <c r="E12" s="624">
        <v>49385049</v>
      </c>
      <c r="F12" s="624">
        <f t="shared" si="0"/>
        <v>54905.071951999998</v>
      </c>
      <c r="G12" s="624">
        <f t="shared" si="1"/>
        <v>3989.0864329999995</v>
      </c>
      <c r="H12" s="624">
        <f t="shared" si="2"/>
        <v>3989.0864329999995</v>
      </c>
      <c r="I12" s="624">
        <f t="shared" si="3"/>
        <v>50915.985518999994</v>
      </c>
      <c r="L12" s="625" t="s">
        <v>460</v>
      </c>
      <c r="M12" s="626">
        <v>5366349</v>
      </c>
      <c r="N12" s="626">
        <f t="shared" si="4"/>
        <v>5532.7058189999998</v>
      </c>
      <c r="P12" s="625" t="s">
        <v>459</v>
      </c>
      <c r="Q12" s="626">
        <v>53254192</v>
      </c>
      <c r="R12" s="626">
        <v>7738286</v>
      </c>
      <c r="S12" s="626">
        <v>7738286</v>
      </c>
      <c r="T12" s="626">
        <v>45515906</v>
      </c>
      <c r="U12" s="626">
        <f t="shared" si="5"/>
        <v>54905.071951999998</v>
      </c>
      <c r="V12" s="624">
        <f t="shared" si="6"/>
        <v>7978.172865999999</v>
      </c>
      <c r="W12" s="624">
        <f t="shared" si="7"/>
        <v>7978.172865999999</v>
      </c>
      <c r="X12" s="624">
        <f t="shared" si="8"/>
        <v>46926.899085999998</v>
      </c>
      <c r="AA12" s="625" t="s">
        <v>460</v>
      </c>
      <c r="AB12" s="626">
        <v>5543826</v>
      </c>
      <c r="AC12" s="624">
        <f t="shared" si="9"/>
        <v>5543.826</v>
      </c>
      <c r="AE12" s="616" t="s">
        <v>459</v>
      </c>
      <c r="AF12" s="624">
        <v>53254192</v>
      </c>
      <c r="AG12" s="624">
        <v>13328424</v>
      </c>
      <c r="AH12" s="624">
        <v>13328424</v>
      </c>
      <c r="AI12" s="624">
        <v>39925768</v>
      </c>
      <c r="AJ12" s="624">
        <f t="shared" si="10"/>
        <v>53254.192000000003</v>
      </c>
      <c r="AK12" s="624">
        <f t="shared" si="11"/>
        <v>13328.424000000001</v>
      </c>
      <c r="AL12" s="624">
        <f t="shared" si="12"/>
        <v>13328.424000000001</v>
      </c>
      <c r="AM12" s="624">
        <f t="shared" si="13"/>
        <v>39925.767999999996</v>
      </c>
      <c r="AP12" s="625" t="s">
        <v>460</v>
      </c>
      <c r="AQ12" s="626">
        <v>4784742</v>
      </c>
      <c r="AR12" s="626">
        <f t="shared" si="22"/>
        <v>4784.7420000000002</v>
      </c>
      <c r="AT12" s="625" t="s">
        <v>459</v>
      </c>
      <c r="AU12" s="626">
        <v>53254192</v>
      </c>
      <c r="AV12" s="626">
        <v>17197567</v>
      </c>
      <c r="AW12" s="626">
        <v>17197567</v>
      </c>
      <c r="AX12" s="626">
        <v>36056625</v>
      </c>
      <c r="AY12" s="624">
        <f t="shared" si="23"/>
        <v>53254.192000000003</v>
      </c>
      <c r="AZ12" s="624">
        <f t="shared" si="24"/>
        <v>17197.566999999999</v>
      </c>
      <c r="BA12" s="624">
        <f t="shared" si="25"/>
        <v>17197.566999999999</v>
      </c>
      <c r="BB12" s="624">
        <f t="shared" si="26"/>
        <v>36056.625</v>
      </c>
      <c r="BD12" s="616" t="s">
        <v>460</v>
      </c>
      <c r="BE12" s="627">
        <v>4585115</v>
      </c>
      <c r="BF12" s="628">
        <f t="shared" si="27"/>
        <v>4585.1149999999998</v>
      </c>
      <c r="BH12" s="616" t="s">
        <v>459</v>
      </c>
      <c r="BI12" s="627">
        <v>53254192</v>
      </c>
      <c r="BJ12" s="627">
        <v>21066710</v>
      </c>
      <c r="BK12" s="627">
        <v>21066710</v>
      </c>
      <c r="BL12" s="627">
        <v>32187482</v>
      </c>
      <c r="BM12" s="628">
        <f t="shared" si="28"/>
        <v>53254.192000000003</v>
      </c>
      <c r="BN12" s="628">
        <f t="shared" si="29"/>
        <v>21066.71</v>
      </c>
      <c r="BO12" s="628">
        <f t="shared" si="30"/>
        <v>21066.71</v>
      </c>
      <c r="BP12" s="628">
        <f t="shared" si="31"/>
        <v>32187.482</v>
      </c>
      <c r="BS12" s="616" t="s">
        <v>460</v>
      </c>
      <c r="BT12" s="627">
        <v>5702135</v>
      </c>
      <c r="BU12" s="627">
        <f t="shared" si="32"/>
        <v>5702.1350000000002</v>
      </c>
      <c r="BW12" s="627" t="s">
        <v>459</v>
      </c>
      <c r="BX12" s="627">
        <v>53254192</v>
      </c>
      <c r="BY12" s="627">
        <v>26656848</v>
      </c>
      <c r="BZ12" s="627">
        <v>26597344</v>
      </c>
      <c r="CA12" s="627">
        <v>26656848</v>
      </c>
      <c r="CB12" s="627">
        <f t="shared" si="33"/>
        <v>53254.192000000003</v>
      </c>
      <c r="CC12" s="627">
        <f t="shared" si="34"/>
        <v>26656.848000000002</v>
      </c>
      <c r="CD12" s="627">
        <f t="shared" si="35"/>
        <v>26597.344000000001</v>
      </c>
      <c r="CE12" s="627">
        <f t="shared" si="36"/>
        <v>26656.848000000002</v>
      </c>
      <c r="CG12" s="616" t="s">
        <v>460</v>
      </c>
      <c r="CH12" s="627">
        <v>4812994</v>
      </c>
      <c r="CI12" s="627">
        <f t="shared" si="37"/>
        <v>4812.9939999999997</v>
      </c>
      <c r="CK12" s="625" t="s">
        <v>459</v>
      </c>
      <c r="CL12" s="626">
        <v>53254192</v>
      </c>
      <c r="CM12" s="626">
        <v>30525991</v>
      </c>
      <c r="CN12" s="626">
        <v>30525991</v>
      </c>
      <c r="CO12" s="626">
        <v>22728201</v>
      </c>
      <c r="CP12" s="627">
        <f t="shared" si="38"/>
        <v>53254.192000000003</v>
      </c>
      <c r="CQ12" s="627">
        <f t="shared" si="39"/>
        <v>30525.991000000002</v>
      </c>
      <c r="CR12" s="627">
        <f t="shared" si="40"/>
        <v>30525.991000000002</v>
      </c>
      <c r="CS12" s="627">
        <f t="shared" si="41"/>
        <v>22728.201000000001</v>
      </c>
      <c r="CU12" s="628"/>
      <c r="CV12" s="625" t="s">
        <v>460</v>
      </c>
      <c r="CW12" s="626">
        <v>4831143</v>
      </c>
      <c r="CX12" s="626">
        <f t="shared" si="42"/>
        <v>4831.143</v>
      </c>
      <c r="CZ12" s="625" t="s">
        <v>459</v>
      </c>
      <c r="DA12" s="626">
        <v>53254192</v>
      </c>
      <c r="DB12" s="626">
        <v>34395134</v>
      </c>
      <c r="DC12" s="626">
        <v>34395134</v>
      </c>
      <c r="DD12" s="626">
        <v>18859058</v>
      </c>
      <c r="DE12" s="626">
        <f t="shared" si="43"/>
        <v>53254.192000000003</v>
      </c>
      <c r="DF12" s="626">
        <f t="shared" si="44"/>
        <v>34395.133999999998</v>
      </c>
      <c r="DG12" s="626">
        <f t="shared" si="45"/>
        <v>34395.133999999998</v>
      </c>
      <c r="DH12" s="626">
        <f t="shared" si="46"/>
        <v>18859.058000000001</v>
      </c>
      <c r="DL12" s="625" t="s">
        <v>460</v>
      </c>
      <c r="DM12" s="626">
        <v>5605488</v>
      </c>
      <c r="DN12" s="626">
        <f t="shared" si="47"/>
        <v>5605.4880000000003</v>
      </c>
      <c r="DQ12" s="629" t="s">
        <v>459</v>
      </c>
      <c r="DR12" s="626">
        <v>53254192</v>
      </c>
      <c r="DS12" s="626">
        <v>39985272</v>
      </c>
      <c r="DT12" s="626">
        <v>39985272</v>
      </c>
      <c r="DU12" s="626">
        <v>13268920</v>
      </c>
      <c r="DV12" s="626">
        <f t="shared" si="48"/>
        <v>53254.192000000003</v>
      </c>
      <c r="DW12" s="626">
        <f t="shared" si="49"/>
        <v>39985.271999999997</v>
      </c>
      <c r="DX12" s="626">
        <f t="shared" si="50"/>
        <v>39985.271999999997</v>
      </c>
      <c r="DY12" s="626">
        <f t="shared" si="51"/>
        <v>13268.92</v>
      </c>
      <c r="EB12" s="625" t="s">
        <v>460</v>
      </c>
      <c r="EC12" s="626">
        <v>4816716</v>
      </c>
      <c r="ED12" s="626">
        <f t="shared" si="52"/>
        <v>4816.7160000000003</v>
      </c>
      <c r="EH12" s="630" t="s">
        <v>459</v>
      </c>
      <c r="EI12" s="630">
        <v>53254192</v>
      </c>
      <c r="EJ12" s="630">
        <v>43854415</v>
      </c>
      <c r="EK12" s="630">
        <v>9399777</v>
      </c>
      <c r="EL12" s="630">
        <v>43854415</v>
      </c>
      <c r="EM12" s="630">
        <v>42461369</v>
      </c>
      <c r="EN12" s="630">
        <v>1393046</v>
      </c>
      <c r="EO12" s="630">
        <f t="shared" si="53"/>
        <v>53254.192000000003</v>
      </c>
      <c r="EP12" s="630">
        <f t="shared" si="54"/>
        <v>43854.415000000001</v>
      </c>
      <c r="EQ12" s="630">
        <f t="shared" si="55"/>
        <v>9399.777</v>
      </c>
      <c r="ER12" s="630">
        <f t="shared" si="18"/>
        <v>43854.415000000001</v>
      </c>
      <c r="ES12" s="630">
        <f t="shared" si="19"/>
        <v>42461.368999999999</v>
      </c>
      <c r="ET12" s="630">
        <f t="shared" si="56"/>
        <v>1393.046</v>
      </c>
      <c r="EW12" s="625" t="s">
        <v>460</v>
      </c>
      <c r="EX12" s="631">
        <v>4431567</v>
      </c>
      <c r="EY12" s="631">
        <f t="shared" si="57"/>
        <v>4431.567</v>
      </c>
      <c r="FA12" s="625" t="s">
        <v>459</v>
      </c>
      <c r="FB12" s="631">
        <v>53254192</v>
      </c>
      <c r="FC12" s="631">
        <v>47723558</v>
      </c>
      <c r="FD12" s="631">
        <v>47723558</v>
      </c>
      <c r="FE12" s="631">
        <v>5530634</v>
      </c>
      <c r="FF12" s="631">
        <v>44885414</v>
      </c>
      <c r="FG12" s="631">
        <v>2838144</v>
      </c>
      <c r="FH12" s="631">
        <f t="shared" si="58"/>
        <v>53254.192000000003</v>
      </c>
      <c r="FI12" s="631">
        <f t="shared" si="59"/>
        <v>47723.557999999997</v>
      </c>
      <c r="FJ12" s="631">
        <f t="shared" si="60"/>
        <v>47723.557999999997</v>
      </c>
      <c r="FK12" s="631">
        <f t="shared" si="61"/>
        <v>5530.634</v>
      </c>
      <c r="FL12" s="631">
        <f t="shared" si="62"/>
        <v>44885.413999999997</v>
      </c>
      <c r="FM12" s="631">
        <f t="shared" si="63"/>
        <v>2838.1439999999998</v>
      </c>
      <c r="FP12" s="632" t="s">
        <v>460</v>
      </c>
      <c r="FQ12" s="633">
        <v>5471812</v>
      </c>
      <c r="FR12" s="627">
        <f t="shared" si="64"/>
        <v>5471.8119999999999</v>
      </c>
      <c r="FT12" s="625" t="s">
        <v>459</v>
      </c>
      <c r="FU12" s="625">
        <v>53313696</v>
      </c>
      <c r="FV12" s="633">
        <v>53313696</v>
      </c>
      <c r="FW12" s="633">
        <v>53313696</v>
      </c>
      <c r="FX12" s="633">
        <v>0</v>
      </c>
      <c r="FY12" s="633">
        <v>50993908</v>
      </c>
      <c r="FZ12" s="633">
        <v>2319788</v>
      </c>
      <c r="GA12" s="633">
        <f t="shared" si="65"/>
        <v>53313.696000000004</v>
      </c>
      <c r="GB12" s="633">
        <f t="shared" si="66"/>
        <v>53313.696000000004</v>
      </c>
      <c r="GC12" s="633">
        <f t="shared" si="67"/>
        <v>53313.696000000004</v>
      </c>
      <c r="GD12" s="633">
        <f t="shared" si="68"/>
        <v>0</v>
      </c>
      <c r="GE12" s="633">
        <f t="shared" si="69"/>
        <v>50993.908000000003</v>
      </c>
      <c r="GF12" s="633">
        <f t="shared" si="70"/>
        <v>2319.788</v>
      </c>
      <c r="GG12" s="633"/>
    </row>
    <row r="13" spans="1:189" x14ac:dyDescent="0.2">
      <c r="A13" s="624" t="s">
        <v>460</v>
      </c>
      <c r="B13" s="624">
        <v>78237199</v>
      </c>
      <c r="C13" s="624">
        <v>5366349</v>
      </c>
      <c r="D13" s="624">
        <v>5366349</v>
      </c>
      <c r="E13" s="624">
        <v>72870850</v>
      </c>
      <c r="F13" s="624">
        <f t="shared" si="0"/>
        <v>80662.552168999988</v>
      </c>
      <c r="G13" s="624">
        <f t="shared" si="1"/>
        <v>5532.7058189999998</v>
      </c>
      <c r="H13" s="624">
        <f t="shared" si="2"/>
        <v>5532.7058189999998</v>
      </c>
      <c r="I13" s="624">
        <f t="shared" si="3"/>
        <v>75129.846350000007</v>
      </c>
      <c r="L13" s="625" t="s">
        <v>461</v>
      </c>
      <c r="M13" s="626">
        <v>13942491</v>
      </c>
      <c r="N13" s="626">
        <f t="shared" si="4"/>
        <v>14374.708220999999</v>
      </c>
      <c r="P13" s="625" t="s">
        <v>460</v>
      </c>
      <c r="Q13" s="626">
        <v>78237199</v>
      </c>
      <c r="R13" s="626">
        <v>10732698</v>
      </c>
      <c r="S13" s="626">
        <v>10732698</v>
      </c>
      <c r="T13" s="626">
        <v>67504501</v>
      </c>
      <c r="U13" s="626">
        <f t="shared" si="5"/>
        <v>80662.552168999988</v>
      </c>
      <c r="V13" s="624">
        <f t="shared" si="6"/>
        <v>11065.411638</v>
      </c>
      <c r="W13" s="624">
        <f t="shared" si="7"/>
        <v>11065.411638</v>
      </c>
      <c r="X13" s="624">
        <f t="shared" si="8"/>
        <v>69597.140530999997</v>
      </c>
      <c r="AA13" s="625" t="s">
        <v>461</v>
      </c>
      <c r="AB13" s="626">
        <v>12476725</v>
      </c>
      <c r="AC13" s="624">
        <f t="shared" si="9"/>
        <v>12476.725</v>
      </c>
      <c r="AE13" s="616" t="s">
        <v>460</v>
      </c>
      <c r="AF13" s="624">
        <v>78237199</v>
      </c>
      <c r="AG13" s="624">
        <v>16276524</v>
      </c>
      <c r="AH13" s="624">
        <v>16276524</v>
      </c>
      <c r="AI13" s="624">
        <v>61960675</v>
      </c>
      <c r="AJ13" s="624">
        <f t="shared" si="10"/>
        <v>78237.198999999993</v>
      </c>
      <c r="AK13" s="624">
        <f t="shared" si="11"/>
        <v>16276.523999999999</v>
      </c>
      <c r="AL13" s="624">
        <f t="shared" si="12"/>
        <v>16276.523999999999</v>
      </c>
      <c r="AM13" s="624">
        <f t="shared" si="13"/>
        <v>61960.675000000003</v>
      </c>
      <c r="AP13" s="625" t="s">
        <v>461</v>
      </c>
      <c r="AQ13" s="626">
        <v>12476725</v>
      </c>
      <c r="AR13" s="626">
        <f t="shared" si="22"/>
        <v>12476.725</v>
      </c>
      <c r="AT13" s="625" t="s">
        <v>460</v>
      </c>
      <c r="AU13" s="626">
        <v>78237199</v>
      </c>
      <c r="AV13" s="626">
        <v>21061266</v>
      </c>
      <c r="AW13" s="626">
        <v>21061266</v>
      </c>
      <c r="AX13" s="626">
        <v>57175933</v>
      </c>
      <c r="AY13" s="624">
        <f t="shared" si="23"/>
        <v>78237.198999999993</v>
      </c>
      <c r="AZ13" s="624">
        <f t="shared" si="24"/>
        <v>21061.266</v>
      </c>
      <c r="BA13" s="624">
        <f t="shared" si="25"/>
        <v>21061.266</v>
      </c>
      <c r="BB13" s="624">
        <f t="shared" si="26"/>
        <v>57175.932999999997</v>
      </c>
      <c r="BD13" s="616" t="s">
        <v>461</v>
      </c>
      <c r="BE13" s="627">
        <v>11880153</v>
      </c>
      <c r="BF13" s="628">
        <f t="shared" si="27"/>
        <v>11880.153</v>
      </c>
      <c r="BH13" s="616" t="s">
        <v>460</v>
      </c>
      <c r="BI13" s="627">
        <v>78237199</v>
      </c>
      <c r="BJ13" s="627">
        <v>25646381</v>
      </c>
      <c r="BK13" s="627">
        <v>25646381</v>
      </c>
      <c r="BL13" s="627">
        <v>52590818</v>
      </c>
      <c r="BM13" s="628">
        <f t="shared" si="28"/>
        <v>78237.198999999993</v>
      </c>
      <c r="BN13" s="628">
        <f t="shared" si="29"/>
        <v>25646.381000000001</v>
      </c>
      <c r="BO13" s="628">
        <f t="shared" si="30"/>
        <v>25646.381000000001</v>
      </c>
      <c r="BP13" s="628">
        <f t="shared" si="31"/>
        <v>52590.817999999999</v>
      </c>
      <c r="BS13" s="616" t="s">
        <v>461</v>
      </c>
      <c r="BT13" s="627">
        <v>12546721</v>
      </c>
      <c r="BU13" s="627">
        <f t="shared" si="32"/>
        <v>12546.721</v>
      </c>
      <c r="BW13" s="627" t="s">
        <v>460</v>
      </c>
      <c r="BX13" s="627">
        <v>78237199</v>
      </c>
      <c r="BY13" s="627">
        <v>31348516</v>
      </c>
      <c r="BZ13" s="627">
        <v>46888683</v>
      </c>
      <c r="CA13" s="627">
        <v>31348516</v>
      </c>
      <c r="CB13" s="627">
        <f t="shared" si="33"/>
        <v>78237.198999999993</v>
      </c>
      <c r="CC13" s="627">
        <f t="shared" si="34"/>
        <v>31348.516</v>
      </c>
      <c r="CD13" s="627">
        <f t="shared" si="35"/>
        <v>46888.682999999997</v>
      </c>
      <c r="CE13" s="627">
        <f t="shared" si="36"/>
        <v>31348.516</v>
      </c>
      <c r="CG13" s="616" t="s">
        <v>461</v>
      </c>
      <c r="CH13" s="627">
        <v>12546721</v>
      </c>
      <c r="CI13" s="627">
        <f t="shared" si="37"/>
        <v>12546.721</v>
      </c>
      <c r="CK13" s="625" t="s">
        <v>460</v>
      </c>
      <c r="CL13" s="626">
        <v>78237199</v>
      </c>
      <c r="CM13" s="626">
        <v>36161510</v>
      </c>
      <c r="CN13" s="626">
        <v>36161510</v>
      </c>
      <c r="CO13" s="626">
        <v>42075689</v>
      </c>
      <c r="CP13" s="627">
        <f t="shared" si="38"/>
        <v>78237.198999999993</v>
      </c>
      <c r="CQ13" s="627">
        <f t="shared" si="39"/>
        <v>36161.51</v>
      </c>
      <c r="CR13" s="627">
        <f t="shared" si="40"/>
        <v>36161.51</v>
      </c>
      <c r="CS13" s="627">
        <f t="shared" si="41"/>
        <v>42075.688999999998</v>
      </c>
      <c r="CU13" s="628"/>
      <c r="CV13" s="625" t="s">
        <v>461</v>
      </c>
      <c r="CW13" s="626">
        <v>12600955</v>
      </c>
      <c r="CX13" s="626">
        <f t="shared" si="42"/>
        <v>12600.955</v>
      </c>
      <c r="CZ13" s="625" t="s">
        <v>460</v>
      </c>
      <c r="DA13" s="626">
        <v>78237199</v>
      </c>
      <c r="DB13" s="626">
        <v>40992653</v>
      </c>
      <c r="DC13" s="626">
        <v>40992653</v>
      </c>
      <c r="DD13" s="626">
        <v>37244546</v>
      </c>
      <c r="DE13" s="626">
        <f t="shared" si="43"/>
        <v>78237.198999999993</v>
      </c>
      <c r="DF13" s="626">
        <f t="shared" si="44"/>
        <v>40992.652999999998</v>
      </c>
      <c r="DG13" s="626">
        <f t="shared" si="45"/>
        <v>40992.652999999998</v>
      </c>
      <c r="DH13" s="626">
        <f t="shared" si="46"/>
        <v>37244.546000000002</v>
      </c>
      <c r="DL13" s="625" t="s">
        <v>461</v>
      </c>
      <c r="DM13" s="626">
        <v>12546721</v>
      </c>
      <c r="DN13" s="626">
        <f t="shared" si="47"/>
        <v>12546.721</v>
      </c>
      <c r="DQ13" s="629" t="s">
        <v>460</v>
      </c>
      <c r="DR13" s="626">
        <v>78237199</v>
      </c>
      <c r="DS13" s="626">
        <v>46598141</v>
      </c>
      <c r="DT13" s="626">
        <v>46598141</v>
      </c>
      <c r="DU13" s="626">
        <v>31639058</v>
      </c>
      <c r="DV13" s="626">
        <f t="shared" si="48"/>
        <v>78237.198999999993</v>
      </c>
      <c r="DW13" s="626">
        <f t="shared" si="49"/>
        <v>46598.141000000003</v>
      </c>
      <c r="DX13" s="626">
        <f t="shared" si="50"/>
        <v>46598.141000000003</v>
      </c>
      <c r="DY13" s="626">
        <f t="shared" si="51"/>
        <v>31639.058000000001</v>
      </c>
      <c r="EB13" s="625" t="s">
        <v>461</v>
      </c>
      <c r="EC13" s="626">
        <v>12546721</v>
      </c>
      <c r="ED13" s="626">
        <f t="shared" si="52"/>
        <v>12546.721</v>
      </c>
      <c r="EH13" s="630" t="s">
        <v>460</v>
      </c>
      <c r="EI13" s="630">
        <v>78237199</v>
      </c>
      <c r="EJ13" s="630">
        <v>51414857</v>
      </c>
      <c r="EK13" s="630">
        <v>26822342</v>
      </c>
      <c r="EL13" s="630">
        <v>51414857</v>
      </c>
      <c r="EM13" s="630">
        <v>49642783</v>
      </c>
      <c r="EN13" s="630">
        <v>1772074</v>
      </c>
      <c r="EO13" s="630">
        <f t="shared" si="53"/>
        <v>78237.198999999993</v>
      </c>
      <c r="EP13" s="630">
        <f t="shared" si="54"/>
        <v>51414.857000000004</v>
      </c>
      <c r="EQ13" s="630">
        <f t="shared" si="55"/>
        <v>26822.342000000001</v>
      </c>
      <c r="ER13" s="630">
        <f t="shared" si="18"/>
        <v>51414.857000000004</v>
      </c>
      <c r="ES13" s="630">
        <f t="shared" si="19"/>
        <v>49642.783000000003</v>
      </c>
      <c r="ET13" s="630">
        <f t="shared" si="56"/>
        <v>1772.0740000000001</v>
      </c>
      <c r="EW13" s="625" t="s">
        <v>461</v>
      </c>
      <c r="EX13" s="631">
        <v>11400521</v>
      </c>
      <c r="EY13" s="631">
        <f t="shared" si="57"/>
        <v>11400.521000000001</v>
      </c>
      <c r="FA13" s="625" t="s">
        <v>460</v>
      </c>
      <c r="FB13" s="631">
        <v>78237199</v>
      </c>
      <c r="FC13" s="631">
        <v>55846424</v>
      </c>
      <c r="FD13" s="631">
        <v>55846424</v>
      </c>
      <c r="FE13" s="631">
        <v>22390775</v>
      </c>
      <c r="FF13" s="631">
        <v>52558343</v>
      </c>
      <c r="FG13" s="631">
        <v>3288081</v>
      </c>
      <c r="FH13" s="631">
        <f t="shared" si="58"/>
        <v>78237.198999999993</v>
      </c>
      <c r="FI13" s="631">
        <f t="shared" si="59"/>
        <v>55846.423999999999</v>
      </c>
      <c r="FJ13" s="631">
        <f t="shared" si="60"/>
        <v>55846.423999999999</v>
      </c>
      <c r="FK13" s="631">
        <f t="shared" si="61"/>
        <v>22390.775000000001</v>
      </c>
      <c r="FL13" s="631">
        <f t="shared" si="62"/>
        <v>52558.343000000001</v>
      </c>
      <c r="FM13" s="631">
        <f t="shared" si="63"/>
        <v>3288.0810000000001</v>
      </c>
      <c r="FP13" s="632" t="s">
        <v>461</v>
      </c>
      <c r="FQ13" s="633">
        <v>11891750</v>
      </c>
      <c r="FR13" s="627">
        <f t="shared" si="64"/>
        <v>11891.75</v>
      </c>
      <c r="FT13" s="625" t="s">
        <v>460</v>
      </c>
      <c r="FU13" s="625">
        <v>61318236</v>
      </c>
      <c r="FV13" s="633">
        <v>61318236</v>
      </c>
      <c r="FW13" s="633">
        <v>61318236</v>
      </c>
      <c r="FX13" s="633">
        <v>0</v>
      </c>
      <c r="FY13" s="633">
        <v>59057612</v>
      </c>
      <c r="FZ13" s="633">
        <v>2260624</v>
      </c>
      <c r="GA13" s="633">
        <f t="shared" si="65"/>
        <v>61318.235999999997</v>
      </c>
      <c r="GB13" s="633">
        <f t="shared" si="66"/>
        <v>61318.235999999997</v>
      </c>
      <c r="GC13" s="633">
        <f t="shared" si="67"/>
        <v>61318.235999999997</v>
      </c>
      <c r="GD13" s="633">
        <f t="shared" si="68"/>
        <v>0</v>
      </c>
      <c r="GE13" s="633">
        <f t="shared" si="69"/>
        <v>59057.612000000001</v>
      </c>
      <c r="GF13" s="633">
        <f t="shared" si="70"/>
        <v>2260.6239999999998</v>
      </c>
      <c r="GG13" s="633"/>
    </row>
    <row r="14" spans="1:189" x14ac:dyDescent="0.2">
      <c r="A14" s="624" t="s">
        <v>461</v>
      </c>
      <c r="B14" s="624">
        <v>193572617</v>
      </c>
      <c r="C14" s="624">
        <v>13942491</v>
      </c>
      <c r="D14" s="624">
        <v>13942491</v>
      </c>
      <c r="E14" s="624">
        <v>179630126</v>
      </c>
      <c r="F14" s="624">
        <f t="shared" si="0"/>
        <v>199573.36812699999</v>
      </c>
      <c r="G14" s="624">
        <f t="shared" si="1"/>
        <v>14374.708220999999</v>
      </c>
      <c r="H14" s="624">
        <f t="shared" si="2"/>
        <v>14374.708220999999</v>
      </c>
      <c r="I14" s="624">
        <f t="shared" si="3"/>
        <v>185198.65990599999</v>
      </c>
      <c r="L14" s="625" t="s">
        <v>463</v>
      </c>
      <c r="M14" s="626">
        <v>1045656</v>
      </c>
      <c r="N14" s="626">
        <f t="shared" si="4"/>
        <v>1078.071336</v>
      </c>
      <c r="P14" s="625" t="s">
        <v>461</v>
      </c>
      <c r="Q14" s="626">
        <v>193572617</v>
      </c>
      <c r="R14" s="626">
        <v>27884982</v>
      </c>
      <c r="S14" s="626">
        <v>27884982</v>
      </c>
      <c r="T14" s="626">
        <v>165687635</v>
      </c>
      <c r="U14" s="626">
        <f t="shared" si="5"/>
        <v>199573.36812699999</v>
      </c>
      <c r="V14" s="624">
        <f t="shared" si="6"/>
        <v>28749.416441999998</v>
      </c>
      <c r="W14" s="624">
        <f t="shared" si="7"/>
        <v>28749.416441999998</v>
      </c>
      <c r="X14" s="624">
        <f t="shared" si="8"/>
        <v>170823.95168500001</v>
      </c>
      <c r="AA14" s="625" t="s">
        <v>462</v>
      </c>
      <c r="AB14" s="626">
        <v>12309765</v>
      </c>
      <c r="AC14" s="624">
        <f t="shared" si="9"/>
        <v>12309.764999999999</v>
      </c>
      <c r="AE14" s="616" t="s">
        <v>461</v>
      </c>
      <c r="AF14" s="624">
        <v>193572617</v>
      </c>
      <c r="AG14" s="624">
        <v>40361707</v>
      </c>
      <c r="AH14" s="624">
        <v>40361707</v>
      </c>
      <c r="AI14" s="624">
        <v>153210910</v>
      </c>
      <c r="AJ14" s="624">
        <f t="shared" si="10"/>
        <v>193572.617</v>
      </c>
      <c r="AK14" s="624">
        <f t="shared" si="11"/>
        <v>40361.707000000002</v>
      </c>
      <c r="AL14" s="624">
        <f t="shared" si="12"/>
        <v>40361.707000000002</v>
      </c>
      <c r="AM14" s="624">
        <f t="shared" si="13"/>
        <v>153210.91</v>
      </c>
      <c r="AP14" s="625" t="s">
        <v>462</v>
      </c>
      <c r="AQ14" s="626">
        <v>441826</v>
      </c>
      <c r="AR14" s="626">
        <f t="shared" si="22"/>
        <v>441.82600000000002</v>
      </c>
      <c r="AT14" s="625" t="s">
        <v>461</v>
      </c>
      <c r="AU14" s="626">
        <v>193572617</v>
      </c>
      <c r="AV14" s="626">
        <v>52838432</v>
      </c>
      <c r="AW14" s="626">
        <v>52838432</v>
      </c>
      <c r="AX14" s="626">
        <v>140734185</v>
      </c>
      <c r="AY14" s="624">
        <f t="shared" si="23"/>
        <v>193572.617</v>
      </c>
      <c r="AZ14" s="624">
        <f t="shared" si="24"/>
        <v>52838.432000000001</v>
      </c>
      <c r="BA14" s="624">
        <f t="shared" si="25"/>
        <v>52838.432000000001</v>
      </c>
      <c r="BB14" s="624">
        <f t="shared" si="26"/>
        <v>140734.185</v>
      </c>
      <c r="BD14" s="616" t="s">
        <v>463</v>
      </c>
      <c r="BE14" s="627">
        <v>917854</v>
      </c>
      <c r="BF14" s="628">
        <f t="shared" si="27"/>
        <v>917.85400000000004</v>
      </c>
      <c r="BH14" s="616" t="s">
        <v>461</v>
      </c>
      <c r="BI14" s="627">
        <v>193572617</v>
      </c>
      <c r="BJ14" s="627">
        <v>64718585</v>
      </c>
      <c r="BK14" s="627">
        <v>64718585</v>
      </c>
      <c r="BL14" s="627">
        <v>128854032</v>
      </c>
      <c r="BM14" s="628">
        <f t="shared" si="28"/>
        <v>193572.617</v>
      </c>
      <c r="BN14" s="628">
        <f t="shared" si="29"/>
        <v>64718.584999999999</v>
      </c>
      <c r="BO14" s="628">
        <f t="shared" si="30"/>
        <v>64718.584999999999</v>
      </c>
      <c r="BP14" s="628">
        <f t="shared" si="31"/>
        <v>128854.03200000001</v>
      </c>
      <c r="BS14" s="616" t="s">
        <v>462</v>
      </c>
      <c r="BT14" s="627">
        <v>12138550</v>
      </c>
      <c r="BU14" s="627">
        <f t="shared" si="32"/>
        <v>12138.55</v>
      </c>
      <c r="BW14" s="627" t="s">
        <v>461</v>
      </c>
      <c r="BX14" s="627">
        <v>193572617</v>
      </c>
      <c r="BY14" s="627">
        <v>77265306</v>
      </c>
      <c r="BZ14" s="627">
        <v>116307311</v>
      </c>
      <c r="CA14" s="627">
        <v>77265306</v>
      </c>
      <c r="CB14" s="627">
        <f t="shared" si="33"/>
        <v>193572.617</v>
      </c>
      <c r="CC14" s="627">
        <f t="shared" si="34"/>
        <v>77265.305999999997</v>
      </c>
      <c r="CD14" s="627">
        <f t="shared" si="35"/>
        <v>116307.311</v>
      </c>
      <c r="CE14" s="627">
        <f t="shared" si="36"/>
        <v>77265.305999999997</v>
      </c>
      <c r="CG14" s="616" t="s">
        <v>463</v>
      </c>
      <c r="CH14" s="627">
        <v>1052349</v>
      </c>
      <c r="CI14" s="627">
        <f t="shared" si="37"/>
        <v>1052.3489999999999</v>
      </c>
      <c r="CK14" s="625" t="s">
        <v>461</v>
      </c>
      <c r="CL14" s="626">
        <v>193572617</v>
      </c>
      <c r="CM14" s="626">
        <v>89812027</v>
      </c>
      <c r="CN14" s="626">
        <v>89812027</v>
      </c>
      <c r="CO14" s="626">
        <v>103760590</v>
      </c>
      <c r="CP14" s="627">
        <f t="shared" si="38"/>
        <v>193572.617</v>
      </c>
      <c r="CQ14" s="627">
        <f t="shared" si="39"/>
        <v>89812.027000000002</v>
      </c>
      <c r="CR14" s="627">
        <f t="shared" si="40"/>
        <v>89812.027000000002</v>
      </c>
      <c r="CS14" s="627">
        <f t="shared" si="41"/>
        <v>103760.59</v>
      </c>
      <c r="CU14" s="628"/>
      <c r="CV14" s="625" t="s">
        <v>462</v>
      </c>
      <c r="CW14" s="626">
        <v>17720</v>
      </c>
      <c r="CX14" s="626">
        <f t="shared" si="42"/>
        <v>17.72</v>
      </c>
      <c r="CZ14" s="625" t="s">
        <v>461</v>
      </c>
      <c r="DA14" s="626">
        <v>193572617</v>
      </c>
      <c r="DB14" s="626">
        <v>102412982</v>
      </c>
      <c r="DC14" s="626">
        <v>102412982</v>
      </c>
      <c r="DD14" s="626">
        <v>91159635</v>
      </c>
      <c r="DE14" s="626">
        <f t="shared" si="43"/>
        <v>193572.617</v>
      </c>
      <c r="DF14" s="626">
        <f t="shared" si="44"/>
        <v>102412.982</v>
      </c>
      <c r="DG14" s="626">
        <f t="shared" si="45"/>
        <v>102412.982</v>
      </c>
      <c r="DH14" s="626">
        <f t="shared" si="46"/>
        <v>91159.634999999995</v>
      </c>
      <c r="DL14" s="625" t="s">
        <v>462</v>
      </c>
      <c r="DM14" s="626">
        <v>12380889</v>
      </c>
      <c r="DN14" s="626">
        <f t="shared" si="47"/>
        <v>12380.888999999999</v>
      </c>
      <c r="DQ14" s="629" t="s">
        <v>461</v>
      </c>
      <c r="DR14" s="626">
        <v>193572617</v>
      </c>
      <c r="DS14" s="626">
        <v>114959703</v>
      </c>
      <c r="DT14" s="626">
        <v>114959703</v>
      </c>
      <c r="DU14" s="626">
        <v>78612914</v>
      </c>
      <c r="DV14" s="626">
        <f t="shared" si="48"/>
        <v>193572.617</v>
      </c>
      <c r="DW14" s="626">
        <f t="shared" si="49"/>
        <v>114959.70299999999</v>
      </c>
      <c r="DX14" s="626">
        <f t="shared" si="50"/>
        <v>114959.70299999999</v>
      </c>
      <c r="DY14" s="626">
        <f t="shared" si="51"/>
        <v>78612.914000000004</v>
      </c>
      <c r="EB14" s="625" t="s">
        <v>463</v>
      </c>
      <c r="EC14" s="626">
        <v>1052349</v>
      </c>
      <c r="ED14" s="626">
        <f t="shared" si="52"/>
        <v>1052.3489999999999</v>
      </c>
      <c r="EH14" s="630" t="s">
        <v>461</v>
      </c>
      <c r="EI14" s="630">
        <v>193572617</v>
      </c>
      <c r="EJ14" s="630">
        <v>127506424</v>
      </c>
      <c r="EK14" s="630">
        <v>66066193</v>
      </c>
      <c r="EL14" s="630">
        <v>127506424</v>
      </c>
      <c r="EM14" s="630">
        <v>121884886</v>
      </c>
      <c r="EN14" s="630">
        <v>5621538</v>
      </c>
      <c r="EO14" s="630">
        <f t="shared" si="53"/>
        <v>193572.617</v>
      </c>
      <c r="EP14" s="630">
        <f t="shared" si="54"/>
        <v>127506.424</v>
      </c>
      <c r="EQ14" s="630">
        <f t="shared" si="55"/>
        <v>66066.192999999999</v>
      </c>
      <c r="ER14" s="630">
        <f t="shared" si="18"/>
        <v>127506.424</v>
      </c>
      <c r="ES14" s="630">
        <f t="shared" si="19"/>
        <v>121884.886</v>
      </c>
      <c r="ET14" s="630">
        <f t="shared" si="56"/>
        <v>5621.5379999999996</v>
      </c>
      <c r="EW14" s="625" t="s">
        <v>463</v>
      </c>
      <c r="EX14" s="631">
        <v>806801</v>
      </c>
      <c r="EY14" s="631">
        <f t="shared" si="57"/>
        <v>806.80100000000004</v>
      </c>
      <c r="FA14" s="625" t="s">
        <v>461</v>
      </c>
      <c r="FB14" s="631">
        <v>193572617</v>
      </c>
      <c r="FC14" s="631">
        <v>138906945</v>
      </c>
      <c r="FD14" s="631">
        <v>138906945</v>
      </c>
      <c r="FE14" s="631">
        <v>54665672</v>
      </c>
      <c r="FF14" s="631">
        <v>130360076</v>
      </c>
      <c r="FG14" s="631">
        <v>8546869</v>
      </c>
      <c r="FH14" s="631">
        <f t="shared" si="58"/>
        <v>193572.617</v>
      </c>
      <c r="FI14" s="631">
        <f t="shared" si="59"/>
        <v>138906.94500000001</v>
      </c>
      <c r="FJ14" s="631">
        <f t="shared" si="60"/>
        <v>138906.94500000001</v>
      </c>
      <c r="FK14" s="631">
        <f t="shared" si="61"/>
        <v>54665.671999999999</v>
      </c>
      <c r="FL14" s="631">
        <f t="shared" si="62"/>
        <v>130360.076</v>
      </c>
      <c r="FM14" s="631">
        <f t="shared" si="63"/>
        <v>8546.8690000000006</v>
      </c>
      <c r="FP14" s="632" t="s">
        <v>462</v>
      </c>
      <c r="FQ14" s="633">
        <v>11792377</v>
      </c>
      <c r="FR14" s="627">
        <f t="shared" si="64"/>
        <v>11792.377</v>
      </c>
      <c r="FT14" s="625" t="s">
        <v>461</v>
      </c>
      <c r="FU14" s="625">
        <v>150798695</v>
      </c>
      <c r="FV14" s="633">
        <v>150798695</v>
      </c>
      <c r="FW14" s="633">
        <v>150798695</v>
      </c>
      <c r="FX14" s="633">
        <v>0</v>
      </c>
      <c r="FY14" s="633">
        <v>144600656</v>
      </c>
      <c r="FZ14" s="633">
        <v>6198039</v>
      </c>
      <c r="GA14" s="633">
        <f t="shared" si="65"/>
        <v>150798.69500000001</v>
      </c>
      <c r="GB14" s="633">
        <f t="shared" si="66"/>
        <v>150798.69500000001</v>
      </c>
      <c r="GC14" s="633">
        <f t="shared" si="67"/>
        <v>150798.69500000001</v>
      </c>
      <c r="GD14" s="633">
        <f t="shared" si="68"/>
        <v>0</v>
      </c>
      <c r="GE14" s="633">
        <f t="shared" si="69"/>
        <v>144600.65599999999</v>
      </c>
      <c r="GF14" s="633">
        <f t="shared" si="70"/>
        <v>6198.0389999999998</v>
      </c>
      <c r="GG14" s="633"/>
    </row>
    <row r="15" spans="1:189" x14ac:dyDescent="0.2">
      <c r="A15" s="624" t="s">
        <v>462</v>
      </c>
      <c r="B15" s="624">
        <v>62483361</v>
      </c>
      <c r="C15" s="624">
        <v>0</v>
      </c>
      <c r="D15" s="624">
        <v>0</v>
      </c>
      <c r="E15" s="624">
        <v>62483361</v>
      </c>
      <c r="F15" s="624">
        <f t="shared" si="0"/>
        <v>64420.345190999993</v>
      </c>
      <c r="G15" s="624">
        <f t="shared" si="1"/>
        <v>0</v>
      </c>
      <c r="H15" s="624">
        <f t="shared" si="2"/>
        <v>0</v>
      </c>
      <c r="I15" s="624">
        <f t="shared" si="3"/>
        <v>64420.345190999993</v>
      </c>
      <c r="L15" s="625" t="s">
        <v>295</v>
      </c>
      <c r="M15" s="626">
        <v>1104197</v>
      </c>
      <c r="N15" s="626">
        <f t="shared" si="4"/>
        <v>1138.4271069999998</v>
      </c>
      <c r="P15" s="625" t="s">
        <v>462</v>
      </c>
      <c r="Q15" s="626">
        <v>62483361</v>
      </c>
      <c r="R15" s="626">
        <v>0</v>
      </c>
      <c r="S15" s="626">
        <v>0</v>
      </c>
      <c r="T15" s="626">
        <v>62483361</v>
      </c>
      <c r="U15" s="626">
        <f t="shared" si="5"/>
        <v>64420.345190999993</v>
      </c>
      <c r="V15" s="624">
        <f t="shared" si="6"/>
        <v>0</v>
      </c>
      <c r="W15" s="624">
        <f t="shared" si="7"/>
        <v>0</v>
      </c>
      <c r="X15" s="624">
        <f t="shared" si="8"/>
        <v>64420.345190999993</v>
      </c>
      <c r="AA15" s="625" t="s">
        <v>463</v>
      </c>
      <c r="AB15" s="626">
        <v>1045656</v>
      </c>
      <c r="AC15" s="624">
        <f t="shared" si="9"/>
        <v>1045.6559999999999</v>
      </c>
      <c r="AE15" s="616" t="s">
        <v>462</v>
      </c>
      <c r="AF15" s="624">
        <v>62483361</v>
      </c>
      <c r="AG15" s="624">
        <v>12309765</v>
      </c>
      <c r="AH15" s="624">
        <v>12309765</v>
      </c>
      <c r="AI15" s="624">
        <v>50173596</v>
      </c>
      <c r="AJ15" s="624">
        <f t="shared" si="10"/>
        <v>62483.360999999997</v>
      </c>
      <c r="AK15" s="624">
        <f t="shared" si="11"/>
        <v>12309.764999999999</v>
      </c>
      <c r="AL15" s="624">
        <f t="shared" si="12"/>
        <v>12309.764999999999</v>
      </c>
      <c r="AM15" s="624">
        <f t="shared" si="13"/>
        <v>50173.595999999998</v>
      </c>
      <c r="AP15" s="625" t="s">
        <v>463</v>
      </c>
      <c r="AQ15" s="626">
        <v>1045656</v>
      </c>
      <c r="AR15" s="626">
        <f t="shared" si="22"/>
        <v>1045.6559999999999</v>
      </c>
      <c r="AT15" s="625" t="s">
        <v>462</v>
      </c>
      <c r="AU15" s="626">
        <v>62483361</v>
      </c>
      <c r="AV15" s="626">
        <v>12751591</v>
      </c>
      <c r="AW15" s="626">
        <v>12751591</v>
      </c>
      <c r="AX15" s="626">
        <v>49731770</v>
      </c>
      <c r="AY15" s="624">
        <f t="shared" si="23"/>
        <v>62483.360999999997</v>
      </c>
      <c r="AZ15" s="624">
        <f t="shared" si="24"/>
        <v>12751.591</v>
      </c>
      <c r="BA15" s="624">
        <f t="shared" si="25"/>
        <v>12751.591</v>
      </c>
      <c r="BB15" s="624">
        <f t="shared" si="26"/>
        <v>49731.77</v>
      </c>
      <c r="BD15" s="616" t="s">
        <v>295</v>
      </c>
      <c r="BE15" s="627">
        <v>1084812</v>
      </c>
      <c r="BF15" s="628">
        <f t="shared" si="27"/>
        <v>1084.8119999999999</v>
      </c>
      <c r="BH15" s="616" t="s">
        <v>462</v>
      </c>
      <c r="BI15" s="627">
        <v>62483361</v>
      </c>
      <c r="BJ15" s="627">
        <v>12751591</v>
      </c>
      <c r="BK15" s="627">
        <v>12751591</v>
      </c>
      <c r="BL15" s="627">
        <v>49731770</v>
      </c>
      <c r="BM15" s="628">
        <f t="shared" si="28"/>
        <v>62483.360999999997</v>
      </c>
      <c r="BN15" s="628">
        <f t="shared" si="29"/>
        <v>12751.591</v>
      </c>
      <c r="BO15" s="628">
        <f t="shared" si="30"/>
        <v>12751.591</v>
      </c>
      <c r="BP15" s="628">
        <f t="shared" si="31"/>
        <v>49731.77</v>
      </c>
      <c r="BS15" s="616" t="s">
        <v>463</v>
      </c>
      <c r="BT15" s="627">
        <v>1052349</v>
      </c>
      <c r="BU15" s="627">
        <f t="shared" si="32"/>
        <v>1052.3489999999999</v>
      </c>
      <c r="BW15" s="627" t="s">
        <v>462</v>
      </c>
      <c r="BX15" s="627">
        <v>62483361</v>
      </c>
      <c r="BY15" s="627">
        <v>24890141</v>
      </c>
      <c r="BZ15" s="627">
        <v>37593220</v>
      </c>
      <c r="CA15" s="627">
        <v>24890141</v>
      </c>
      <c r="CB15" s="627">
        <f t="shared" si="33"/>
        <v>62483.360999999997</v>
      </c>
      <c r="CC15" s="627">
        <f t="shared" si="34"/>
        <v>24890.141</v>
      </c>
      <c r="CD15" s="627">
        <f t="shared" si="35"/>
        <v>37593.22</v>
      </c>
      <c r="CE15" s="627">
        <f t="shared" si="36"/>
        <v>24890.141</v>
      </c>
      <c r="CG15" s="616" t="s">
        <v>295</v>
      </c>
      <c r="CH15" s="627">
        <v>1256515</v>
      </c>
      <c r="CI15" s="627">
        <f t="shared" si="37"/>
        <v>1256.5150000000001</v>
      </c>
      <c r="CK15" s="625" t="s">
        <v>462</v>
      </c>
      <c r="CL15" s="626">
        <v>62483361</v>
      </c>
      <c r="CM15" s="626">
        <v>24890141</v>
      </c>
      <c r="CN15" s="626">
        <v>24890141</v>
      </c>
      <c r="CO15" s="626">
        <v>37593220</v>
      </c>
      <c r="CP15" s="627">
        <f t="shared" si="38"/>
        <v>62483.360999999997</v>
      </c>
      <c r="CQ15" s="627">
        <f t="shared" si="39"/>
        <v>24890.141</v>
      </c>
      <c r="CR15" s="627">
        <f t="shared" si="40"/>
        <v>24890.141</v>
      </c>
      <c r="CS15" s="627">
        <f t="shared" si="41"/>
        <v>37593.22</v>
      </c>
      <c r="CU15" s="628"/>
      <c r="CV15" s="625" t="s">
        <v>463</v>
      </c>
      <c r="CW15" s="626">
        <v>1063967</v>
      </c>
      <c r="CX15" s="626">
        <f t="shared" si="42"/>
        <v>1063.9670000000001</v>
      </c>
      <c r="CZ15" s="625" t="s">
        <v>462</v>
      </c>
      <c r="DA15" s="626">
        <v>62483361</v>
      </c>
      <c r="DB15" s="626">
        <v>24907861</v>
      </c>
      <c r="DC15" s="626">
        <v>24907861</v>
      </c>
      <c r="DD15" s="626">
        <v>37575500</v>
      </c>
      <c r="DE15" s="626">
        <f t="shared" si="43"/>
        <v>62483.360999999997</v>
      </c>
      <c r="DF15" s="626">
        <f t="shared" si="44"/>
        <v>24907.861000000001</v>
      </c>
      <c r="DG15" s="626">
        <f t="shared" si="45"/>
        <v>24907.861000000001</v>
      </c>
      <c r="DH15" s="626">
        <f t="shared" si="46"/>
        <v>37575.5</v>
      </c>
      <c r="DL15" s="625" t="s">
        <v>463</v>
      </c>
      <c r="DM15" s="626">
        <v>1052349</v>
      </c>
      <c r="DN15" s="626">
        <f t="shared" si="47"/>
        <v>1052.3489999999999</v>
      </c>
      <c r="DQ15" s="629" t="s">
        <v>462</v>
      </c>
      <c r="DR15" s="626">
        <v>62483361</v>
      </c>
      <c r="DS15" s="626">
        <v>37288750</v>
      </c>
      <c r="DT15" s="626">
        <v>37288750</v>
      </c>
      <c r="DU15" s="626">
        <v>25194611</v>
      </c>
      <c r="DV15" s="626">
        <f t="shared" si="48"/>
        <v>62483.360999999997</v>
      </c>
      <c r="DW15" s="626">
        <f t="shared" si="49"/>
        <v>37288.75</v>
      </c>
      <c r="DX15" s="626">
        <f t="shared" si="50"/>
        <v>37288.75</v>
      </c>
      <c r="DY15" s="626">
        <f t="shared" si="51"/>
        <v>25194.611000000001</v>
      </c>
      <c r="EB15" s="625" t="s">
        <v>295</v>
      </c>
      <c r="EC15" s="626">
        <v>1227617</v>
      </c>
      <c r="ED15" s="626">
        <f t="shared" si="52"/>
        <v>1227.617</v>
      </c>
      <c r="EH15" s="630" t="s">
        <v>462</v>
      </c>
      <c r="EI15" s="630">
        <v>62483361</v>
      </c>
      <c r="EJ15" s="630">
        <v>37288750</v>
      </c>
      <c r="EK15" s="630">
        <v>25194611</v>
      </c>
      <c r="EL15" s="630">
        <v>37288750</v>
      </c>
      <c r="EM15" s="630">
        <v>36956711</v>
      </c>
      <c r="EN15" s="630">
        <v>332039</v>
      </c>
      <c r="EO15" s="630">
        <f t="shared" si="53"/>
        <v>62483.360999999997</v>
      </c>
      <c r="EP15" s="630">
        <f t="shared" si="54"/>
        <v>37288.75</v>
      </c>
      <c r="EQ15" s="630">
        <f t="shared" si="55"/>
        <v>25194.611000000001</v>
      </c>
      <c r="ER15" s="630">
        <f t="shared" si="18"/>
        <v>37288.75</v>
      </c>
      <c r="ES15" s="630">
        <f t="shared" si="19"/>
        <v>36956.711000000003</v>
      </c>
      <c r="ET15" s="630">
        <f t="shared" si="56"/>
        <v>332.03899999999999</v>
      </c>
      <c r="EW15" s="625" t="s">
        <v>295</v>
      </c>
      <c r="EX15" s="631">
        <v>1140430</v>
      </c>
      <c r="EY15" s="631">
        <f t="shared" si="57"/>
        <v>1140.43</v>
      </c>
      <c r="FA15" s="625" t="s">
        <v>462</v>
      </c>
      <c r="FB15" s="631">
        <v>62483361</v>
      </c>
      <c r="FC15" s="631">
        <v>37288750</v>
      </c>
      <c r="FD15" s="631">
        <v>37288750</v>
      </c>
      <c r="FE15" s="631">
        <v>25194611</v>
      </c>
      <c r="FF15" s="631">
        <v>36956711</v>
      </c>
      <c r="FG15" s="631">
        <v>332039</v>
      </c>
      <c r="FH15" s="631">
        <f t="shared" si="58"/>
        <v>62483.360999999997</v>
      </c>
      <c r="FI15" s="631">
        <f t="shared" si="59"/>
        <v>37288.75</v>
      </c>
      <c r="FJ15" s="631">
        <f t="shared" si="60"/>
        <v>37288.75</v>
      </c>
      <c r="FK15" s="631">
        <f t="shared" si="61"/>
        <v>25194.611000000001</v>
      </c>
      <c r="FL15" s="631">
        <f t="shared" si="62"/>
        <v>36956.711000000003</v>
      </c>
      <c r="FM15" s="631">
        <f t="shared" si="63"/>
        <v>332.03899999999999</v>
      </c>
      <c r="FP15" s="632" t="s">
        <v>463</v>
      </c>
      <c r="FQ15" s="633">
        <v>912036</v>
      </c>
      <c r="FR15" s="627">
        <f t="shared" si="64"/>
        <v>912.03599999999994</v>
      </c>
      <c r="FT15" s="625" t="s">
        <v>462</v>
      </c>
      <c r="FU15" s="625">
        <v>62483361</v>
      </c>
      <c r="FV15" s="633">
        <v>49081127</v>
      </c>
      <c r="FW15" s="633">
        <v>49081127</v>
      </c>
      <c r="FX15" s="633">
        <v>13402234</v>
      </c>
      <c r="FY15" s="633">
        <v>42623854</v>
      </c>
      <c r="FZ15" s="633">
        <v>6457273</v>
      </c>
      <c r="GA15" s="633">
        <f t="shared" si="65"/>
        <v>62483.360999999997</v>
      </c>
      <c r="GB15" s="633">
        <f t="shared" si="66"/>
        <v>49081.127</v>
      </c>
      <c r="GC15" s="633">
        <f t="shared" si="67"/>
        <v>49081.127</v>
      </c>
      <c r="GD15" s="633">
        <f t="shared" si="68"/>
        <v>13402.234</v>
      </c>
      <c r="GE15" s="633">
        <f t="shared" si="69"/>
        <v>42623.853999999999</v>
      </c>
      <c r="GF15" s="633">
        <f t="shared" si="70"/>
        <v>6457.2730000000001</v>
      </c>
      <c r="GG15" s="633"/>
    </row>
    <row r="16" spans="1:189" x14ac:dyDescent="0.2">
      <c r="A16" s="624" t="s">
        <v>463</v>
      </c>
      <c r="B16" s="624">
        <v>12034025</v>
      </c>
      <c r="C16" s="624">
        <v>1045656</v>
      </c>
      <c r="D16" s="624">
        <v>1045656</v>
      </c>
      <c r="E16" s="624">
        <v>10988369</v>
      </c>
      <c r="F16" s="624">
        <f t="shared" si="0"/>
        <v>12407.079774999998</v>
      </c>
      <c r="G16" s="624">
        <f t="shared" si="1"/>
        <v>1078.071336</v>
      </c>
      <c r="H16" s="624">
        <f t="shared" si="2"/>
        <v>1078.071336</v>
      </c>
      <c r="I16" s="624">
        <f t="shared" si="3"/>
        <v>11329.008438999999</v>
      </c>
      <c r="L16" s="625" t="s">
        <v>465</v>
      </c>
      <c r="M16" s="626">
        <v>1104197</v>
      </c>
      <c r="N16" s="626">
        <f t="shared" si="4"/>
        <v>1138.4271069999998</v>
      </c>
      <c r="P16" s="625" t="s">
        <v>463</v>
      </c>
      <c r="Q16" s="626">
        <v>12034025</v>
      </c>
      <c r="R16" s="626">
        <v>2091312</v>
      </c>
      <c r="S16" s="626">
        <v>2091312</v>
      </c>
      <c r="T16" s="626">
        <v>9942713</v>
      </c>
      <c r="U16" s="626">
        <f t="shared" si="5"/>
        <v>12407.079774999998</v>
      </c>
      <c r="V16" s="624">
        <f t="shared" si="6"/>
        <v>2156.1426719999999</v>
      </c>
      <c r="W16" s="624">
        <f t="shared" si="7"/>
        <v>2156.1426719999999</v>
      </c>
      <c r="X16" s="624">
        <f t="shared" si="8"/>
        <v>10250.937102999998</v>
      </c>
      <c r="AA16" s="625" t="s">
        <v>295</v>
      </c>
      <c r="AB16" s="626">
        <v>1381649</v>
      </c>
      <c r="AC16" s="624">
        <f t="shared" si="9"/>
        <v>1381.6489999999999</v>
      </c>
      <c r="AE16" s="616" t="s">
        <v>463</v>
      </c>
      <c r="AF16" s="624">
        <v>12034025</v>
      </c>
      <c r="AG16" s="624">
        <v>3136968</v>
      </c>
      <c r="AH16" s="624">
        <v>3136968</v>
      </c>
      <c r="AI16" s="624">
        <v>8897057</v>
      </c>
      <c r="AJ16" s="624">
        <f t="shared" si="10"/>
        <v>12034.025</v>
      </c>
      <c r="AK16" s="624">
        <f t="shared" si="11"/>
        <v>3136.9679999999998</v>
      </c>
      <c r="AL16" s="624">
        <f t="shared" si="12"/>
        <v>3136.9679999999998</v>
      </c>
      <c r="AM16" s="624">
        <f t="shared" si="13"/>
        <v>8897.0570000000007</v>
      </c>
      <c r="AP16" s="625" t="s">
        <v>295</v>
      </c>
      <c r="AQ16" s="626">
        <v>1230508</v>
      </c>
      <c r="AR16" s="626">
        <f t="shared" si="22"/>
        <v>1230.508</v>
      </c>
      <c r="AT16" s="625" t="s">
        <v>463</v>
      </c>
      <c r="AU16" s="626">
        <v>12034025</v>
      </c>
      <c r="AV16" s="626">
        <v>4182624</v>
      </c>
      <c r="AW16" s="626">
        <v>4182624</v>
      </c>
      <c r="AX16" s="626">
        <v>7851401</v>
      </c>
      <c r="AY16" s="624">
        <f t="shared" si="23"/>
        <v>12034.025</v>
      </c>
      <c r="AZ16" s="624">
        <f t="shared" si="24"/>
        <v>4182.6239999999998</v>
      </c>
      <c r="BA16" s="624">
        <f t="shared" si="25"/>
        <v>4182.6239999999998</v>
      </c>
      <c r="BB16" s="624">
        <f t="shared" si="26"/>
        <v>7851.4009999999998</v>
      </c>
      <c r="BD16" s="616" t="s">
        <v>465</v>
      </c>
      <c r="BE16" s="627">
        <v>1084812</v>
      </c>
      <c r="BF16" s="628">
        <f t="shared" si="27"/>
        <v>1084.8119999999999</v>
      </c>
      <c r="BH16" s="616" t="s">
        <v>463</v>
      </c>
      <c r="BI16" s="627">
        <v>12034025</v>
      </c>
      <c r="BJ16" s="627">
        <v>5100478</v>
      </c>
      <c r="BK16" s="627">
        <v>5100478</v>
      </c>
      <c r="BL16" s="627">
        <v>6933547</v>
      </c>
      <c r="BM16" s="628">
        <f t="shared" si="28"/>
        <v>12034.025</v>
      </c>
      <c r="BN16" s="628">
        <f t="shared" si="29"/>
        <v>5100.4780000000001</v>
      </c>
      <c r="BO16" s="628">
        <f t="shared" si="30"/>
        <v>5100.4780000000001</v>
      </c>
      <c r="BP16" s="628">
        <f t="shared" si="31"/>
        <v>6933.5469999999996</v>
      </c>
      <c r="BS16" s="616" t="s">
        <v>295</v>
      </c>
      <c r="BT16" s="627">
        <v>1468118</v>
      </c>
      <c r="BU16" s="627">
        <f t="shared" si="32"/>
        <v>1468.1179999999999</v>
      </c>
      <c r="BW16" s="627" t="s">
        <v>463</v>
      </c>
      <c r="BX16" s="627">
        <v>12034025</v>
      </c>
      <c r="BY16" s="627">
        <v>6152827</v>
      </c>
      <c r="BZ16" s="627">
        <v>5881198</v>
      </c>
      <c r="CA16" s="627">
        <v>6152827</v>
      </c>
      <c r="CB16" s="627">
        <f t="shared" si="33"/>
        <v>12034.025</v>
      </c>
      <c r="CC16" s="627">
        <f t="shared" si="34"/>
        <v>6152.8270000000002</v>
      </c>
      <c r="CD16" s="627">
        <f t="shared" si="35"/>
        <v>5881.1980000000003</v>
      </c>
      <c r="CE16" s="627">
        <f t="shared" si="36"/>
        <v>6152.8270000000002</v>
      </c>
      <c r="CG16" s="616" t="s">
        <v>464</v>
      </c>
      <c r="CH16" s="627">
        <v>90660</v>
      </c>
      <c r="CI16" s="627">
        <f t="shared" si="37"/>
        <v>90.66</v>
      </c>
      <c r="CK16" s="625" t="s">
        <v>463</v>
      </c>
      <c r="CL16" s="626">
        <v>12034025</v>
      </c>
      <c r="CM16" s="626">
        <v>7205176</v>
      </c>
      <c r="CN16" s="626">
        <v>7205176</v>
      </c>
      <c r="CO16" s="626">
        <v>4828849</v>
      </c>
      <c r="CP16" s="627">
        <f t="shared" si="38"/>
        <v>12034.025</v>
      </c>
      <c r="CQ16" s="627">
        <f t="shared" si="39"/>
        <v>7205.1760000000004</v>
      </c>
      <c r="CR16" s="627">
        <f t="shared" si="40"/>
        <v>7205.1760000000004</v>
      </c>
      <c r="CS16" s="627">
        <f t="shared" si="41"/>
        <v>4828.8490000000002</v>
      </c>
      <c r="CU16" s="628"/>
      <c r="CV16" s="625" t="s">
        <v>295</v>
      </c>
      <c r="CW16" s="626">
        <v>1477447</v>
      </c>
      <c r="CX16" s="626">
        <f t="shared" si="42"/>
        <v>1477.4469999999999</v>
      </c>
      <c r="CZ16" s="625" t="s">
        <v>463</v>
      </c>
      <c r="DA16" s="626">
        <v>12034025</v>
      </c>
      <c r="DB16" s="626">
        <v>8269143</v>
      </c>
      <c r="DC16" s="626">
        <v>8269143</v>
      </c>
      <c r="DD16" s="626">
        <v>3764882</v>
      </c>
      <c r="DE16" s="626">
        <f t="shared" si="43"/>
        <v>12034.025</v>
      </c>
      <c r="DF16" s="626">
        <f t="shared" si="44"/>
        <v>8269.143</v>
      </c>
      <c r="DG16" s="626">
        <f t="shared" si="45"/>
        <v>8269.143</v>
      </c>
      <c r="DH16" s="626">
        <f t="shared" si="46"/>
        <v>3764.8820000000001</v>
      </c>
      <c r="DL16" s="625" t="s">
        <v>295</v>
      </c>
      <c r="DM16" s="626">
        <v>1307402</v>
      </c>
      <c r="DN16" s="626">
        <f t="shared" si="47"/>
        <v>1307.402</v>
      </c>
      <c r="DQ16" s="629" t="s">
        <v>463</v>
      </c>
      <c r="DR16" s="626">
        <v>12034025</v>
      </c>
      <c r="DS16" s="626">
        <v>9321492</v>
      </c>
      <c r="DT16" s="626">
        <v>9321492</v>
      </c>
      <c r="DU16" s="626">
        <v>2712533</v>
      </c>
      <c r="DV16" s="626">
        <f t="shared" si="48"/>
        <v>12034.025</v>
      </c>
      <c r="DW16" s="626">
        <f t="shared" si="49"/>
        <v>9321.4920000000002</v>
      </c>
      <c r="DX16" s="626">
        <f t="shared" si="50"/>
        <v>9321.4920000000002</v>
      </c>
      <c r="DY16" s="626">
        <f t="shared" si="51"/>
        <v>2712.5329999999999</v>
      </c>
      <c r="EB16" s="625" t="s">
        <v>465</v>
      </c>
      <c r="EC16" s="626">
        <v>1227617</v>
      </c>
      <c r="ED16" s="626">
        <f t="shared" si="52"/>
        <v>1227.617</v>
      </c>
      <c r="EH16" s="630" t="s">
        <v>463</v>
      </c>
      <c r="EI16" s="630">
        <v>12034025</v>
      </c>
      <c r="EJ16" s="630">
        <v>10373841</v>
      </c>
      <c r="EK16" s="630">
        <v>1660184</v>
      </c>
      <c r="EL16" s="630">
        <v>10373841</v>
      </c>
      <c r="EM16" s="630">
        <v>10107511</v>
      </c>
      <c r="EN16" s="630">
        <v>266330</v>
      </c>
      <c r="EO16" s="630">
        <f t="shared" si="53"/>
        <v>12034.025</v>
      </c>
      <c r="EP16" s="630">
        <f t="shared" si="54"/>
        <v>10373.841</v>
      </c>
      <c r="EQ16" s="630">
        <f t="shared" si="55"/>
        <v>1660.184</v>
      </c>
      <c r="ER16" s="630">
        <f t="shared" si="18"/>
        <v>10373.841</v>
      </c>
      <c r="ES16" s="630">
        <f t="shared" si="19"/>
        <v>10107.511</v>
      </c>
      <c r="ET16" s="630">
        <f t="shared" si="56"/>
        <v>266.33</v>
      </c>
      <c r="EW16" s="625" t="s">
        <v>464</v>
      </c>
      <c r="EX16" s="631">
        <v>181320</v>
      </c>
      <c r="EY16" s="631">
        <f t="shared" si="57"/>
        <v>181.32</v>
      </c>
      <c r="FA16" s="625" t="s">
        <v>463</v>
      </c>
      <c r="FB16" s="631">
        <v>12034025</v>
      </c>
      <c r="FC16" s="631">
        <v>11180642</v>
      </c>
      <c r="FD16" s="631">
        <v>11180642</v>
      </c>
      <c r="FE16" s="631">
        <v>853383</v>
      </c>
      <c r="FF16" s="631">
        <v>10775221</v>
      </c>
      <c r="FG16" s="631">
        <v>405421</v>
      </c>
      <c r="FH16" s="631">
        <f t="shared" si="58"/>
        <v>12034.025</v>
      </c>
      <c r="FI16" s="631">
        <f t="shared" si="59"/>
        <v>11180.642</v>
      </c>
      <c r="FJ16" s="631">
        <f t="shared" si="60"/>
        <v>11180.642</v>
      </c>
      <c r="FK16" s="631">
        <f t="shared" si="61"/>
        <v>853.38300000000004</v>
      </c>
      <c r="FL16" s="631">
        <f t="shared" si="62"/>
        <v>10775.221</v>
      </c>
      <c r="FM16" s="631">
        <f t="shared" si="63"/>
        <v>405.42099999999999</v>
      </c>
      <c r="FP16" s="632" t="s">
        <v>295</v>
      </c>
      <c r="FQ16" s="633">
        <v>1334381</v>
      </c>
      <c r="FR16" s="627">
        <f t="shared" si="64"/>
        <v>1334.3810000000001</v>
      </c>
      <c r="FT16" s="625" t="s">
        <v>463</v>
      </c>
      <c r="FU16" s="625">
        <v>12092678</v>
      </c>
      <c r="FV16" s="633">
        <v>12092678</v>
      </c>
      <c r="FW16" s="633">
        <v>12092678</v>
      </c>
      <c r="FX16" s="633">
        <v>0</v>
      </c>
      <c r="FY16" s="633">
        <v>11762175</v>
      </c>
      <c r="FZ16" s="633">
        <v>330503</v>
      </c>
      <c r="GA16" s="633">
        <f t="shared" si="65"/>
        <v>12092.678</v>
      </c>
      <c r="GB16" s="633">
        <f t="shared" si="66"/>
        <v>12092.678</v>
      </c>
      <c r="GC16" s="633">
        <f t="shared" si="67"/>
        <v>12092.678</v>
      </c>
      <c r="GD16" s="633">
        <f t="shared" si="68"/>
        <v>0</v>
      </c>
      <c r="GE16" s="633">
        <f t="shared" si="69"/>
        <v>11762.174999999999</v>
      </c>
      <c r="GF16" s="633">
        <f t="shared" si="70"/>
        <v>330.50299999999999</v>
      </c>
      <c r="GG16" s="633"/>
    </row>
    <row r="17" spans="1:189" x14ac:dyDescent="0.2">
      <c r="A17" s="624" t="s">
        <v>295</v>
      </c>
      <c r="B17" s="624">
        <v>19540340</v>
      </c>
      <c r="C17" s="624">
        <v>1334019</v>
      </c>
      <c r="D17" s="624">
        <v>1334019</v>
      </c>
      <c r="E17" s="624">
        <v>18206321</v>
      </c>
      <c r="F17" s="624">
        <f t="shared" si="0"/>
        <v>20146.090539999997</v>
      </c>
      <c r="G17" s="624">
        <f t="shared" si="1"/>
        <v>1375.3735889999998</v>
      </c>
      <c r="H17" s="624">
        <f t="shared" si="2"/>
        <v>1375.3735889999998</v>
      </c>
      <c r="I17" s="624">
        <f t="shared" si="3"/>
        <v>18770.716950999999</v>
      </c>
      <c r="L17" s="625" t="s">
        <v>297</v>
      </c>
      <c r="M17" s="626">
        <v>7052308</v>
      </c>
      <c r="N17" s="626">
        <f t="shared" si="4"/>
        <v>7270.9295479999992</v>
      </c>
      <c r="P17" s="625" t="s">
        <v>295</v>
      </c>
      <c r="Q17" s="626">
        <v>19540340</v>
      </c>
      <c r="R17" s="626">
        <v>2438216</v>
      </c>
      <c r="S17" s="626">
        <v>2438216</v>
      </c>
      <c r="T17" s="626">
        <v>17102124</v>
      </c>
      <c r="U17" s="626">
        <f t="shared" si="5"/>
        <v>20146.090539999997</v>
      </c>
      <c r="V17" s="624">
        <f t="shared" si="6"/>
        <v>2513.8006959999998</v>
      </c>
      <c r="W17" s="624">
        <f t="shared" si="7"/>
        <v>2513.8006959999998</v>
      </c>
      <c r="X17" s="624">
        <f t="shared" si="8"/>
        <v>17632.289843999999</v>
      </c>
      <c r="AA17" s="625" t="s">
        <v>464</v>
      </c>
      <c r="AB17" s="626">
        <v>241760</v>
      </c>
      <c r="AC17" s="624">
        <f t="shared" si="9"/>
        <v>241.76</v>
      </c>
      <c r="AE17" s="616" t="s">
        <v>295</v>
      </c>
      <c r="AF17" s="624">
        <v>19540340</v>
      </c>
      <c r="AG17" s="624">
        <v>3819865</v>
      </c>
      <c r="AH17" s="624">
        <v>3819865</v>
      </c>
      <c r="AI17" s="624">
        <v>15720475</v>
      </c>
      <c r="AJ17" s="624">
        <f t="shared" si="10"/>
        <v>19540.34</v>
      </c>
      <c r="AK17" s="624">
        <f t="shared" si="11"/>
        <v>3819.8649999999998</v>
      </c>
      <c r="AL17" s="624">
        <f t="shared" si="12"/>
        <v>3819.8649999999998</v>
      </c>
      <c r="AM17" s="624">
        <f t="shared" si="13"/>
        <v>15720.475</v>
      </c>
      <c r="AP17" s="625" t="s">
        <v>464</v>
      </c>
      <c r="AQ17" s="626">
        <v>105770</v>
      </c>
      <c r="AR17" s="626">
        <f t="shared" si="22"/>
        <v>105.77</v>
      </c>
      <c r="AT17" s="625" t="s">
        <v>295</v>
      </c>
      <c r="AU17" s="626">
        <v>19540340</v>
      </c>
      <c r="AV17" s="626">
        <v>5050373</v>
      </c>
      <c r="AW17" s="626">
        <v>5050373</v>
      </c>
      <c r="AX17" s="626">
        <v>14489967</v>
      </c>
      <c r="AY17" s="624">
        <f t="shared" si="23"/>
        <v>19540.34</v>
      </c>
      <c r="AZ17" s="624">
        <f t="shared" si="24"/>
        <v>5050.3729999999996</v>
      </c>
      <c r="BA17" s="624">
        <f t="shared" si="25"/>
        <v>5050.3729999999996</v>
      </c>
      <c r="BB17" s="624">
        <f t="shared" si="26"/>
        <v>14489.967000000001</v>
      </c>
      <c r="BD17" s="616" t="s">
        <v>297</v>
      </c>
      <c r="BE17" s="627">
        <v>4649159</v>
      </c>
      <c r="BF17" s="628">
        <f t="shared" si="27"/>
        <v>4649.1589999999997</v>
      </c>
      <c r="BH17" s="616" t="s">
        <v>295</v>
      </c>
      <c r="BI17" s="627">
        <v>19540340</v>
      </c>
      <c r="BJ17" s="627">
        <v>6135185</v>
      </c>
      <c r="BK17" s="627">
        <v>6135185</v>
      </c>
      <c r="BL17" s="627">
        <v>13405155</v>
      </c>
      <c r="BM17" s="628">
        <f t="shared" si="28"/>
        <v>19540.34</v>
      </c>
      <c r="BN17" s="628">
        <f t="shared" si="29"/>
        <v>6135.1850000000004</v>
      </c>
      <c r="BO17" s="628">
        <f t="shared" si="30"/>
        <v>6135.1850000000004</v>
      </c>
      <c r="BP17" s="628">
        <f t="shared" si="31"/>
        <v>13405.155000000001</v>
      </c>
      <c r="BS17" s="616" t="s">
        <v>464</v>
      </c>
      <c r="BT17" s="627">
        <v>196430</v>
      </c>
      <c r="BU17" s="627">
        <f t="shared" si="32"/>
        <v>196.43</v>
      </c>
      <c r="BW17" s="627" t="s">
        <v>295</v>
      </c>
      <c r="BX17" s="627">
        <v>19540340</v>
      </c>
      <c r="BY17" s="627">
        <v>7603303</v>
      </c>
      <c r="BZ17" s="627">
        <v>11937037</v>
      </c>
      <c r="CA17" s="627">
        <v>7603303</v>
      </c>
      <c r="CB17" s="627">
        <f t="shared" si="33"/>
        <v>19540.34</v>
      </c>
      <c r="CC17" s="627">
        <f t="shared" si="34"/>
        <v>7603.3029999999999</v>
      </c>
      <c r="CD17" s="627">
        <f t="shared" si="35"/>
        <v>11937.037</v>
      </c>
      <c r="CE17" s="627">
        <f t="shared" si="36"/>
        <v>7603.3029999999999</v>
      </c>
      <c r="CG17" s="616" t="s">
        <v>465</v>
      </c>
      <c r="CH17" s="627">
        <v>1165855</v>
      </c>
      <c r="CI17" s="627">
        <f t="shared" si="37"/>
        <v>1165.855</v>
      </c>
      <c r="CK17" s="625" t="s">
        <v>295</v>
      </c>
      <c r="CL17" s="626">
        <v>19540340</v>
      </c>
      <c r="CM17" s="626">
        <v>8859818</v>
      </c>
      <c r="CN17" s="626">
        <v>8859818</v>
      </c>
      <c r="CO17" s="626">
        <v>10680522</v>
      </c>
      <c r="CP17" s="627">
        <f t="shared" si="38"/>
        <v>19540.34</v>
      </c>
      <c r="CQ17" s="627">
        <f t="shared" si="39"/>
        <v>8859.8179999999993</v>
      </c>
      <c r="CR17" s="627">
        <f t="shared" si="40"/>
        <v>8859.8179999999993</v>
      </c>
      <c r="CS17" s="627">
        <f t="shared" si="41"/>
        <v>10680.522000000001</v>
      </c>
      <c r="CU17" s="628"/>
      <c r="CV17" s="625" t="s">
        <v>464</v>
      </c>
      <c r="CW17" s="626">
        <v>90660</v>
      </c>
      <c r="CX17" s="626">
        <f t="shared" si="42"/>
        <v>90.66</v>
      </c>
      <c r="CZ17" s="625" t="s">
        <v>295</v>
      </c>
      <c r="DA17" s="626">
        <v>19540340</v>
      </c>
      <c r="DB17" s="626">
        <v>10337265</v>
      </c>
      <c r="DC17" s="626">
        <v>10337265</v>
      </c>
      <c r="DD17" s="626">
        <v>9203075</v>
      </c>
      <c r="DE17" s="626">
        <f t="shared" si="43"/>
        <v>19540.34</v>
      </c>
      <c r="DF17" s="626">
        <f t="shared" si="44"/>
        <v>10337.264999999999</v>
      </c>
      <c r="DG17" s="626">
        <f t="shared" si="45"/>
        <v>10337.264999999999</v>
      </c>
      <c r="DH17" s="626">
        <f t="shared" si="46"/>
        <v>9203.0750000000007</v>
      </c>
      <c r="DL17" s="625" t="s">
        <v>464</v>
      </c>
      <c r="DM17" s="626">
        <v>90660</v>
      </c>
      <c r="DN17" s="626">
        <f t="shared" si="47"/>
        <v>90.66</v>
      </c>
      <c r="DQ17" s="629" t="s">
        <v>295</v>
      </c>
      <c r="DR17" s="626">
        <v>19540340</v>
      </c>
      <c r="DS17" s="626">
        <v>11644667</v>
      </c>
      <c r="DT17" s="626">
        <v>11644667</v>
      </c>
      <c r="DU17" s="626">
        <v>7895673</v>
      </c>
      <c r="DV17" s="626">
        <f t="shared" si="48"/>
        <v>19540.34</v>
      </c>
      <c r="DW17" s="626">
        <f t="shared" si="49"/>
        <v>11644.666999999999</v>
      </c>
      <c r="DX17" s="626">
        <f t="shared" si="50"/>
        <v>11644.666999999999</v>
      </c>
      <c r="DY17" s="626">
        <f t="shared" si="51"/>
        <v>7895.6729999999998</v>
      </c>
      <c r="EB17" s="625" t="s">
        <v>297</v>
      </c>
      <c r="EC17" s="626">
        <v>7603216</v>
      </c>
      <c r="ED17" s="626">
        <f t="shared" si="52"/>
        <v>7603.2160000000003</v>
      </c>
      <c r="EH17" s="630" t="s">
        <v>295</v>
      </c>
      <c r="EI17" s="630">
        <v>19540340</v>
      </c>
      <c r="EJ17" s="630">
        <v>12872284</v>
      </c>
      <c r="EK17" s="630">
        <v>6668056</v>
      </c>
      <c r="EL17" s="630">
        <v>12872284</v>
      </c>
      <c r="EM17" s="630">
        <v>12618910</v>
      </c>
      <c r="EN17" s="630">
        <v>253374</v>
      </c>
      <c r="EO17" s="630">
        <f t="shared" si="53"/>
        <v>19540.34</v>
      </c>
      <c r="EP17" s="630">
        <f t="shared" si="54"/>
        <v>12872.284</v>
      </c>
      <c r="EQ17" s="630">
        <f t="shared" si="55"/>
        <v>6668.0559999999996</v>
      </c>
      <c r="ER17" s="630">
        <f t="shared" si="18"/>
        <v>12872.284</v>
      </c>
      <c r="ES17" s="630">
        <f t="shared" si="19"/>
        <v>12618.91</v>
      </c>
      <c r="ET17" s="630">
        <f t="shared" si="56"/>
        <v>253.374</v>
      </c>
      <c r="EW17" s="625" t="s">
        <v>465</v>
      </c>
      <c r="EX17" s="631">
        <v>959110</v>
      </c>
      <c r="EY17" s="631">
        <f t="shared" si="57"/>
        <v>959.11</v>
      </c>
      <c r="FA17" s="625" t="s">
        <v>295</v>
      </c>
      <c r="FB17" s="631">
        <v>19540340</v>
      </c>
      <c r="FC17" s="631">
        <v>14012714</v>
      </c>
      <c r="FD17" s="631">
        <v>14012714</v>
      </c>
      <c r="FE17" s="631">
        <v>5527626</v>
      </c>
      <c r="FF17" s="631">
        <v>13502596</v>
      </c>
      <c r="FG17" s="631">
        <v>510118</v>
      </c>
      <c r="FH17" s="631">
        <f t="shared" si="58"/>
        <v>19540.34</v>
      </c>
      <c r="FI17" s="631">
        <f t="shared" si="59"/>
        <v>14012.714</v>
      </c>
      <c r="FJ17" s="631">
        <f t="shared" si="60"/>
        <v>14012.714</v>
      </c>
      <c r="FK17" s="631">
        <f t="shared" si="61"/>
        <v>5527.6260000000002</v>
      </c>
      <c r="FL17" s="631">
        <f t="shared" si="62"/>
        <v>13502.596</v>
      </c>
      <c r="FM17" s="631">
        <f t="shared" si="63"/>
        <v>510.11799999999999</v>
      </c>
      <c r="FP17" s="632" t="s">
        <v>464</v>
      </c>
      <c r="FQ17" s="633">
        <v>181320</v>
      </c>
      <c r="FR17" s="627">
        <f t="shared" si="64"/>
        <v>181.32</v>
      </c>
      <c r="FT17" s="625" t="s">
        <v>295</v>
      </c>
      <c r="FU17" s="625">
        <v>19540340</v>
      </c>
      <c r="FV17" s="633">
        <v>15347095</v>
      </c>
      <c r="FW17" s="633">
        <v>15347095</v>
      </c>
      <c r="FX17" s="633">
        <v>4193245</v>
      </c>
      <c r="FY17" s="633">
        <v>14829522</v>
      </c>
      <c r="FZ17" s="633">
        <v>517573</v>
      </c>
      <c r="GA17" s="633">
        <f t="shared" si="65"/>
        <v>19540.34</v>
      </c>
      <c r="GB17" s="633">
        <f t="shared" si="66"/>
        <v>15347.094999999999</v>
      </c>
      <c r="GC17" s="633">
        <f t="shared" si="67"/>
        <v>15347.094999999999</v>
      </c>
      <c r="GD17" s="633">
        <f t="shared" si="68"/>
        <v>4193.2449999999999</v>
      </c>
      <c r="GE17" s="633">
        <f t="shared" si="69"/>
        <v>14829.522000000001</v>
      </c>
      <c r="GF17" s="633">
        <f t="shared" si="70"/>
        <v>517.57299999999998</v>
      </c>
      <c r="GG17" s="633"/>
    </row>
    <row r="18" spans="1:189" x14ac:dyDescent="0.2">
      <c r="A18" s="624" t="s">
        <v>464</v>
      </c>
      <c r="B18" s="624">
        <v>1667615</v>
      </c>
      <c r="C18" s="624">
        <v>130509</v>
      </c>
      <c r="D18" s="624">
        <v>130509</v>
      </c>
      <c r="E18" s="624">
        <v>1537106</v>
      </c>
      <c r="F18" s="624">
        <f t="shared" si="0"/>
        <v>1719.3110649999999</v>
      </c>
      <c r="G18" s="624">
        <f t="shared" si="1"/>
        <v>134.55477899999997</v>
      </c>
      <c r="H18" s="624">
        <f t="shared" si="2"/>
        <v>134.55477899999997</v>
      </c>
      <c r="I18" s="624">
        <f t="shared" si="3"/>
        <v>1584.7562859999998</v>
      </c>
      <c r="L18" s="625" t="s">
        <v>468</v>
      </c>
      <c r="M18" s="626">
        <v>6519711</v>
      </c>
      <c r="N18" s="626">
        <f t="shared" si="4"/>
        <v>6721.8220409999994</v>
      </c>
      <c r="P18" s="625" t="s">
        <v>464</v>
      </c>
      <c r="Q18" s="626">
        <v>1667615</v>
      </c>
      <c r="R18" s="626">
        <v>130509</v>
      </c>
      <c r="S18" s="626">
        <v>130509</v>
      </c>
      <c r="T18" s="626">
        <v>1537106</v>
      </c>
      <c r="U18" s="626">
        <f t="shared" si="5"/>
        <v>1719.3110649999999</v>
      </c>
      <c r="V18" s="624">
        <f t="shared" si="6"/>
        <v>134.55477899999997</v>
      </c>
      <c r="W18" s="624">
        <f t="shared" si="7"/>
        <v>134.55477899999997</v>
      </c>
      <c r="X18" s="624">
        <f t="shared" si="8"/>
        <v>1584.7562859999998</v>
      </c>
      <c r="AA18" s="625" t="s">
        <v>465</v>
      </c>
      <c r="AB18" s="626">
        <v>1139889</v>
      </c>
      <c r="AC18" s="624">
        <f t="shared" si="9"/>
        <v>1139.8889999999999</v>
      </c>
      <c r="AE18" s="616" t="s">
        <v>464</v>
      </c>
      <c r="AF18" s="624">
        <v>1667615</v>
      </c>
      <c r="AG18" s="624">
        <v>372269</v>
      </c>
      <c r="AH18" s="624">
        <v>372269</v>
      </c>
      <c r="AI18" s="624">
        <v>1295346</v>
      </c>
      <c r="AJ18" s="624">
        <f t="shared" si="10"/>
        <v>1667.615</v>
      </c>
      <c r="AK18" s="624">
        <f t="shared" si="11"/>
        <v>372.26900000000001</v>
      </c>
      <c r="AL18" s="624">
        <f t="shared" si="12"/>
        <v>372.26900000000001</v>
      </c>
      <c r="AM18" s="624">
        <f t="shared" si="13"/>
        <v>1295.346</v>
      </c>
      <c r="AP18" s="625" t="s">
        <v>465</v>
      </c>
      <c r="AQ18" s="626">
        <v>1124738</v>
      </c>
      <c r="AR18" s="626">
        <f t="shared" si="22"/>
        <v>1124.7380000000001</v>
      </c>
      <c r="AT18" s="625" t="s">
        <v>464</v>
      </c>
      <c r="AU18" s="626">
        <v>1667615</v>
      </c>
      <c r="AV18" s="626">
        <v>478039</v>
      </c>
      <c r="AW18" s="626">
        <v>478039</v>
      </c>
      <c r="AX18" s="626">
        <v>1189576</v>
      </c>
      <c r="AY18" s="624">
        <f t="shared" si="23"/>
        <v>1667.615</v>
      </c>
      <c r="AZ18" s="624">
        <f t="shared" si="24"/>
        <v>478.03899999999999</v>
      </c>
      <c r="BA18" s="624">
        <f t="shared" si="25"/>
        <v>478.03899999999999</v>
      </c>
      <c r="BB18" s="624">
        <f t="shared" si="26"/>
        <v>1189.576</v>
      </c>
      <c r="BD18" s="616" t="s">
        <v>468</v>
      </c>
      <c r="BE18" s="627">
        <v>4339909</v>
      </c>
      <c r="BF18" s="628">
        <f t="shared" si="27"/>
        <v>4339.9089999999997</v>
      </c>
      <c r="BH18" s="616" t="s">
        <v>464</v>
      </c>
      <c r="BI18" s="627">
        <v>1667615</v>
      </c>
      <c r="BJ18" s="627">
        <v>478039</v>
      </c>
      <c r="BK18" s="627">
        <v>478039</v>
      </c>
      <c r="BL18" s="627">
        <v>1189576</v>
      </c>
      <c r="BM18" s="628">
        <f t="shared" si="28"/>
        <v>1667.615</v>
      </c>
      <c r="BN18" s="628">
        <f t="shared" si="29"/>
        <v>478.03899999999999</v>
      </c>
      <c r="BO18" s="628">
        <f t="shared" si="30"/>
        <v>478.03899999999999</v>
      </c>
      <c r="BP18" s="628">
        <f t="shared" si="31"/>
        <v>1189.576</v>
      </c>
      <c r="BS18" s="616" t="s">
        <v>465</v>
      </c>
      <c r="BT18" s="627">
        <v>1271688</v>
      </c>
      <c r="BU18" s="627">
        <f t="shared" si="32"/>
        <v>1271.6880000000001</v>
      </c>
      <c r="BW18" s="627" t="s">
        <v>464</v>
      </c>
      <c r="BX18" s="627">
        <v>1667615</v>
      </c>
      <c r="BY18" s="627">
        <v>674469</v>
      </c>
      <c r="BZ18" s="627">
        <v>993146</v>
      </c>
      <c r="CA18" s="627">
        <v>674469</v>
      </c>
      <c r="CB18" s="627">
        <f t="shared" si="33"/>
        <v>1667.615</v>
      </c>
      <c r="CC18" s="627">
        <f t="shared" si="34"/>
        <v>674.46900000000005</v>
      </c>
      <c r="CD18" s="627">
        <f t="shared" si="35"/>
        <v>993.14599999999996</v>
      </c>
      <c r="CE18" s="627">
        <f t="shared" si="36"/>
        <v>674.46900000000005</v>
      </c>
      <c r="CG18" s="616" t="s">
        <v>297</v>
      </c>
      <c r="CH18" s="627">
        <v>11054354</v>
      </c>
      <c r="CI18" s="627">
        <f t="shared" si="37"/>
        <v>11054.353999999999</v>
      </c>
      <c r="CK18" s="625" t="s">
        <v>464</v>
      </c>
      <c r="CL18" s="626">
        <v>1667615</v>
      </c>
      <c r="CM18" s="626">
        <v>765129</v>
      </c>
      <c r="CN18" s="626">
        <v>765129</v>
      </c>
      <c r="CO18" s="626">
        <v>902486</v>
      </c>
      <c r="CP18" s="627">
        <f t="shared" si="38"/>
        <v>1667.615</v>
      </c>
      <c r="CQ18" s="627">
        <f t="shared" si="39"/>
        <v>765.12900000000002</v>
      </c>
      <c r="CR18" s="627">
        <f t="shared" si="40"/>
        <v>765.12900000000002</v>
      </c>
      <c r="CS18" s="627">
        <f t="shared" si="41"/>
        <v>902.48599999999999</v>
      </c>
      <c r="CU18" s="628"/>
      <c r="CV18" s="625" t="s">
        <v>465</v>
      </c>
      <c r="CW18" s="626">
        <v>1386787</v>
      </c>
      <c r="CX18" s="626">
        <f t="shared" si="42"/>
        <v>1386.787</v>
      </c>
      <c r="CZ18" s="625" t="s">
        <v>464</v>
      </c>
      <c r="DA18" s="626">
        <v>1667615</v>
      </c>
      <c r="DB18" s="626">
        <v>855789</v>
      </c>
      <c r="DC18" s="626">
        <v>855789</v>
      </c>
      <c r="DD18" s="626">
        <v>811826</v>
      </c>
      <c r="DE18" s="626">
        <f t="shared" si="43"/>
        <v>1667.615</v>
      </c>
      <c r="DF18" s="626">
        <f t="shared" si="44"/>
        <v>855.78899999999999</v>
      </c>
      <c r="DG18" s="626">
        <f t="shared" si="45"/>
        <v>855.78899999999999</v>
      </c>
      <c r="DH18" s="626">
        <f t="shared" si="46"/>
        <v>811.82600000000002</v>
      </c>
      <c r="DL18" s="625" t="s">
        <v>465</v>
      </c>
      <c r="DM18" s="626">
        <v>1216742</v>
      </c>
      <c r="DN18" s="626">
        <f t="shared" si="47"/>
        <v>1216.742</v>
      </c>
      <c r="DQ18" s="629" t="s">
        <v>464</v>
      </c>
      <c r="DR18" s="626">
        <v>1667615</v>
      </c>
      <c r="DS18" s="626">
        <v>946449</v>
      </c>
      <c r="DT18" s="626">
        <v>946449</v>
      </c>
      <c r="DU18" s="626">
        <v>721166</v>
      </c>
      <c r="DV18" s="626">
        <f t="shared" si="48"/>
        <v>1667.615</v>
      </c>
      <c r="DW18" s="626">
        <f t="shared" si="49"/>
        <v>946.44899999999996</v>
      </c>
      <c r="DX18" s="626">
        <f t="shared" si="50"/>
        <v>946.44899999999996</v>
      </c>
      <c r="DY18" s="626">
        <f t="shared" si="51"/>
        <v>721.16600000000005</v>
      </c>
      <c r="EB18" s="625" t="s">
        <v>468</v>
      </c>
      <c r="EC18" s="626">
        <v>6519711</v>
      </c>
      <c r="ED18" s="626">
        <f t="shared" si="52"/>
        <v>6519.7110000000002</v>
      </c>
      <c r="EH18" s="630" t="s">
        <v>464</v>
      </c>
      <c r="EI18" s="630">
        <v>1667615</v>
      </c>
      <c r="EJ18" s="630">
        <v>946449</v>
      </c>
      <c r="EK18" s="630">
        <v>721166</v>
      </c>
      <c r="EL18" s="630">
        <v>946449</v>
      </c>
      <c r="EM18" s="630">
        <v>946449</v>
      </c>
      <c r="EN18" s="630">
        <v>0</v>
      </c>
      <c r="EO18" s="630">
        <f t="shared" si="53"/>
        <v>1667.615</v>
      </c>
      <c r="EP18" s="630">
        <f t="shared" si="54"/>
        <v>946.44899999999996</v>
      </c>
      <c r="EQ18" s="630">
        <f t="shared" si="55"/>
        <v>721.16600000000005</v>
      </c>
      <c r="ER18" s="630">
        <f t="shared" si="18"/>
        <v>946.44899999999996</v>
      </c>
      <c r="ES18" s="630">
        <f t="shared" si="19"/>
        <v>946.44899999999996</v>
      </c>
      <c r="ET18" s="630">
        <f t="shared" si="56"/>
        <v>0</v>
      </c>
      <c r="EW18" s="625" t="s">
        <v>297</v>
      </c>
      <c r="EX18" s="631">
        <v>5616310</v>
      </c>
      <c r="EY18" s="631">
        <f t="shared" si="57"/>
        <v>5616.31</v>
      </c>
      <c r="FA18" s="625" t="s">
        <v>464</v>
      </c>
      <c r="FB18" s="631">
        <v>1667615</v>
      </c>
      <c r="FC18" s="631">
        <v>1127769</v>
      </c>
      <c r="FD18" s="631">
        <v>1127769</v>
      </c>
      <c r="FE18" s="631">
        <v>539846</v>
      </c>
      <c r="FF18" s="631">
        <v>1127769</v>
      </c>
      <c r="FG18" s="631">
        <v>0</v>
      </c>
      <c r="FH18" s="631">
        <f t="shared" si="58"/>
        <v>1667.615</v>
      </c>
      <c r="FI18" s="631">
        <f t="shared" si="59"/>
        <v>1127.769</v>
      </c>
      <c r="FJ18" s="631">
        <f t="shared" si="60"/>
        <v>1127.769</v>
      </c>
      <c r="FK18" s="631">
        <f t="shared" si="61"/>
        <v>539.846</v>
      </c>
      <c r="FL18" s="631">
        <f t="shared" si="62"/>
        <v>1127.769</v>
      </c>
      <c r="FM18" s="631">
        <f t="shared" si="63"/>
        <v>0</v>
      </c>
      <c r="FP18" s="632" t="s">
        <v>465</v>
      </c>
      <c r="FQ18" s="633">
        <v>1153061</v>
      </c>
      <c r="FR18" s="627">
        <f t="shared" si="64"/>
        <v>1153.0609999999999</v>
      </c>
      <c r="FT18" s="625" t="s">
        <v>464</v>
      </c>
      <c r="FU18" s="625">
        <v>1667615</v>
      </c>
      <c r="FV18" s="633">
        <v>1309089</v>
      </c>
      <c r="FW18" s="633">
        <v>1309089</v>
      </c>
      <c r="FX18" s="633">
        <v>358526</v>
      </c>
      <c r="FY18" s="633">
        <v>1218429</v>
      </c>
      <c r="FZ18" s="633">
        <v>90660</v>
      </c>
      <c r="GA18" s="633">
        <f t="shared" si="65"/>
        <v>1667.615</v>
      </c>
      <c r="GB18" s="633">
        <f t="shared" si="66"/>
        <v>1309.0889999999999</v>
      </c>
      <c r="GC18" s="633">
        <f t="shared" si="67"/>
        <v>1309.0889999999999</v>
      </c>
      <c r="GD18" s="633">
        <f t="shared" si="68"/>
        <v>358.52600000000001</v>
      </c>
      <c r="GE18" s="633">
        <f t="shared" si="69"/>
        <v>1218.4290000000001</v>
      </c>
      <c r="GF18" s="633">
        <f t="shared" si="70"/>
        <v>90.66</v>
      </c>
      <c r="GG18" s="633"/>
    </row>
    <row r="19" spans="1:189" x14ac:dyDescent="0.2">
      <c r="A19" s="624" t="s">
        <v>465</v>
      </c>
      <c r="B19" s="624">
        <v>17872725</v>
      </c>
      <c r="C19" s="624">
        <v>1203510</v>
      </c>
      <c r="D19" s="624">
        <v>1203510</v>
      </c>
      <c r="E19" s="624">
        <v>16669215</v>
      </c>
      <c r="F19" s="624">
        <f t="shared" si="0"/>
        <v>18426.779474999996</v>
      </c>
      <c r="G19" s="624">
        <f t="shared" si="1"/>
        <v>1240.81881</v>
      </c>
      <c r="H19" s="624">
        <f t="shared" si="2"/>
        <v>1240.81881</v>
      </c>
      <c r="I19" s="624">
        <f t="shared" si="3"/>
        <v>17185.960664999999</v>
      </c>
      <c r="L19" s="625" t="s">
        <v>516</v>
      </c>
      <c r="M19" s="626">
        <v>532597</v>
      </c>
      <c r="N19" s="626">
        <f t="shared" si="4"/>
        <v>549.10750699999994</v>
      </c>
      <c r="P19" s="625" t="s">
        <v>465</v>
      </c>
      <c r="Q19" s="626">
        <v>17872725</v>
      </c>
      <c r="R19" s="626">
        <v>2307707</v>
      </c>
      <c r="S19" s="626">
        <v>2307707</v>
      </c>
      <c r="T19" s="626">
        <v>15565018</v>
      </c>
      <c r="U19" s="626">
        <f t="shared" si="5"/>
        <v>18426.779474999996</v>
      </c>
      <c r="V19" s="624">
        <f t="shared" si="6"/>
        <v>2379.2459169999997</v>
      </c>
      <c r="W19" s="624">
        <f t="shared" si="7"/>
        <v>2379.2459169999997</v>
      </c>
      <c r="X19" s="624">
        <f t="shared" si="8"/>
        <v>16047.533557999999</v>
      </c>
      <c r="AA19" s="625" t="s">
        <v>466</v>
      </c>
      <c r="AB19" s="626">
        <v>11798235</v>
      </c>
      <c r="AC19" s="624">
        <f t="shared" si="9"/>
        <v>11798.235000000001</v>
      </c>
      <c r="AE19" s="616" t="s">
        <v>465</v>
      </c>
      <c r="AF19" s="624">
        <v>17872725</v>
      </c>
      <c r="AG19" s="624">
        <v>3447596</v>
      </c>
      <c r="AH19" s="624">
        <v>3447596</v>
      </c>
      <c r="AI19" s="624">
        <v>14425129</v>
      </c>
      <c r="AJ19" s="624">
        <f t="shared" si="10"/>
        <v>17872.724999999999</v>
      </c>
      <c r="AK19" s="624">
        <f t="shared" si="11"/>
        <v>3447.596</v>
      </c>
      <c r="AL19" s="624">
        <f t="shared" si="12"/>
        <v>3447.596</v>
      </c>
      <c r="AM19" s="624">
        <f t="shared" si="13"/>
        <v>14425.129000000001</v>
      </c>
      <c r="AP19" s="625" t="s">
        <v>466</v>
      </c>
      <c r="AQ19" s="626">
        <v>459498</v>
      </c>
      <c r="AR19" s="626">
        <f t="shared" si="22"/>
        <v>459.49799999999999</v>
      </c>
      <c r="AT19" s="625" t="s">
        <v>465</v>
      </c>
      <c r="AU19" s="626">
        <v>17872725</v>
      </c>
      <c r="AV19" s="626">
        <v>4572334</v>
      </c>
      <c r="AW19" s="626">
        <v>4572334</v>
      </c>
      <c r="AX19" s="626">
        <v>13300391</v>
      </c>
      <c r="AY19" s="624">
        <f t="shared" si="23"/>
        <v>17872.724999999999</v>
      </c>
      <c r="AZ19" s="624">
        <f t="shared" si="24"/>
        <v>4572.3339999999998</v>
      </c>
      <c r="BA19" s="624">
        <f t="shared" si="25"/>
        <v>4572.3339999999998</v>
      </c>
      <c r="BB19" s="624">
        <f t="shared" si="26"/>
        <v>13300.391</v>
      </c>
      <c r="BD19" s="616" t="s">
        <v>516</v>
      </c>
      <c r="BE19" s="627">
        <v>309250</v>
      </c>
      <c r="BF19" s="628">
        <f t="shared" si="27"/>
        <v>309.25</v>
      </c>
      <c r="BH19" s="616" t="s">
        <v>465</v>
      </c>
      <c r="BI19" s="627">
        <v>17872725</v>
      </c>
      <c r="BJ19" s="627">
        <v>5657146</v>
      </c>
      <c r="BK19" s="627">
        <v>5657146</v>
      </c>
      <c r="BL19" s="627">
        <v>12215579</v>
      </c>
      <c r="BM19" s="628">
        <f t="shared" si="28"/>
        <v>17872.724999999999</v>
      </c>
      <c r="BN19" s="628">
        <f t="shared" si="29"/>
        <v>5657.1459999999997</v>
      </c>
      <c r="BO19" s="628">
        <f t="shared" si="30"/>
        <v>5657.1459999999997</v>
      </c>
      <c r="BP19" s="628">
        <f t="shared" si="31"/>
        <v>12215.579</v>
      </c>
      <c r="BS19" s="616" t="s">
        <v>466</v>
      </c>
      <c r="BT19" s="627">
        <v>11155268</v>
      </c>
      <c r="BU19" s="627">
        <f t="shared" si="32"/>
        <v>11155.268</v>
      </c>
      <c r="BW19" s="627" t="s">
        <v>465</v>
      </c>
      <c r="BX19" s="627">
        <v>17872725</v>
      </c>
      <c r="BY19" s="627">
        <v>6928834</v>
      </c>
      <c r="BZ19" s="627">
        <v>10943891</v>
      </c>
      <c r="CA19" s="627">
        <v>6928834</v>
      </c>
      <c r="CB19" s="627">
        <f t="shared" si="33"/>
        <v>17872.724999999999</v>
      </c>
      <c r="CC19" s="627">
        <f t="shared" si="34"/>
        <v>6928.8339999999998</v>
      </c>
      <c r="CD19" s="627">
        <f t="shared" si="35"/>
        <v>10943.891</v>
      </c>
      <c r="CE19" s="627">
        <f t="shared" si="36"/>
        <v>6928.8339999999998</v>
      </c>
      <c r="CG19" s="616" t="s">
        <v>468</v>
      </c>
      <c r="CH19" s="627">
        <v>10152714</v>
      </c>
      <c r="CI19" s="627">
        <f t="shared" si="37"/>
        <v>10152.714</v>
      </c>
      <c r="CK19" s="625" t="s">
        <v>465</v>
      </c>
      <c r="CL19" s="626">
        <v>17872725</v>
      </c>
      <c r="CM19" s="626">
        <v>8094689</v>
      </c>
      <c r="CN19" s="626">
        <v>8094689</v>
      </c>
      <c r="CO19" s="626">
        <v>9778036</v>
      </c>
      <c r="CP19" s="627">
        <f t="shared" si="38"/>
        <v>17872.724999999999</v>
      </c>
      <c r="CQ19" s="627">
        <f t="shared" si="39"/>
        <v>8094.6890000000003</v>
      </c>
      <c r="CR19" s="627">
        <f t="shared" si="40"/>
        <v>8094.6890000000003</v>
      </c>
      <c r="CS19" s="627">
        <f t="shared" si="41"/>
        <v>9778.0360000000001</v>
      </c>
      <c r="CU19" s="628"/>
      <c r="CV19" s="625" t="s">
        <v>466</v>
      </c>
      <c r="CW19" s="626">
        <v>8978</v>
      </c>
      <c r="CX19" s="626">
        <f t="shared" si="42"/>
        <v>8.9779999999999998</v>
      </c>
      <c r="CZ19" s="625" t="s">
        <v>465</v>
      </c>
      <c r="DA19" s="626">
        <v>17872725</v>
      </c>
      <c r="DB19" s="626">
        <v>9481476</v>
      </c>
      <c r="DC19" s="626">
        <v>9481476</v>
      </c>
      <c r="DD19" s="626">
        <v>8391249</v>
      </c>
      <c r="DE19" s="626">
        <f t="shared" si="43"/>
        <v>17872.724999999999</v>
      </c>
      <c r="DF19" s="626">
        <f t="shared" si="44"/>
        <v>9481.4760000000006</v>
      </c>
      <c r="DG19" s="626">
        <f t="shared" si="45"/>
        <v>9481.4760000000006</v>
      </c>
      <c r="DH19" s="626">
        <f t="shared" si="46"/>
        <v>8391.2489999999998</v>
      </c>
      <c r="DL19" s="625" t="s">
        <v>466</v>
      </c>
      <c r="DM19" s="626">
        <v>11016192</v>
      </c>
      <c r="DN19" s="626">
        <f t="shared" si="47"/>
        <v>11016.191999999999</v>
      </c>
      <c r="DQ19" s="629" t="s">
        <v>465</v>
      </c>
      <c r="DR19" s="626">
        <v>17872725</v>
      </c>
      <c r="DS19" s="626">
        <v>10698218</v>
      </c>
      <c r="DT19" s="626">
        <v>10698218</v>
      </c>
      <c r="DU19" s="626">
        <v>7174507</v>
      </c>
      <c r="DV19" s="626">
        <f t="shared" si="48"/>
        <v>17872.724999999999</v>
      </c>
      <c r="DW19" s="626">
        <f t="shared" si="49"/>
        <v>10698.218000000001</v>
      </c>
      <c r="DX19" s="626">
        <f t="shared" si="50"/>
        <v>10698.218000000001</v>
      </c>
      <c r="DY19" s="626">
        <f t="shared" si="51"/>
        <v>7174.5069999999996</v>
      </c>
      <c r="EB19" s="625" t="s">
        <v>516</v>
      </c>
      <c r="EC19" s="626">
        <v>-262132</v>
      </c>
      <c r="ED19" s="626">
        <f t="shared" si="52"/>
        <v>-262.13200000000001</v>
      </c>
      <c r="EH19" s="630" t="s">
        <v>465</v>
      </c>
      <c r="EI19" s="630">
        <v>17872725</v>
      </c>
      <c r="EJ19" s="630">
        <v>11925835</v>
      </c>
      <c r="EK19" s="630">
        <v>5946890</v>
      </c>
      <c r="EL19" s="630">
        <v>11925835</v>
      </c>
      <c r="EM19" s="630">
        <v>11672461</v>
      </c>
      <c r="EN19" s="630">
        <v>253374</v>
      </c>
      <c r="EO19" s="630">
        <f t="shared" si="53"/>
        <v>17872.724999999999</v>
      </c>
      <c r="EP19" s="630">
        <f t="shared" si="54"/>
        <v>11925.834999999999</v>
      </c>
      <c r="EQ19" s="630">
        <f t="shared" si="55"/>
        <v>5946.89</v>
      </c>
      <c r="ER19" s="630">
        <f t="shared" si="18"/>
        <v>11925.834999999999</v>
      </c>
      <c r="ES19" s="630">
        <f t="shared" si="19"/>
        <v>11672.460999999999</v>
      </c>
      <c r="ET19" s="630">
        <f t="shared" si="56"/>
        <v>253.374</v>
      </c>
      <c r="EW19" s="625" t="s">
        <v>468</v>
      </c>
      <c r="EX19" s="631">
        <v>4993850</v>
      </c>
      <c r="EY19" s="631">
        <f t="shared" si="57"/>
        <v>4993.8500000000004</v>
      </c>
      <c r="FA19" s="625" t="s">
        <v>465</v>
      </c>
      <c r="FB19" s="631">
        <v>17872725</v>
      </c>
      <c r="FC19" s="631">
        <v>12884945</v>
      </c>
      <c r="FD19" s="631">
        <v>12884945</v>
      </c>
      <c r="FE19" s="631">
        <v>4987780</v>
      </c>
      <c r="FF19" s="631">
        <v>12374827</v>
      </c>
      <c r="FG19" s="631">
        <v>510118</v>
      </c>
      <c r="FH19" s="631">
        <f t="shared" si="58"/>
        <v>17872.724999999999</v>
      </c>
      <c r="FI19" s="631">
        <f t="shared" si="59"/>
        <v>12884.945</v>
      </c>
      <c r="FJ19" s="631">
        <f t="shared" si="60"/>
        <v>12884.945</v>
      </c>
      <c r="FK19" s="631">
        <f t="shared" si="61"/>
        <v>4987.78</v>
      </c>
      <c r="FL19" s="631">
        <f t="shared" si="62"/>
        <v>12374.826999999999</v>
      </c>
      <c r="FM19" s="631">
        <f t="shared" si="63"/>
        <v>510.11799999999999</v>
      </c>
      <c r="FP19" s="632" t="s">
        <v>466</v>
      </c>
      <c r="FQ19" s="633">
        <v>10518276</v>
      </c>
      <c r="FR19" s="627">
        <f t="shared" si="64"/>
        <v>10518.276</v>
      </c>
      <c r="FT19" s="625" t="s">
        <v>465</v>
      </c>
      <c r="FU19" s="625">
        <v>17872725</v>
      </c>
      <c r="FV19" s="633">
        <v>14038006</v>
      </c>
      <c r="FW19" s="633">
        <v>14038006</v>
      </c>
      <c r="FX19" s="633">
        <v>3834719</v>
      </c>
      <c r="FY19" s="633">
        <v>13611093</v>
      </c>
      <c r="FZ19" s="633">
        <v>426913</v>
      </c>
      <c r="GA19" s="633">
        <f t="shared" si="65"/>
        <v>17872.724999999999</v>
      </c>
      <c r="GB19" s="633">
        <f t="shared" si="66"/>
        <v>14038.005999999999</v>
      </c>
      <c r="GC19" s="633">
        <f t="shared" si="67"/>
        <v>14038.005999999999</v>
      </c>
      <c r="GD19" s="633">
        <f t="shared" si="68"/>
        <v>3834.7190000000001</v>
      </c>
      <c r="GE19" s="633">
        <f t="shared" si="69"/>
        <v>13611.093000000001</v>
      </c>
      <c r="GF19" s="633">
        <f t="shared" si="70"/>
        <v>426.91300000000001</v>
      </c>
      <c r="GG19" s="633"/>
    </row>
    <row r="20" spans="1:189" x14ac:dyDescent="0.2">
      <c r="A20" s="624" t="s">
        <v>466</v>
      </c>
      <c r="B20" s="624">
        <v>56619780</v>
      </c>
      <c r="C20" s="624">
        <v>0</v>
      </c>
      <c r="D20" s="624">
        <v>0</v>
      </c>
      <c r="E20" s="624">
        <v>56619780</v>
      </c>
      <c r="F20" s="624">
        <f t="shared" si="0"/>
        <v>58374.993179999998</v>
      </c>
      <c r="G20" s="624">
        <f t="shared" si="1"/>
        <v>0</v>
      </c>
      <c r="H20" s="624">
        <f t="shared" si="2"/>
        <v>0</v>
      </c>
      <c r="I20" s="624">
        <f t="shared" si="3"/>
        <v>58374.993179999998</v>
      </c>
      <c r="L20" s="625" t="s">
        <v>301</v>
      </c>
      <c r="M20" s="626">
        <v>1216706960</v>
      </c>
      <c r="N20" s="626">
        <f t="shared" si="4"/>
        <v>1254424.87576</v>
      </c>
      <c r="P20" s="625" t="s">
        <v>466</v>
      </c>
      <c r="Q20" s="626">
        <v>56619780</v>
      </c>
      <c r="R20" s="626">
        <v>0</v>
      </c>
      <c r="S20" s="626">
        <v>0</v>
      </c>
      <c r="T20" s="626">
        <v>56619780</v>
      </c>
      <c r="U20" s="626">
        <f t="shared" si="5"/>
        <v>58374.993179999998</v>
      </c>
      <c r="V20" s="624">
        <f t="shared" si="6"/>
        <v>0</v>
      </c>
      <c r="W20" s="624">
        <f t="shared" si="7"/>
        <v>0</v>
      </c>
      <c r="X20" s="624">
        <f t="shared" si="8"/>
        <v>58374.993179999998</v>
      </c>
      <c r="AA20" s="625" t="s">
        <v>467</v>
      </c>
      <c r="AB20" s="626">
        <v>5870433</v>
      </c>
      <c r="AC20" s="624">
        <f t="shared" si="9"/>
        <v>5870.433</v>
      </c>
      <c r="AE20" s="616" t="s">
        <v>466</v>
      </c>
      <c r="AF20" s="624">
        <v>56619780</v>
      </c>
      <c r="AG20" s="624">
        <v>11798235</v>
      </c>
      <c r="AH20" s="624">
        <v>11798235</v>
      </c>
      <c r="AI20" s="624">
        <v>44821545</v>
      </c>
      <c r="AJ20" s="624">
        <f t="shared" si="10"/>
        <v>56619.78</v>
      </c>
      <c r="AK20" s="624">
        <f t="shared" si="11"/>
        <v>11798.235000000001</v>
      </c>
      <c r="AL20" s="624">
        <f t="shared" si="12"/>
        <v>11798.235000000001</v>
      </c>
      <c r="AM20" s="624">
        <f t="shared" si="13"/>
        <v>44821.544999999998</v>
      </c>
      <c r="AP20" s="625" t="s">
        <v>467</v>
      </c>
      <c r="AQ20" s="626">
        <v>223858</v>
      </c>
      <c r="AR20" s="626">
        <f t="shared" si="22"/>
        <v>223.858</v>
      </c>
      <c r="AT20" s="625" t="s">
        <v>466</v>
      </c>
      <c r="AU20" s="626">
        <v>56619780</v>
      </c>
      <c r="AV20" s="626">
        <v>12257733</v>
      </c>
      <c r="AW20" s="626">
        <v>12257733</v>
      </c>
      <c r="AX20" s="626">
        <v>44362047</v>
      </c>
      <c r="AY20" s="624">
        <f t="shared" si="23"/>
        <v>56619.78</v>
      </c>
      <c r="AZ20" s="624">
        <f t="shared" si="24"/>
        <v>12257.733</v>
      </c>
      <c r="BA20" s="624">
        <f t="shared" si="25"/>
        <v>12257.733</v>
      </c>
      <c r="BB20" s="624">
        <f t="shared" si="26"/>
        <v>44362.046999999999</v>
      </c>
      <c r="BD20" s="616" t="s">
        <v>301</v>
      </c>
      <c r="BE20" s="627">
        <v>1223104551</v>
      </c>
      <c r="BF20" s="628">
        <f t="shared" si="27"/>
        <v>1223104.551</v>
      </c>
      <c r="BH20" s="616" t="s">
        <v>466</v>
      </c>
      <c r="BI20" s="627">
        <v>56619780</v>
      </c>
      <c r="BJ20" s="627">
        <v>12257733</v>
      </c>
      <c r="BK20" s="627">
        <v>12257733</v>
      </c>
      <c r="BL20" s="627">
        <v>44362047</v>
      </c>
      <c r="BM20" s="628">
        <f t="shared" si="28"/>
        <v>56619.78</v>
      </c>
      <c r="BN20" s="628">
        <f t="shared" si="29"/>
        <v>12257.733</v>
      </c>
      <c r="BO20" s="628">
        <f t="shared" si="30"/>
        <v>12257.733</v>
      </c>
      <c r="BP20" s="628">
        <f t="shared" si="31"/>
        <v>44362.046999999999</v>
      </c>
      <c r="BS20" s="616" t="s">
        <v>467</v>
      </c>
      <c r="BT20" s="627">
        <v>5783686</v>
      </c>
      <c r="BU20" s="627">
        <f t="shared" si="32"/>
        <v>5783.6859999999997</v>
      </c>
      <c r="BW20" s="627" t="s">
        <v>466</v>
      </c>
      <c r="BX20" s="627">
        <v>56619780</v>
      </c>
      <c r="BY20" s="627">
        <v>23413001</v>
      </c>
      <c r="BZ20" s="627">
        <v>33206779</v>
      </c>
      <c r="CA20" s="627">
        <v>23413001</v>
      </c>
      <c r="CB20" s="627">
        <f t="shared" si="33"/>
        <v>56619.78</v>
      </c>
      <c r="CC20" s="627">
        <f t="shared" si="34"/>
        <v>23413.001</v>
      </c>
      <c r="CD20" s="627">
        <f t="shared" si="35"/>
        <v>33206.779000000002</v>
      </c>
      <c r="CE20" s="627">
        <f t="shared" si="36"/>
        <v>23413.001</v>
      </c>
      <c r="CG20" s="616" t="s">
        <v>516</v>
      </c>
      <c r="CH20" s="627">
        <v>901640</v>
      </c>
      <c r="CI20" s="627">
        <f t="shared" si="37"/>
        <v>901.64</v>
      </c>
      <c r="CK20" s="625" t="s">
        <v>466</v>
      </c>
      <c r="CL20" s="626">
        <v>56619780</v>
      </c>
      <c r="CM20" s="626">
        <v>23413001</v>
      </c>
      <c r="CN20" s="626">
        <v>23413001</v>
      </c>
      <c r="CO20" s="626">
        <v>33206779</v>
      </c>
      <c r="CP20" s="627">
        <f t="shared" si="38"/>
        <v>56619.78</v>
      </c>
      <c r="CQ20" s="627">
        <f t="shared" si="39"/>
        <v>23413.001</v>
      </c>
      <c r="CR20" s="627">
        <f t="shared" si="40"/>
        <v>23413.001</v>
      </c>
      <c r="CS20" s="627">
        <f t="shared" si="41"/>
        <v>33206.779000000002</v>
      </c>
      <c r="CU20" s="628"/>
      <c r="CV20" s="625" t="s">
        <v>467</v>
      </c>
      <c r="CW20" s="626">
        <v>8978</v>
      </c>
      <c r="CX20" s="626">
        <f t="shared" si="42"/>
        <v>8.9779999999999998</v>
      </c>
      <c r="CZ20" s="625" t="s">
        <v>466</v>
      </c>
      <c r="DA20" s="626">
        <v>56619780</v>
      </c>
      <c r="DB20" s="626">
        <v>23421979</v>
      </c>
      <c r="DC20" s="626">
        <v>23421979</v>
      </c>
      <c r="DD20" s="626">
        <v>33197801</v>
      </c>
      <c r="DE20" s="626">
        <f t="shared" si="43"/>
        <v>56619.78</v>
      </c>
      <c r="DF20" s="626">
        <f t="shared" si="44"/>
        <v>23421.978999999999</v>
      </c>
      <c r="DG20" s="626">
        <f t="shared" si="45"/>
        <v>23421.978999999999</v>
      </c>
      <c r="DH20" s="626">
        <f t="shared" si="46"/>
        <v>33197.800999999999</v>
      </c>
      <c r="DL20" s="625" t="s">
        <v>467</v>
      </c>
      <c r="DM20" s="626">
        <v>5906475</v>
      </c>
      <c r="DN20" s="626">
        <f t="shared" si="47"/>
        <v>5906.4750000000004</v>
      </c>
      <c r="DQ20" s="629" t="s">
        <v>466</v>
      </c>
      <c r="DR20" s="626">
        <v>56619780</v>
      </c>
      <c r="DS20" s="626">
        <v>34438171</v>
      </c>
      <c r="DT20" s="626">
        <v>34438171</v>
      </c>
      <c r="DU20" s="626">
        <v>22181609</v>
      </c>
      <c r="DV20" s="626">
        <f t="shared" si="48"/>
        <v>56619.78</v>
      </c>
      <c r="DW20" s="626">
        <f t="shared" si="49"/>
        <v>34438.171000000002</v>
      </c>
      <c r="DX20" s="626">
        <f t="shared" si="50"/>
        <v>34438.171000000002</v>
      </c>
      <c r="DY20" s="626">
        <f t="shared" si="51"/>
        <v>22181.609</v>
      </c>
      <c r="EB20" s="625" t="s">
        <v>470</v>
      </c>
      <c r="EC20" s="626">
        <v>1345637</v>
      </c>
      <c r="ED20" s="626">
        <f t="shared" si="52"/>
        <v>1345.6369999999999</v>
      </c>
      <c r="EH20" s="630" t="s">
        <v>466</v>
      </c>
      <c r="EI20" s="630">
        <v>56619780</v>
      </c>
      <c r="EJ20" s="630">
        <v>34438171</v>
      </c>
      <c r="EK20" s="630">
        <v>22181609</v>
      </c>
      <c r="EL20" s="630">
        <v>34438171</v>
      </c>
      <c r="EM20" s="630">
        <v>33978673</v>
      </c>
      <c r="EN20" s="630">
        <v>459498</v>
      </c>
      <c r="EO20" s="630">
        <f t="shared" si="53"/>
        <v>56619.78</v>
      </c>
      <c r="EP20" s="630">
        <f t="shared" si="54"/>
        <v>34438.171000000002</v>
      </c>
      <c r="EQ20" s="630">
        <f t="shared" si="55"/>
        <v>22181.609</v>
      </c>
      <c r="ER20" s="630">
        <f t="shared" si="18"/>
        <v>34438.171000000002</v>
      </c>
      <c r="ES20" s="630">
        <f t="shared" si="19"/>
        <v>33978.673000000003</v>
      </c>
      <c r="ET20" s="630">
        <f t="shared" si="56"/>
        <v>459.49799999999999</v>
      </c>
      <c r="EW20" s="625" t="s">
        <v>516</v>
      </c>
      <c r="EX20" s="631">
        <v>622460</v>
      </c>
      <c r="EY20" s="631">
        <f t="shared" si="57"/>
        <v>622.46</v>
      </c>
      <c r="FA20" s="625" t="s">
        <v>466</v>
      </c>
      <c r="FB20" s="631">
        <v>56619780</v>
      </c>
      <c r="FC20" s="631">
        <v>34438171</v>
      </c>
      <c r="FD20" s="631">
        <v>34438171</v>
      </c>
      <c r="FE20" s="631">
        <v>22181609</v>
      </c>
      <c r="FF20" s="631">
        <v>33978673</v>
      </c>
      <c r="FG20" s="631">
        <v>459498</v>
      </c>
      <c r="FH20" s="631">
        <f t="shared" si="58"/>
        <v>56619.78</v>
      </c>
      <c r="FI20" s="631">
        <f t="shared" si="59"/>
        <v>34438.171000000002</v>
      </c>
      <c r="FJ20" s="631">
        <f t="shared" si="60"/>
        <v>34438.171000000002</v>
      </c>
      <c r="FK20" s="631">
        <f t="shared" si="61"/>
        <v>22181.609</v>
      </c>
      <c r="FL20" s="631">
        <f t="shared" si="62"/>
        <v>33978.673000000003</v>
      </c>
      <c r="FM20" s="631">
        <f t="shared" si="63"/>
        <v>459.49799999999999</v>
      </c>
      <c r="FP20" s="632" t="s">
        <v>467</v>
      </c>
      <c r="FQ20" s="633">
        <v>5608296</v>
      </c>
      <c r="FR20" s="627">
        <f t="shared" si="64"/>
        <v>5608.2960000000003</v>
      </c>
      <c r="FT20" s="625" t="s">
        <v>466</v>
      </c>
      <c r="FU20" s="625">
        <v>51742649</v>
      </c>
      <c r="FV20" s="633">
        <v>44956447</v>
      </c>
      <c r="FW20" s="633">
        <v>44956447</v>
      </c>
      <c r="FX20" s="633">
        <v>6786202</v>
      </c>
      <c r="FY20" s="633">
        <v>40201488</v>
      </c>
      <c r="FZ20" s="633">
        <v>4754959</v>
      </c>
      <c r="GA20" s="633">
        <f t="shared" si="65"/>
        <v>51742.648999999998</v>
      </c>
      <c r="GB20" s="633">
        <f t="shared" si="66"/>
        <v>44956.447</v>
      </c>
      <c r="GC20" s="633">
        <f t="shared" si="67"/>
        <v>44956.447</v>
      </c>
      <c r="GD20" s="633">
        <f t="shared" si="68"/>
        <v>6786.2020000000002</v>
      </c>
      <c r="GE20" s="633">
        <f t="shared" si="69"/>
        <v>40201.487999999998</v>
      </c>
      <c r="GF20" s="633">
        <f t="shared" si="70"/>
        <v>4754.9589999999998</v>
      </c>
      <c r="GG20" s="633"/>
    </row>
    <row r="21" spans="1:189" x14ac:dyDescent="0.2">
      <c r="A21" s="624" t="s">
        <v>467</v>
      </c>
      <c r="B21" s="624">
        <v>30187928</v>
      </c>
      <c r="C21" s="624">
        <v>0</v>
      </c>
      <c r="D21" s="624">
        <v>0</v>
      </c>
      <c r="E21" s="624">
        <v>30187928</v>
      </c>
      <c r="F21" s="624">
        <f t="shared" si="0"/>
        <v>31123.753767999999</v>
      </c>
      <c r="G21" s="624">
        <f t="shared" si="1"/>
        <v>0</v>
      </c>
      <c r="H21" s="624">
        <f t="shared" si="2"/>
        <v>0</v>
      </c>
      <c r="I21" s="624">
        <f t="shared" si="3"/>
        <v>31123.753767999999</v>
      </c>
      <c r="L21" s="625" t="s">
        <v>302</v>
      </c>
      <c r="M21" s="626">
        <v>1146159471</v>
      </c>
      <c r="N21" s="626">
        <f t="shared" si="4"/>
        <v>1181690.4146009998</v>
      </c>
      <c r="P21" s="625" t="s">
        <v>467</v>
      </c>
      <c r="Q21" s="626">
        <v>30187928</v>
      </c>
      <c r="R21" s="626">
        <v>0</v>
      </c>
      <c r="S21" s="626">
        <v>0</v>
      </c>
      <c r="T21" s="626">
        <v>30187928</v>
      </c>
      <c r="U21" s="626">
        <f t="shared" si="5"/>
        <v>31123.753767999999</v>
      </c>
      <c r="V21" s="624">
        <f t="shared" si="6"/>
        <v>0</v>
      </c>
      <c r="W21" s="624">
        <f t="shared" si="7"/>
        <v>0</v>
      </c>
      <c r="X21" s="624">
        <f t="shared" si="8"/>
        <v>31123.753767999999</v>
      </c>
      <c r="AA21" s="625" t="s">
        <v>296</v>
      </c>
      <c r="AB21" s="626">
        <v>5927802</v>
      </c>
      <c r="AC21" s="624">
        <f t="shared" si="9"/>
        <v>5927.8019999999997</v>
      </c>
      <c r="AE21" s="616" t="s">
        <v>467</v>
      </c>
      <c r="AF21" s="624">
        <v>30187928</v>
      </c>
      <c r="AG21" s="624">
        <v>5870433</v>
      </c>
      <c r="AH21" s="624">
        <v>5870433</v>
      </c>
      <c r="AI21" s="624">
        <v>24317495</v>
      </c>
      <c r="AJ21" s="624">
        <f t="shared" si="10"/>
        <v>30187.928</v>
      </c>
      <c r="AK21" s="624">
        <f t="shared" si="11"/>
        <v>5870.433</v>
      </c>
      <c r="AL21" s="624">
        <f t="shared" si="12"/>
        <v>5870.433</v>
      </c>
      <c r="AM21" s="624">
        <f t="shared" si="13"/>
        <v>24317.494999999999</v>
      </c>
      <c r="AP21" s="625" t="s">
        <v>296</v>
      </c>
      <c r="AQ21" s="626">
        <v>235640</v>
      </c>
      <c r="AR21" s="626">
        <f t="shared" si="22"/>
        <v>235.64</v>
      </c>
      <c r="AT21" s="625" t="s">
        <v>467</v>
      </c>
      <c r="AU21" s="626">
        <v>30187928</v>
      </c>
      <c r="AV21" s="626">
        <v>6094291</v>
      </c>
      <c r="AW21" s="626">
        <v>6094291</v>
      </c>
      <c r="AX21" s="626">
        <v>24093637</v>
      </c>
      <c r="AY21" s="624">
        <f t="shared" si="23"/>
        <v>30187.928</v>
      </c>
      <c r="AZ21" s="624">
        <f t="shared" si="24"/>
        <v>6094.2910000000002</v>
      </c>
      <c r="BA21" s="624">
        <f t="shared" si="25"/>
        <v>6094.2910000000002</v>
      </c>
      <c r="BB21" s="624">
        <f t="shared" si="26"/>
        <v>24093.636999999999</v>
      </c>
      <c r="BD21" s="616" t="s">
        <v>302</v>
      </c>
      <c r="BE21" s="627">
        <v>1146233534</v>
      </c>
      <c r="BF21" s="628">
        <f t="shared" si="27"/>
        <v>1146233.534</v>
      </c>
      <c r="BH21" s="616" t="s">
        <v>467</v>
      </c>
      <c r="BI21" s="627">
        <v>30187928</v>
      </c>
      <c r="BJ21" s="627">
        <v>6094291</v>
      </c>
      <c r="BK21" s="627">
        <v>6094291</v>
      </c>
      <c r="BL21" s="627">
        <v>24093637</v>
      </c>
      <c r="BM21" s="628">
        <f t="shared" si="28"/>
        <v>30187.928</v>
      </c>
      <c r="BN21" s="628">
        <f t="shared" si="29"/>
        <v>6094.2910000000002</v>
      </c>
      <c r="BO21" s="628">
        <f t="shared" si="30"/>
        <v>6094.2910000000002</v>
      </c>
      <c r="BP21" s="628">
        <f t="shared" si="31"/>
        <v>24093.636999999999</v>
      </c>
      <c r="BS21" s="616" t="s">
        <v>296</v>
      </c>
      <c r="BT21" s="627">
        <v>5371582</v>
      </c>
      <c r="BU21" s="627">
        <f t="shared" si="32"/>
        <v>5371.5820000000003</v>
      </c>
      <c r="BW21" s="627" t="s">
        <v>467</v>
      </c>
      <c r="BX21" s="627">
        <v>30187928</v>
      </c>
      <c r="BY21" s="627">
        <v>11877977</v>
      </c>
      <c r="BZ21" s="627">
        <v>18309951</v>
      </c>
      <c r="CA21" s="627">
        <v>11877977</v>
      </c>
      <c r="CB21" s="627">
        <f t="shared" si="33"/>
        <v>30187.928</v>
      </c>
      <c r="CC21" s="627">
        <f t="shared" si="34"/>
        <v>11877.977000000001</v>
      </c>
      <c r="CD21" s="627">
        <f t="shared" si="35"/>
        <v>18309.951000000001</v>
      </c>
      <c r="CE21" s="627">
        <f t="shared" si="36"/>
        <v>11877.977000000001</v>
      </c>
      <c r="CG21" s="616" t="s">
        <v>301</v>
      </c>
      <c r="CH21" s="627">
        <v>1249779342</v>
      </c>
      <c r="CI21" s="627">
        <f t="shared" si="37"/>
        <v>1249779.3419999999</v>
      </c>
      <c r="CK21" s="625" t="s">
        <v>467</v>
      </c>
      <c r="CL21" s="626">
        <v>30187928</v>
      </c>
      <c r="CM21" s="626">
        <v>11877977</v>
      </c>
      <c r="CN21" s="626">
        <v>11877977</v>
      </c>
      <c r="CO21" s="626">
        <v>18309951</v>
      </c>
      <c r="CP21" s="627">
        <f t="shared" si="38"/>
        <v>30187.928</v>
      </c>
      <c r="CQ21" s="627">
        <f t="shared" si="39"/>
        <v>11877.977000000001</v>
      </c>
      <c r="CR21" s="627">
        <f t="shared" si="40"/>
        <v>11877.977000000001</v>
      </c>
      <c r="CS21" s="627">
        <f t="shared" si="41"/>
        <v>18309.951000000001</v>
      </c>
      <c r="CU21" s="628"/>
      <c r="CV21" s="625" t="s">
        <v>297</v>
      </c>
      <c r="CW21" s="626">
        <v>7609016</v>
      </c>
      <c r="CX21" s="626">
        <f t="shared" si="42"/>
        <v>7609.0159999999996</v>
      </c>
      <c r="CZ21" s="625" t="s">
        <v>467</v>
      </c>
      <c r="DA21" s="626">
        <v>30187928</v>
      </c>
      <c r="DB21" s="626">
        <v>11886955</v>
      </c>
      <c r="DC21" s="626">
        <v>11886955</v>
      </c>
      <c r="DD21" s="626">
        <v>18300973</v>
      </c>
      <c r="DE21" s="626">
        <f t="shared" si="43"/>
        <v>30187.928</v>
      </c>
      <c r="DF21" s="626">
        <f t="shared" si="44"/>
        <v>11886.955</v>
      </c>
      <c r="DG21" s="626">
        <f t="shared" si="45"/>
        <v>11886.955</v>
      </c>
      <c r="DH21" s="626">
        <f t="shared" si="46"/>
        <v>18300.973000000002</v>
      </c>
      <c r="DL21" s="625" t="s">
        <v>296</v>
      </c>
      <c r="DM21" s="626">
        <v>5109717</v>
      </c>
      <c r="DN21" s="626">
        <f t="shared" si="47"/>
        <v>5109.7169999999996</v>
      </c>
      <c r="DQ21" s="629" t="s">
        <v>467</v>
      </c>
      <c r="DR21" s="626">
        <v>30187928</v>
      </c>
      <c r="DS21" s="626">
        <v>17793430</v>
      </c>
      <c r="DT21" s="626">
        <v>17793430</v>
      </c>
      <c r="DU21" s="626">
        <v>12394498</v>
      </c>
      <c r="DV21" s="626">
        <f t="shared" si="48"/>
        <v>30187.928</v>
      </c>
      <c r="DW21" s="626">
        <f t="shared" si="49"/>
        <v>17793.43</v>
      </c>
      <c r="DX21" s="626">
        <f t="shared" si="50"/>
        <v>17793.43</v>
      </c>
      <c r="DY21" s="626">
        <f t="shared" si="51"/>
        <v>12394.498</v>
      </c>
      <c r="EB21" s="625" t="s">
        <v>301</v>
      </c>
      <c r="EC21" s="626">
        <v>1245758003</v>
      </c>
      <c r="ED21" s="626">
        <f t="shared" si="52"/>
        <v>1245758.003</v>
      </c>
      <c r="EH21" s="630" t="s">
        <v>467</v>
      </c>
      <c r="EI21" s="630">
        <v>30187928</v>
      </c>
      <c r="EJ21" s="630">
        <v>17793430</v>
      </c>
      <c r="EK21" s="630">
        <v>12394498</v>
      </c>
      <c r="EL21" s="630">
        <v>17793430</v>
      </c>
      <c r="EM21" s="630">
        <v>17569572</v>
      </c>
      <c r="EN21" s="630">
        <v>223858</v>
      </c>
      <c r="EO21" s="630">
        <f t="shared" si="53"/>
        <v>30187.928</v>
      </c>
      <c r="EP21" s="630">
        <f t="shared" si="54"/>
        <v>17793.43</v>
      </c>
      <c r="EQ21" s="630">
        <f t="shared" si="55"/>
        <v>12394.498</v>
      </c>
      <c r="ER21" s="630">
        <f t="shared" si="18"/>
        <v>17793.43</v>
      </c>
      <c r="ES21" s="630">
        <f t="shared" si="19"/>
        <v>17569.572</v>
      </c>
      <c r="ET21" s="630">
        <f t="shared" si="56"/>
        <v>223.858</v>
      </c>
      <c r="EW21" s="625" t="s">
        <v>301</v>
      </c>
      <c r="EX21" s="631">
        <v>1252708122</v>
      </c>
      <c r="EY21" s="631">
        <f t="shared" si="57"/>
        <v>1252708.122</v>
      </c>
      <c r="FA21" s="625" t="s">
        <v>467</v>
      </c>
      <c r="FB21" s="631">
        <v>30187928</v>
      </c>
      <c r="FC21" s="631">
        <v>17793430</v>
      </c>
      <c r="FD21" s="631">
        <v>17793430</v>
      </c>
      <c r="FE21" s="631">
        <v>12394498</v>
      </c>
      <c r="FF21" s="631">
        <v>17569572</v>
      </c>
      <c r="FG21" s="631">
        <v>223858</v>
      </c>
      <c r="FH21" s="631">
        <f t="shared" si="58"/>
        <v>30187.928</v>
      </c>
      <c r="FI21" s="631">
        <f t="shared" si="59"/>
        <v>17793.43</v>
      </c>
      <c r="FJ21" s="631">
        <f t="shared" si="60"/>
        <v>17793.43</v>
      </c>
      <c r="FK21" s="631">
        <f t="shared" si="61"/>
        <v>12394.498</v>
      </c>
      <c r="FL21" s="631">
        <f t="shared" si="62"/>
        <v>17569.572</v>
      </c>
      <c r="FM21" s="631">
        <f t="shared" si="63"/>
        <v>223.858</v>
      </c>
      <c r="FP21" s="632" t="s">
        <v>296</v>
      </c>
      <c r="FQ21" s="633">
        <v>4909980</v>
      </c>
      <c r="FR21" s="627">
        <f t="shared" si="64"/>
        <v>4909.9799999999996</v>
      </c>
      <c r="FT21" s="625" t="s">
        <v>467</v>
      </c>
      <c r="FU21" s="625">
        <v>30187928</v>
      </c>
      <c r="FV21" s="633">
        <v>23401726</v>
      </c>
      <c r="FW21" s="633">
        <v>23401726</v>
      </c>
      <c r="FX21" s="633">
        <v>6786202</v>
      </c>
      <c r="FY21" s="633">
        <v>20855558</v>
      </c>
      <c r="FZ21" s="633">
        <v>2546168</v>
      </c>
      <c r="GA21" s="633">
        <f t="shared" si="65"/>
        <v>30187.928</v>
      </c>
      <c r="GB21" s="633">
        <f t="shared" si="66"/>
        <v>23401.725999999999</v>
      </c>
      <c r="GC21" s="633">
        <f t="shared" si="67"/>
        <v>23401.725999999999</v>
      </c>
      <c r="GD21" s="633">
        <f t="shared" si="68"/>
        <v>6786.2020000000002</v>
      </c>
      <c r="GE21" s="633">
        <f t="shared" si="69"/>
        <v>20855.558000000001</v>
      </c>
      <c r="GF21" s="633">
        <f t="shared" si="70"/>
        <v>2546.1680000000001</v>
      </c>
      <c r="GG21" s="633"/>
    </row>
    <row r="22" spans="1:189" x14ac:dyDescent="0.2">
      <c r="A22" s="624" t="s">
        <v>296</v>
      </c>
      <c r="B22" s="624">
        <v>26431852</v>
      </c>
      <c r="C22" s="624">
        <v>0</v>
      </c>
      <c r="D22" s="624">
        <v>0</v>
      </c>
      <c r="E22" s="624">
        <v>26431852</v>
      </c>
      <c r="F22" s="624">
        <f t="shared" si="0"/>
        <v>27251.239411999995</v>
      </c>
      <c r="G22" s="624">
        <f t="shared" si="1"/>
        <v>0</v>
      </c>
      <c r="H22" s="624">
        <f t="shared" si="2"/>
        <v>0</v>
      </c>
      <c r="I22" s="624">
        <f t="shared" si="3"/>
        <v>27251.239411999995</v>
      </c>
      <c r="L22" s="625" t="s">
        <v>303</v>
      </c>
      <c r="M22" s="626">
        <v>274451923</v>
      </c>
      <c r="N22" s="626">
        <f t="shared" si="4"/>
        <v>282959.93261299998</v>
      </c>
      <c r="P22" s="625" t="s">
        <v>296</v>
      </c>
      <c r="Q22" s="626">
        <v>26431852</v>
      </c>
      <c r="R22" s="626">
        <v>0</v>
      </c>
      <c r="S22" s="626">
        <v>0</v>
      </c>
      <c r="T22" s="626">
        <v>26431852</v>
      </c>
      <c r="U22" s="626">
        <f t="shared" si="5"/>
        <v>27251.239411999995</v>
      </c>
      <c r="V22" s="624">
        <f t="shared" si="6"/>
        <v>0</v>
      </c>
      <c r="W22" s="624">
        <f t="shared" si="7"/>
        <v>0</v>
      </c>
      <c r="X22" s="624">
        <f t="shared" si="8"/>
        <v>27251.239411999995</v>
      </c>
      <c r="AA22" s="625" t="s">
        <v>297</v>
      </c>
      <c r="AB22" s="626">
        <v>7103849</v>
      </c>
      <c r="AC22" s="624">
        <f t="shared" si="9"/>
        <v>7103.8490000000002</v>
      </c>
      <c r="AE22" s="616" t="s">
        <v>296</v>
      </c>
      <c r="AF22" s="624">
        <v>26431852</v>
      </c>
      <c r="AG22" s="624">
        <v>5927802</v>
      </c>
      <c r="AH22" s="624">
        <v>5927802</v>
      </c>
      <c r="AI22" s="624">
        <v>20504050</v>
      </c>
      <c r="AJ22" s="624">
        <f t="shared" si="10"/>
        <v>26431.851999999999</v>
      </c>
      <c r="AK22" s="624">
        <f t="shared" si="11"/>
        <v>5927.8019999999997</v>
      </c>
      <c r="AL22" s="624">
        <f t="shared" si="12"/>
        <v>5927.8019999999997</v>
      </c>
      <c r="AM22" s="624">
        <f t="shared" si="13"/>
        <v>20504.05</v>
      </c>
      <c r="AP22" s="625" t="s">
        <v>297</v>
      </c>
      <c r="AQ22" s="626">
        <v>7310017</v>
      </c>
      <c r="AR22" s="626">
        <f t="shared" si="22"/>
        <v>7310.0169999999998</v>
      </c>
      <c r="AT22" s="625" t="s">
        <v>296</v>
      </c>
      <c r="AU22" s="626">
        <v>26431852</v>
      </c>
      <c r="AV22" s="626">
        <v>6163442</v>
      </c>
      <c r="AW22" s="626">
        <v>6163442</v>
      </c>
      <c r="AX22" s="626">
        <v>20268410</v>
      </c>
      <c r="AY22" s="624">
        <f t="shared" si="23"/>
        <v>26431.851999999999</v>
      </c>
      <c r="AZ22" s="624">
        <f t="shared" si="24"/>
        <v>6163.442</v>
      </c>
      <c r="BA22" s="624">
        <f t="shared" si="25"/>
        <v>6163.442</v>
      </c>
      <c r="BB22" s="624">
        <f t="shared" si="26"/>
        <v>20268.41</v>
      </c>
      <c r="BD22" s="616" t="s">
        <v>303</v>
      </c>
      <c r="BE22" s="627">
        <v>274372697</v>
      </c>
      <c r="BF22" s="628">
        <f t="shared" si="27"/>
        <v>274372.69699999999</v>
      </c>
      <c r="BH22" s="616" t="s">
        <v>296</v>
      </c>
      <c r="BI22" s="627">
        <v>26431852</v>
      </c>
      <c r="BJ22" s="627">
        <v>6163442</v>
      </c>
      <c r="BK22" s="627">
        <v>6163442</v>
      </c>
      <c r="BL22" s="627">
        <v>20268410</v>
      </c>
      <c r="BM22" s="628">
        <f t="shared" si="28"/>
        <v>26431.851999999999</v>
      </c>
      <c r="BN22" s="628">
        <f t="shared" si="29"/>
        <v>6163.442</v>
      </c>
      <c r="BO22" s="628">
        <f t="shared" si="30"/>
        <v>6163.442</v>
      </c>
      <c r="BP22" s="628">
        <f t="shared" si="31"/>
        <v>20268.41</v>
      </c>
      <c r="BS22" s="616" t="s">
        <v>297</v>
      </c>
      <c r="BT22" s="627">
        <v>4959839</v>
      </c>
      <c r="BU22" s="627">
        <f t="shared" si="32"/>
        <v>4959.8389999999999</v>
      </c>
      <c r="BW22" s="627" t="s">
        <v>296</v>
      </c>
      <c r="BX22" s="627">
        <v>26431852</v>
      </c>
      <c r="BY22" s="627">
        <v>11535024</v>
      </c>
      <c r="BZ22" s="627">
        <v>14896828</v>
      </c>
      <c r="CA22" s="627">
        <v>11535024</v>
      </c>
      <c r="CB22" s="627">
        <f t="shared" si="33"/>
        <v>26431.851999999999</v>
      </c>
      <c r="CC22" s="627">
        <f t="shared" si="34"/>
        <v>11535.023999999999</v>
      </c>
      <c r="CD22" s="627">
        <f t="shared" si="35"/>
        <v>14896.828</v>
      </c>
      <c r="CE22" s="627">
        <f t="shared" si="36"/>
        <v>11535.023999999999</v>
      </c>
      <c r="CG22" s="616" t="s">
        <v>302</v>
      </c>
      <c r="CH22" s="627">
        <v>1167572366</v>
      </c>
      <c r="CI22" s="627">
        <f t="shared" si="37"/>
        <v>1167572.3659999999</v>
      </c>
      <c r="CK22" s="625" t="s">
        <v>296</v>
      </c>
      <c r="CL22" s="626">
        <v>26431852</v>
      </c>
      <c r="CM22" s="626">
        <v>11535024</v>
      </c>
      <c r="CN22" s="626">
        <v>11535024</v>
      </c>
      <c r="CO22" s="626">
        <v>14896828</v>
      </c>
      <c r="CP22" s="627">
        <f t="shared" si="38"/>
        <v>26431.851999999999</v>
      </c>
      <c r="CQ22" s="627">
        <f t="shared" si="39"/>
        <v>11535.023999999999</v>
      </c>
      <c r="CR22" s="627">
        <f t="shared" si="40"/>
        <v>11535.023999999999</v>
      </c>
      <c r="CS22" s="627">
        <f t="shared" si="41"/>
        <v>14896.828</v>
      </c>
      <c r="CU22" s="628"/>
      <c r="CV22" s="625" t="s">
        <v>468</v>
      </c>
      <c r="CW22" s="626">
        <v>6519711</v>
      </c>
      <c r="CX22" s="626">
        <f t="shared" si="42"/>
        <v>6519.7110000000002</v>
      </c>
      <c r="CZ22" s="625" t="s">
        <v>296</v>
      </c>
      <c r="DA22" s="626">
        <v>26431852</v>
      </c>
      <c r="DB22" s="626">
        <v>11535024</v>
      </c>
      <c r="DC22" s="626">
        <v>11535024</v>
      </c>
      <c r="DD22" s="626">
        <v>14896828</v>
      </c>
      <c r="DE22" s="626">
        <f t="shared" si="43"/>
        <v>26431.851999999999</v>
      </c>
      <c r="DF22" s="626">
        <f t="shared" si="44"/>
        <v>11535.023999999999</v>
      </c>
      <c r="DG22" s="626">
        <f t="shared" si="45"/>
        <v>11535.023999999999</v>
      </c>
      <c r="DH22" s="626">
        <f t="shared" si="46"/>
        <v>14896.828</v>
      </c>
      <c r="DL22" s="625" t="s">
        <v>297</v>
      </c>
      <c r="DM22" s="626">
        <v>6588873</v>
      </c>
      <c r="DN22" s="626">
        <f t="shared" si="47"/>
        <v>6588.8729999999996</v>
      </c>
      <c r="DQ22" s="629" t="s">
        <v>296</v>
      </c>
      <c r="DR22" s="626">
        <v>26431852</v>
      </c>
      <c r="DS22" s="626">
        <v>16644741</v>
      </c>
      <c r="DT22" s="626">
        <v>16644741</v>
      </c>
      <c r="DU22" s="626">
        <v>9787111</v>
      </c>
      <c r="DV22" s="626">
        <f t="shared" si="48"/>
        <v>26431.851999999999</v>
      </c>
      <c r="DW22" s="626">
        <f t="shared" si="49"/>
        <v>16644.741000000002</v>
      </c>
      <c r="DX22" s="626">
        <f t="shared" si="50"/>
        <v>16644.741000000002</v>
      </c>
      <c r="DY22" s="626">
        <f t="shared" si="51"/>
        <v>9787.1110000000008</v>
      </c>
      <c r="EB22" s="625" t="s">
        <v>302</v>
      </c>
      <c r="EC22" s="626">
        <v>1154260835</v>
      </c>
      <c r="ED22" s="626">
        <f t="shared" si="52"/>
        <v>1154260.835</v>
      </c>
      <c r="EH22" s="630" t="s">
        <v>296</v>
      </c>
      <c r="EI22" s="630">
        <v>26431852</v>
      </c>
      <c r="EJ22" s="630">
        <v>16644741</v>
      </c>
      <c r="EK22" s="630">
        <v>9787111</v>
      </c>
      <c r="EL22" s="630">
        <v>16644741</v>
      </c>
      <c r="EM22" s="630">
        <v>16409101</v>
      </c>
      <c r="EN22" s="630">
        <v>235640</v>
      </c>
      <c r="EO22" s="630">
        <f t="shared" si="53"/>
        <v>26431.851999999999</v>
      </c>
      <c r="EP22" s="630">
        <f t="shared" si="54"/>
        <v>16644.741000000002</v>
      </c>
      <c r="EQ22" s="630">
        <f t="shared" si="55"/>
        <v>9787.1110000000008</v>
      </c>
      <c r="ER22" s="630">
        <f t="shared" si="18"/>
        <v>16644.741000000002</v>
      </c>
      <c r="ES22" s="630">
        <f t="shared" si="19"/>
        <v>16409.100999999999</v>
      </c>
      <c r="ET22" s="630">
        <f t="shared" si="56"/>
        <v>235.64</v>
      </c>
      <c r="EW22" s="625" t="s">
        <v>302</v>
      </c>
      <c r="EX22" s="631">
        <v>1165357474</v>
      </c>
      <c r="EY22" s="631">
        <f t="shared" si="57"/>
        <v>1165357.4739999999</v>
      </c>
      <c r="FA22" s="625" t="s">
        <v>296</v>
      </c>
      <c r="FB22" s="631">
        <v>26431852</v>
      </c>
      <c r="FC22" s="631">
        <v>16644741</v>
      </c>
      <c r="FD22" s="631">
        <v>16644741</v>
      </c>
      <c r="FE22" s="631">
        <v>9787111</v>
      </c>
      <c r="FF22" s="631">
        <v>16409101</v>
      </c>
      <c r="FG22" s="631">
        <v>235640</v>
      </c>
      <c r="FH22" s="631">
        <f t="shared" si="58"/>
        <v>26431.851999999999</v>
      </c>
      <c r="FI22" s="631">
        <f t="shared" si="59"/>
        <v>16644.741000000002</v>
      </c>
      <c r="FJ22" s="631">
        <f t="shared" si="60"/>
        <v>16644.741000000002</v>
      </c>
      <c r="FK22" s="631">
        <f t="shared" si="61"/>
        <v>9787.1110000000008</v>
      </c>
      <c r="FL22" s="631">
        <f t="shared" si="62"/>
        <v>16409.100999999999</v>
      </c>
      <c r="FM22" s="631">
        <f t="shared" si="63"/>
        <v>235.64</v>
      </c>
      <c r="FP22" s="632" t="s">
        <v>297</v>
      </c>
      <c r="FQ22" s="633">
        <v>6268015</v>
      </c>
      <c r="FR22" s="627">
        <f t="shared" si="64"/>
        <v>6268.0150000000003</v>
      </c>
      <c r="FT22" s="625" t="s">
        <v>296</v>
      </c>
      <c r="FU22" s="625">
        <v>21554721</v>
      </c>
      <c r="FV22" s="633">
        <v>21554721</v>
      </c>
      <c r="FW22" s="633">
        <v>21554721</v>
      </c>
      <c r="FX22" s="633">
        <v>0</v>
      </c>
      <c r="FY22" s="633">
        <v>19345930</v>
      </c>
      <c r="FZ22" s="633">
        <v>2208791</v>
      </c>
      <c r="GA22" s="633">
        <f t="shared" si="65"/>
        <v>21554.721000000001</v>
      </c>
      <c r="GB22" s="633">
        <f t="shared" si="66"/>
        <v>21554.721000000001</v>
      </c>
      <c r="GC22" s="633">
        <f t="shared" si="67"/>
        <v>21554.721000000001</v>
      </c>
      <c r="GD22" s="633">
        <f t="shared" si="68"/>
        <v>0</v>
      </c>
      <c r="GE22" s="633">
        <f t="shared" si="69"/>
        <v>19345.93</v>
      </c>
      <c r="GF22" s="633">
        <f t="shared" si="70"/>
        <v>2208.7910000000002</v>
      </c>
      <c r="GG22" s="633"/>
    </row>
    <row r="23" spans="1:189" x14ac:dyDescent="0.2">
      <c r="A23" s="624" t="s">
        <v>297</v>
      </c>
      <c r="B23" s="624">
        <v>97527416</v>
      </c>
      <c r="C23" s="624">
        <v>7092505</v>
      </c>
      <c r="D23" s="624">
        <v>7092505</v>
      </c>
      <c r="E23" s="624">
        <v>90434911</v>
      </c>
      <c r="F23" s="624">
        <f t="shared" si="0"/>
        <v>100550.76589599998</v>
      </c>
      <c r="G23" s="624">
        <f t="shared" si="1"/>
        <v>7312.3726549999992</v>
      </c>
      <c r="H23" s="624">
        <f t="shared" si="2"/>
        <v>7312.3726549999992</v>
      </c>
      <c r="I23" s="624">
        <f t="shared" si="3"/>
        <v>93238.393240999983</v>
      </c>
      <c r="L23" s="625" t="s">
        <v>471</v>
      </c>
      <c r="M23" s="626">
        <v>12734592</v>
      </c>
      <c r="N23" s="626">
        <f t="shared" si="4"/>
        <v>13129.364351999999</v>
      </c>
      <c r="P23" s="625" t="s">
        <v>297</v>
      </c>
      <c r="Q23" s="626">
        <v>97527416</v>
      </c>
      <c r="R23" s="626">
        <v>14144813</v>
      </c>
      <c r="S23" s="626">
        <v>14144813</v>
      </c>
      <c r="T23" s="626">
        <v>83382603</v>
      </c>
      <c r="U23" s="626">
        <f t="shared" si="5"/>
        <v>100550.76589599998</v>
      </c>
      <c r="V23" s="624">
        <f t="shared" si="6"/>
        <v>14583.302202999999</v>
      </c>
      <c r="W23" s="624">
        <f t="shared" si="7"/>
        <v>14583.302202999999</v>
      </c>
      <c r="X23" s="624">
        <f t="shared" si="8"/>
        <v>85967.463692999998</v>
      </c>
      <c r="AA23" s="625" t="s">
        <v>468</v>
      </c>
      <c r="AB23" s="626">
        <v>6519711</v>
      </c>
      <c r="AC23" s="624">
        <f t="shared" si="9"/>
        <v>6519.7110000000002</v>
      </c>
      <c r="AE23" s="616" t="s">
        <v>297</v>
      </c>
      <c r="AF23" s="624">
        <v>97527416</v>
      </c>
      <c r="AG23" s="624">
        <v>21248662</v>
      </c>
      <c r="AH23" s="624">
        <v>21248662</v>
      </c>
      <c r="AI23" s="624">
        <v>76278754</v>
      </c>
      <c r="AJ23" s="624">
        <f t="shared" si="10"/>
        <v>97527.415999999997</v>
      </c>
      <c r="AK23" s="624">
        <f t="shared" si="11"/>
        <v>21248.662</v>
      </c>
      <c r="AL23" s="624">
        <f t="shared" si="12"/>
        <v>21248.662</v>
      </c>
      <c r="AM23" s="624">
        <f t="shared" si="13"/>
        <v>76278.754000000001</v>
      </c>
      <c r="AP23" s="625" t="s">
        <v>468</v>
      </c>
      <c r="AQ23" s="626">
        <v>6519711</v>
      </c>
      <c r="AR23" s="626">
        <f t="shared" si="22"/>
        <v>6519.7110000000002</v>
      </c>
      <c r="AT23" s="625" t="s">
        <v>297</v>
      </c>
      <c r="AU23" s="626">
        <v>97527416</v>
      </c>
      <c r="AV23" s="626">
        <v>28558679</v>
      </c>
      <c r="AW23" s="626">
        <v>28558679</v>
      </c>
      <c r="AX23" s="626">
        <v>68968737</v>
      </c>
      <c r="AY23" s="624">
        <f t="shared" si="23"/>
        <v>97527.415999999997</v>
      </c>
      <c r="AZ23" s="624">
        <f t="shared" si="24"/>
        <v>28558.679</v>
      </c>
      <c r="BA23" s="624">
        <f t="shared" si="25"/>
        <v>28558.679</v>
      </c>
      <c r="BB23" s="624">
        <f t="shared" si="26"/>
        <v>68968.736999999994</v>
      </c>
      <c r="BD23" s="616" t="s">
        <v>471</v>
      </c>
      <c r="BE23" s="627">
        <v>13050011</v>
      </c>
      <c r="BF23" s="628">
        <f t="shared" si="27"/>
        <v>13050.011</v>
      </c>
      <c r="BH23" s="616" t="s">
        <v>297</v>
      </c>
      <c r="BI23" s="627">
        <v>98027416</v>
      </c>
      <c r="BJ23" s="627">
        <v>33207838</v>
      </c>
      <c r="BK23" s="627">
        <v>33207838</v>
      </c>
      <c r="BL23" s="627">
        <v>64819578</v>
      </c>
      <c r="BM23" s="628">
        <f t="shared" si="28"/>
        <v>98027.415999999997</v>
      </c>
      <c r="BN23" s="628">
        <f t="shared" si="29"/>
        <v>33207.838000000003</v>
      </c>
      <c r="BO23" s="628">
        <f t="shared" si="30"/>
        <v>33207.838000000003</v>
      </c>
      <c r="BP23" s="628">
        <f t="shared" si="31"/>
        <v>64819.578000000001</v>
      </c>
      <c r="BS23" s="616" t="s">
        <v>468</v>
      </c>
      <c r="BT23" s="627">
        <v>4339909</v>
      </c>
      <c r="BU23" s="627">
        <f t="shared" si="32"/>
        <v>4339.9089999999997</v>
      </c>
      <c r="BW23" s="627" t="s">
        <v>297</v>
      </c>
      <c r="BX23" s="627">
        <v>98027416</v>
      </c>
      <c r="BY23" s="627">
        <v>38167677</v>
      </c>
      <c r="BZ23" s="627">
        <v>59859739</v>
      </c>
      <c r="CA23" s="627">
        <v>38167677</v>
      </c>
      <c r="CB23" s="627">
        <f t="shared" si="33"/>
        <v>98027.415999999997</v>
      </c>
      <c r="CC23" s="627">
        <f t="shared" si="34"/>
        <v>38167.677000000003</v>
      </c>
      <c r="CD23" s="627">
        <f t="shared" si="35"/>
        <v>59859.739000000001</v>
      </c>
      <c r="CE23" s="627">
        <f t="shared" si="36"/>
        <v>38167.677000000003</v>
      </c>
      <c r="CG23" s="616" t="s">
        <v>303</v>
      </c>
      <c r="CH23" s="627">
        <v>277503873</v>
      </c>
      <c r="CI23" s="627">
        <f t="shared" si="37"/>
        <v>277503.87300000002</v>
      </c>
      <c r="CK23" s="625" t="s">
        <v>297</v>
      </c>
      <c r="CL23" s="626">
        <v>97027416</v>
      </c>
      <c r="CM23" s="626">
        <v>49222031</v>
      </c>
      <c r="CN23" s="626">
        <v>49222031</v>
      </c>
      <c r="CO23" s="626">
        <v>47805385</v>
      </c>
      <c r="CP23" s="627">
        <f t="shared" si="38"/>
        <v>97027.415999999997</v>
      </c>
      <c r="CQ23" s="627">
        <f t="shared" si="39"/>
        <v>49222.031000000003</v>
      </c>
      <c r="CR23" s="627">
        <f t="shared" si="40"/>
        <v>49222.031000000003</v>
      </c>
      <c r="CS23" s="627">
        <f t="shared" si="41"/>
        <v>47805.385000000002</v>
      </c>
      <c r="CU23" s="628"/>
      <c r="CV23" s="625" t="s">
        <v>516</v>
      </c>
      <c r="CW23" s="626">
        <v>1089305</v>
      </c>
      <c r="CX23" s="626">
        <f t="shared" si="42"/>
        <v>1089.3050000000001</v>
      </c>
      <c r="CZ23" s="625" t="s">
        <v>297</v>
      </c>
      <c r="DA23" s="626">
        <v>97150422</v>
      </c>
      <c r="DB23" s="626">
        <v>56831047</v>
      </c>
      <c r="DC23" s="626">
        <v>56831047</v>
      </c>
      <c r="DD23" s="626">
        <v>40319375</v>
      </c>
      <c r="DE23" s="626">
        <f t="shared" si="43"/>
        <v>97150.422000000006</v>
      </c>
      <c r="DF23" s="626">
        <f t="shared" si="44"/>
        <v>56831.046999999999</v>
      </c>
      <c r="DG23" s="626">
        <f t="shared" si="45"/>
        <v>56831.046999999999</v>
      </c>
      <c r="DH23" s="626">
        <f t="shared" si="46"/>
        <v>40319.375</v>
      </c>
      <c r="DL23" s="625" t="s">
        <v>468</v>
      </c>
      <c r="DM23" s="626">
        <v>6519711</v>
      </c>
      <c r="DN23" s="626">
        <f t="shared" si="47"/>
        <v>6519.7110000000002</v>
      </c>
      <c r="DQ23" s="629" t="s">
        <v>297</v>
      </c>
      <c r="DR23" s="626">
        <v>96992798</v>
      </c>
      <c r="DS23" s="626">
        <v>63419920</v>
      </c>
      <c r="DT23" s="626">
        <v>63419920</v>
      </c>
      <c r="DU23" s="626">
        <v>33572878</v>
      </c>
      <c r="DV23" s="626">
        <f t="shared" si="48"/>
        <v>96992.797999999995</v>
      </c>
      <c r="DW23" s="626">
        <f t="shared" si="49"/>
        <v>63419.92</v>
      </c>
      <c r="DX23" s="626">
        <f t="shared" si="50"/>
        <v>63419.92</v>
      </c>
      <c r="DY23" s="626">
        <f t="shared" si="51"/>
        <v>33572.877999999997</v>
      </c>
      <c r="EB23" s="625" t="s">
        <v>303</v>
      </c>
      <c r="EC23" s="626">
        <v>275597060</v>
      </c>
      <c r="ED23" s="626">
        <f t="shared" si="52"/>
        <v>275597.06</v>
      </c>
      <c r="EH23" s="630" t="s">
        <v>297</v>
      </c>
      <c r="EI23" s="630">
        <v>101227416</v>
      </c>
      <c r="EJ23" s="630">
        <v>71023136</v>
      </c>
      <c r="EK23" s="630">
        <v>30204280</v>
      </c>
      <c r="EL23" s="630">
        <v>71023136</v>
      </c>
      <c r="EM23" s="630">
        <v>68427978</v>
      </c>
      <c r="EN23" s="630">
        <v>2595158</v>
      </c>
      <c r="EO23" s="630">
        <f t="shared" si="53"/>
        <v>101227.416</v>
      </c>
      <c r="EP23" s="630">
        <f t="shared" si="54"/>
        <v>71023.135999999999</v>
      </c>
      <c r="EQ23" s="630">
        <f t="shared" si="55"/>
        <v>30204.28</v>
      </c>
      <c r="ER23" s="630">
        <f t="shared" si="18"/>
        <v>71023.135999999999</v>
      </c>
      <c r="ES23" s="630">
        <f t="shared" si="19"/>
        <v>68427.978000000003</v>
      </c>
      <c r="ET23" s="630">
        <f t="shared" si="56"/>
        <v>2595.1579999999999</v>
      </c>
      <c r="EW23" s="625" t="s">
        <v>303</v>
      </c>
      <c r="EX23" s="631">
        <v>286742481</v>
      </c>
      <c r="EY23" s="631">
        <f t="shared" si="57"/>
        <v>286742.48100000003</v>
      </c>
      <c r="FA23" s="625" t="s">
        <v>297</v>
      </c>
      <c r="FB23" s="631">
        <v>101227416</v>
      </c>
      <c r="FC23" s="631">
        <v>76639446</v>
      </c>
      <c r="FD23" s="631">
        <v>76639446</v>
      </c>
      <c r="FE23" s="631">
        <v>24587970</v>
      </c>
      <c r="FF23" s="631">
        <v>72901540</v>
      </c>
      <c r="FG23" s="631">
        <v>3737906</v>
      </c>
      <c r="FH23" s="631">
        <f t="shared" si="58"/>
        <v>101227.416</v>
      </c>
      <c r="FI23" s="631">
        <f t="shared" si="59"/>
        <v>76639.445999999996</v>
      </c>
      <c r="FJ23" s="631">
        <f t="shared" si="60"/>
        <v>76639.445999999996</v>
      </c>
      <c r="FK23" s="631">
        <f t="shared" si="61"/>
        <v>24587.97</v>
      </c>
      <c r="FL23" s="631">
        <f t="shared" si="62"/>
        <v>72901.539999999994</v>
      </c>
      <c r="FM23" s="631">
        <f t="shared" si="63"/>
        <v>3737.9059999999999</v>
      </c>
      <c r="FP23" s="632" t="s">
        <v>468</v>
      </c>
      <c r="FQ23" s="633">
        <v>5647790</v>
      </c>
      <c r="FR23" s="627">
        <f t="shared" si="64"/>
        <v>5647.79</v>
      </c>
      <c r="FT23" s="625" t="s">
        <v>297</v>
      </c>
      <c r="FU23" s="625">
        <v>101654670</v>
      </c>
      <c r="FV23" s="633">
        <v>82907461</v>
      </c>
      <c r="FW23" s="633">
        <v>82907461</v>
      </c>
      <c r="FX23" s="633">
        <v>18747209</v>
      </c>
      <c r="FY23" s="633">
        <v>80300713</v>
      </c>
      <c r="FZ23" s="633">
        <v>2606748</v>
      </c>
      <c r="GA23" s="633">
        <f t="shared" si="65"/>
        <v>101654.67</v>
      </c>
      <c r="GB23" s="633">
        <f t="shared" si="66"/>
        <v>82907.460999999996</v>
      </c>
      <c r="GC23" s="633">
        <f t="shared" si="67"/>
        <v>82907.460999999996</v>
      </c>
      <c r="GD23" s="633">
        <f t="shared" si="68"/>
        <v>18747.208999999999</v>
      </c>
      <c r="GE23" s="633">
        <f t="shared" si="69"/>
        <v>80300.713000000003</v>
      </c>
      <c r="GF23" s="633">
        <f t="shared" si="70"/>
        <v>2606.748</v>
      </c>
      <c r="GG23" s="633"/>
    </row>
    <row r="24" spans="1:189" x14ac:dyDescent="0.2">
      <c r="A24" s="624" t="s">
        <v>468</v>
      </c>
      <c r="B24" s="624">
        <v>89789216</v>
      </c>
      <c r="C24" s="624">
        <v>6519711</v>
      </c>
      <c r="D24" s="624">
        <v>6519711</v>
      </c>
      <c r="E24" s="624">
        <v>83269505</v>
      </c>
      <c r="F24" s="624">
        <f t="shared" si="0"/>
        <v>92572.681696</v>
      </c>
      <c r="G24" s="624">
        <f t="shared" si="1"/>
        <v>6721.8220409999994</v>
      </c>
      <c r="H24" s="624">
        <f t="shared" si="2"/>
        <v>6721.8220409999994</v>
      </c>
      <c r="I24" s="624">
        <f t="shared" si="3"/>
        <v>85850.859654999993</v>
      </c>
      <c r="L24" s="625" t="s">
        <v>304</v>
      </c>
      <c r="M24" s="626">
        <v>195129001</v>
      </c>
      <c r="N24" s="626">
        <f t="shared" si="4"/>
        <v>201178.00003099997</v>
      </c>
      <c r="P24" s="625" t="s">
        <v>468</v>
      </c>
      <c r="Q24" s="626">
        <v>89789216</v>
      </c>
      <c r="R24" s="626">
        <v>13039422</v>
      </c>
      <c r="S24" s="626">
        <v>13039422</v>
      </c>
      <c r="T24" s="626">
        <v>76749794</v>
      </c>
      <c r="U24" s="626">
        <f t="shared" si="5"/>
        <v>92572.681696</v>
      </c>
      <c r="V24" s="624">
        <f t="shared" si="6"/>
        <v>13443.644081999999</v>
      </c>
      <c r="W24" s="624">
        <f t="shared" si="7"/>
        <v>13443.644081999999</v>
      </c>
      <c r="X24" s="624">
        <f t="shared" si="8"/>
        <v>79129.037613999986</v>
      </c>
      <c r="AA24" s="625" t="s">
        <v>516</v>
      </c>
      <c r="AB24" s="626">
        <v>584138</v>
      </c>
      <c r="AC24" s="624">
        <f t="shared" si="9"/>
        <v>584.13800000000003</v>
      </c>
      <c r="AE24" s="616" t="s">
        <v>468</v>
      </c>
      <c r="AF24" s="624">
        <v>89789216</v>
      </c>
      <c r="AG24" s="624">
        <v>19559133</v>
      </c>
      <c r="AH24" s="624">
        <v>19559133</v>
      </c>
      <c r="AI24" s="624">
        <v>70230083</v>
      </c>
      <c r="AJ24" s="624">
        <f t="shared" si="10"/>
        <v>89789.216</v>
      </c>
      <c r="AK24" s="624">
        <f t="shared" si="11"/>
        <v>19559.133000000002</v>
      </c>
      <c r="AL24" s="624">
        <f t="shared" si="12"/>
        <v>19559.133000000002</v>
      </c>
      <c r="AM24" s="624">
        <f t="shared" si="13"/>
        <v>70230.082999999999</v>
      </c>
      <c r="AP24" s="625" t="s">
        <v>516</v>
      </c>
      <c r="AQ24" s="626">
        <v>790306</v>
      </c>
      <c r="AR24" s="626">
        <f t="shared" si="22"/>
        <v>790.30600000000004</v>
      </c>
      <c r="AT24" s="625" t="s">
        <v>468</v>
      </c>
      <c r="AU24" s="626">
        <v>89789216</v>
      </c>
      <c r="AV24" s="626">
        <v>26078844</v>
      </c>
      <c r="AW24" s="626">
        <v>26078844</v>
      </c>
      <c r="AX24" s="626">
        <v>63710372</v>
      </c>
      <c r="AY24" s="624">
        <f t="shared" si="23"/>
        <v>89789.216</v>
      </c>
      <c r="AZ24" s="624">
        <f t="shared" si="24"/>
        <v>26078.844000000001</v>
      </c>
      <c r="BA24" s="624">
        <f t="shared" si="25"/>
        <v>26078.844000000001</v>
      </c>
      <c r="BB24" s="624">
        <f t="shared" si="26"/>
        <v>63710.372000000003</v>
      </c>
      <c r="BD24" s="616" t="s">
        <v>304</v>
      </c>
      <c r="BE24" s="627">
        <v>194965711</v>
      </c>
      <c r="BF24" s="628">
        <f t="shared" si="27"/>
        <v>194965.71100000001</v>
      </c>
      <c r="BH24" s="616" t="s">
        <v>468</v>
      </c>
      <c r="BI24" s="627">
        <v>89789216</v>
      </c>
      <c r="BJ24" s="627">
        <v>30418753</v>
      </c>
      <c r="BK24" s="627">
        <v>30418753</v>
      </c>
      <c r="BL24" s="627">
        <v>59370463</v>
      </c>
      <c r="BM24" s="628">
        <f t="shared" si="28"/>
        <v>89789.216</v>
      </c>
      <c r="BN24" s="628">
        <f t="shared" si="29"/>
        <v>30418.753000000001</v>
      </c>
      <c r="BO24" s="628">
        <f t="shared" si="30"/>
        <v>30418.753000000001</v>
      </c>
      <c r="BP24" s="628">
        <f t="shared" si="31"/>
        <v>59370.463000000003</v>
      </c>
      <c r="BS24" s="616" t="s">
        <v>516</v>
      </c>
      <c r="BT24" s="627">
        <v>619930</v>
      </c>
      <c r="BU24" s="627">
        <f t="shared" si="32"/>
        <v>619.92999999999995</v>
      </c>
      <c r="BW24" s="627" t="s">
        <v>468</v>
      </c>
      <c r="BX24" s="627">
        <v>89789216</v>
      </c>
      <c r="BY24" s="627">
        <v>34758662</v>
      </c>
      <c r="BZ24" s="627">
        <v>55030554</v>
      </c>
      <c r="CA24" s="627">
        <v>34758662</v>
      </c>
      <c r="CB24" s="627">
        <f t="shared" si="33"/>
        <v>89789.216</v>
      </c>
      <c r="CC24" s="627">
        <f t="shared" si="34"/>
        <v>34758.661999999997</v>
      </c>
      <c r="CD24" s="627">
        <f t="shared" si="35"/>
        <v>55030.553999999996</v>
      </c>
      <c r="CE24" s="627">
        <f t="shared" si="36"/>
        <v>34758.661999999997</v>
      </c>
      <c r="CG24" s="616" t="s">
        <v>471</v>
      </c>
      <c r="CH24" s="627">
        <v>17927380</v>
      </c>
      <c r="CI24" s="627">
        <f t="shared" si="37"/>
        <v>17927.38</v>
      </c>
      <c r="CK24" s="625" t="s">
        <v>468</v>
      </c>
      <c r="CL24" s="626">
        <v>89789216</v>
      </c>
      <c r="CM24" s="626">
        <v>44911376</v>
      </c>
      <c r="CN24" s="626">
        <v>44911376</v>
      </c>
      <c r="CO24" s="626">
        <v>44877840</v>
      </c>
      <c r="CP24" s="627">
        <f t="shared" si="38"/>
        <v>89789.216</v>
      </c>
      <c r="CQ24" s="627">
        <f t="shared" si="39"/>
        <v>44911.375999999997</v>
      </c>
      <c r="CR24" s="627">
        <f t="shared" si="40"/>
        <v>44911.375999999997</v>
      </c>
      <c r="CS24" s="627">
        <f t="shared" si="41"/>
        <v>44877.84</v>
      </c>
      <c r="CU24" s="628"/>
      <c r="CV24" s="625" t="s">
        <v>301</v>
      </c>
      <c r="CW24" s="626">
        <v>1253922905</v>
      </c>
      <c r="CX24" s="626">
        <f t="shared" si="42"/>
        <v>1253922.905</v>
      </c>
      <c r="CZ24" s="625" t="s">
        <v>468</v>
      </c>
      <c r="DA24" s="626">
        <v>89789216</v>
      </c>
      <c r="DB24" s="626">
        <v>51431087</v>
      </c>
      <c r="DC24" s="626">
        <v>51431087</v>
      </c>
      <c r="DD24" s="626">
        <v>38358129</v>
      </c>
      <c r="DE24" s="626">
        <f t="shared" si="43"/>
        <v>89789.216</v>
      </c>
      <c r="DF24" s="626">
        <f t="shared" si="44"/>
        <v>51431.087</v>
      </c>
      <c r="DG24" s="626">
        <f t="shared" si="45"/>
        <v>51431.087</v>
      </c>
      <c r="DH24" s="626">
        <f t="shared" si="46"/>
        <v>38358.129000000001</v>
      </c>
      <c r="DL24" s="625" t="s">
        <v>516</v>
      </c>
      <c r="DM24" s="626">
        <v>69162</v>
      </c>
      <c r="DN24" s="626">
        <f t="shared" si="47"/>
        <v>69.162000000000006</v>
      </c>
      <c r="DQ24" s="629" t="s">
        <v>468</v>
      </c>
      <c r="DR24" s="626">
        <v>89789216</v>
      </c>
      <c r="DS24" s="626">
        <v>57950798</v>
      </c>
      <c r="DT24" s="626">
        <v>57950798</v>
      </c>
      <c r="DU24" s="626">
        <v>31838418</v>
      </c>
      <c r="DV24" s="626">
        <f t="shared" si="48"/>
        <v>89789.216</v>
      </c>
      <c r="DW24" s="626">
        <f t="shared" si="49"/>
        <v>57950.798000000003</v>
      </c>
      <c r="DX24" s="626">
        <f t="shared" si="50"/>
        <v>57950.798000000003</v>
      </c>
      <c r="DY24" s="626">
        <f t="shared" si="51"/>
        <v>31838.418000000001</v>
      </c>
      <c r="EB24" s="625" t="s">
        <v>471</v>
      </c>
      <c r="EC24" s="626">
        <v>12878437</v>
      </c>
      <c r="ED24" s="626">
        <f t="shared" si="52"/>
        <v>12878.437</v>
      </c>
      <c r="EH24" s="630" t="s">
        <v>468</v>
      </c>
      <c r="EI24" s="630">
        <v>89789216</v>
      </c>
      <c r="EJ24" s="630">
        <v>64470509</v>
      </c>
      <c r="EK24" s="630">
        <v>25318707</v>
      </c>
      <c r="EL24" s="630">
        <v>64470509</v>
      </c>
      <c r="EM24" s="630">
        <v>61875351</v>
      </c>
      <c r="EN24" s="630">
        <v>2595158</v>
      </c>
      <c r="EO24" s="630">
        <f t="shared" si="53"/>
        <v>89789.216</v>
      </c>
      <c r="EP24" s="630">
        <f t="shared" si="54"/>
        <v>64470.508999999998</v>
      </c>
      <c r="EQ24" s="630">
        <f t="shared" si="55"/>
        <v>25318.706999999999</v>
      </c>
      <c r="ER24" s="630">
        <f t="shared" si="18"/>
        <v>64470.508999999998</v>
      </c>
      <c r="ES24" s="630">
        <f t="shared" si="19"/>
        <v>61875.351000000002</v>
      </c>
      <c r="ET24" s="630">
        <f t="shared" si="56"/>
        <v>2595.1579999999999</v>
      </c>
      <c r="EW24" s="625" t="s">
        <v>471</v>
      </c>
      <c r="EX24" s="631">
        <v>12881796</v>
      </c>
      <c r="EY24" s="631">
        <f t="shared" si="57"/>
        <v>12881.796</v>
      </c>
      <c r="FA24" s="625" t="s">
        <v>468</v>
      </c>
      <c r="FB24" s="631">
        <v>89789216</v>
      </c>
      <c r="FC24" s="631">
        <v>69464359</v>
      </c>
      <c r="FD24" s="631">
        <v>69464359</v>
      </c>
      <c r="FE24" s="631">
        <v>20324857</v>
      </c>
      <c r="FF24" s="631">
        <v>65726453</v>
      </c>
      <c r="FG24" s="631">
        <v>3737906</v>
      </c>
      <c r="FH24" s="631">
        <f t="shared" si="58"/>
        <v>89789.216</v>
      </c>
      <c r="FI24" s="631">
        <f t="shared" si="59"/>
        <v>69464.358999999997</v>
      </c>
      <c r="FJ24" s="631">
        <f t="shared" si="60"/>
        <v>69464.358999999997</v>
      </c>
      <c r="FK24" s="631">
        <f t="shared" si="61"/>
        <v>20324.857</v>
      </c>
      <c r="FL24" s="631">
        <f t="shared" si="62"/>
        <v>65726.452999999994</v>
      </c>
      <c r="FM24" s="631">
        <f t="shared" si="63"/>
        <v>3737.9059999999999</v>
      </c>
      <c r="FP24" s="632" t="s">
        <v>469</v>
      </c>
      <c r="FQ24" s="633">
        <v>516482</v>
      </c>
      <c r="FR24" s="627">
        <f t="shared" si="64"/>
        <v>516.48199999999997</v>
      </c>
      <c r="FT24" s="625" t="s">
        <v>468</v>
      </c>
      <c r="FU24" s="625">
        <v>89789216</v>
      </c>
      <c r="FV24" s="633">
        <v>75112149</v>
      </c>
      <c r="FW24" s="633">
        <v>75112149</v>
      </c>
      <c r="FX24" s="633">
        <v>14677067</v>
      </c>
      <c r="FY24" s="633">
        <v>72763534</v>
      </c>
      <c r="FZ24" s="633">
        <v>2348615</v>
      </c>
      <c r="GA24" s="633">
        <f t="shared" si="65"/>
        <v>89789.216</v>
      </c>
      <c r="GB24" s="633">
        <f t="shared" si="66"/>
        <v>75112.149000000005</v>
      </c>
      <c r="GC24" s="633">
        <f t="shared" si="67"/>
        <v>75112.149000000005</v>
      </c>
      <c r="GD24" s="633">
        <f t="shared" si="68"/>
        <v>14677.066999999999</v>
      </c>
      <c r="GE24" s="633">
        <f t="shared" si="69"/>
        <v>72763.534</v>
      </c>
      <c r="GF24" s="633">
        <f t="shared" si="70"/>
        <v>2348.6149999999998</v>
      </c>
      <c r="GG24" s="633"/>
    </row>
    <row r="25" spans="1:189" x14ac:dyDescent="0.2">
      <c r="A25" s="624" t="s">
        <v>469</v>
      </c>
      <c r="B25" s="624">
        <v>138200</v>
      </c>
      <c r="C25" s="624">
        <v>48972</v>
      </c>
      <c r="D25" s="624">
        <v>48972</v>
      </c>
      <c r="E25" s="624">
        <v>89228</v>
      </c>
      <c r="F25" s="624">
        <f t="shared" si="0"/>
        <v>142.48419999999999</v>
      </c>
      <c r="G25" s="624">
        <f t="shared" si="1"/>
        <v>50.490131999999996</v>
      </c>
      <c r="H25" s="624">
        <f t="shared" si="2"/>
        <v>50.490131999999996</v>
      </c>
      <c r="I25" s="624">
        <f t="shared" si="3"/>
        <v>91.994067999999984</v>
      </c>
      <c r="L25" s="625" t="s">
        <v>305</v>
      </c>
      <c r="M25" s="626">
        <v>24582067</v>
      </c>
      <c r="N25" s="626">
        <f t="shared" si="4"/>
        <v>25344.111076999998</v>
      </c>
      <c r="P25" s="625" t="s">
        <v>469</v>
      </c>
      <c r="Q25" s="626">
        <v>138200</v>
      </c>
      <c r="R25" s="626">
        <v>48972</v>
      </c>
      <c r="S25" s="626">
        <v>48972</v>
      </c>
      <c r="T25" s="626">
        <v>89228</v>
      </c>
      <c r="U25" s="626">
        <f t="shared" si="5"/>
        <v>142.48419999999999</v>
      </c>
      <c r="V25" s="624">
        <f t="shared" si="6"/>
        <v>50.490131999999996</v>
      </c>
      <c r="W25" s="624">
        <f t="shared" si="7"/>
        <v>50.490131999999996</v>
      </c>
      <c r="X25" s="624">
        <f t="shared" si="8"/>
        <v>91.994067999999984</v>
      </c>
      <c r="AA25" s="625" t="s">
        <v>298</v>
      </c>
      <c r="AB25" s="626">
        <v>172464</v>
      </c>
      <c r="AC25" s="624">
        <f t="shared" si="9"/>
        <v>172.464</v>
      </c>
      <c r="AE25" s="616" t="s">
        <v>469</v>
      </c>
      <c r="AF25" s="624">
        <v>138200</v>
      </c>
      <c r="AG25" s="624">
        <v>48972</v>
      </c>
      <c r="AH25" s="624">
        <v>48972</v>
      </c>
      <c r="AI25" s="624">
        <v>89228</v>
      </c>
      <c r="AJ25" s="624">
        <f t="shared" si="10"/>
        <v>138.19999999999999</v>
      </c>
      <c r="AK25" s="624">
        <f t="shared" si="11"/>
        <v>48.972000000000001</v>
      </c>
      <c r="AL25" s="624">
        <f t="shared" si="12"/>
        <v>48.972000000000001</v>
      </c>
      <c r="AM25" s="624">
        <f t="shared" si="13"/>
        <v>89.227999999999994</v>
      </c>
      <c r="AP25" s="625" t="s">
        <v>301</v>
      </c>
      <c r="AQ25" s="626">
        <v>1244271849</v>
      </c>
      <c r="AR25" s="626">
        <f t="shared" si="22"/>
        <v>1244271.8489999999</v>
      </c>
      <c r="AT25" s="625" t="s">
        <v>469</v>
      </c>
      <c r="AU25" s="626">
        <v>138200</v>
      </c>
      <c r="AV25" s="626">
        <v>48972</v>
      </c>
      <c r="AW25" s="626">
        <v>48972</v>
      </c>
      <c r="AX25" s="626">
        <v>89228</v>
      </c>
      <c r="AY25" s="624">
        <f t="shared" si="23"/>
        <v>138.19999999999999</v>
      </c>
      <c r="AZ25" s="624">
        <f t="shared" si="24"/>
        <v>48.972000000000001</v>
      </c>
      <c r="BA25" s="624">
        <f t="shared" si="25"/>
        <v>48.972000000000001</v>
      </c>
      <c r="BB25" s="624">
        <f t="shared" si="26"/>
        <v>89.227999999999994</v>
      </c>
      <c r="BD25" s="616" t="s">
        <v>305</v>
      </c>
      <c r="BE25" s="627">
        <v>24716987</v>
      </c>
      <c r="BF25" s="628">
        <f t="shared" si="27"/>
        <v>24716.987000000001</v>
      </c>
      <c r="BH25" s="616" t="s">
        <v>469</v>
      </c>
      <c r="BI25" s="627">
        <v>138200</v>
      </c>
      <c r="BJ25" s="627">
        <v>48972</v>
      </c>
      <c r="BK25" s="627">
        <v>48972</v>
      </c>
      <c r="BL25" s="627">
        <v>89228</v>
      </c>
      <c r="BM25" s="628">
        <f t="shared" si="28"/>
        <v>138.19999999999999</v>
      </c>
      <c r="BN25" s="628">
        <f t="shared" si="29"/>
        <v>48.972000000000001</v>
      </c>
      <c r="BO25" s="628">
        <f t="shared" si="30"/>
        <v>48.972000000000001</v>
      </c>
      <c r="BP25" s="628">
        <f t="shared" si="31"/>
        <v>89.227999999999994</v>
      </c>
      <c r="BS25" s="616" t="s">
        <v>298</v>
      </c>
      <c r="BT25" s="627">
        <v>172464</v>
      </c>
      <c r="BU25" s="627">
        <f t="shared" si="32"/>
        <v>172.464</v>
      </c>
      <c r="BW25" s="627" t="s">
        <v>469</v>
      </c>
      <c r="BX25" s="627">
        <v>138200</v>
      </c>
      <c r="BY25" s="627">
        <v>48972</v>
      </c>
      <c r="BZ25" s="627">
        <v>89228</v>
      </c>
      <c r="CA25" s="627">
        <v>48972</v>
      </c>
      <c r="CB25" s="627">
        <f t="shared" si="33"/>
        <v>138.19999999999999</v>
      </c>
      <c r="CC25" s="627">
        <f t="shared" si="34"/>
        <v>48.972000000000001</v>
      </c>
      <c r="CD25" s="627">
        <f t="shared" si="35"/>
        <v>89.227999999999994</v>
      </c>
      <c r="CE25" s="627">
        <f t="shared" si="36"/>
        <v>48.972000000000001</v>
      </c>
      <c r="CG25" s="616" t="s">
        <v>304</v>
      </c>
      <c r="CH25" s="627">
        <v>197967109</v>
      </c>
      <c r="CI25" s="627">
        <f t="shared" si="37"/>
        <v>197967.109</v>
      </c>
      <c r="CK25" s="625" t="s">
        <v>469</v>
      </c>
      <c r="CL25" s="626">
        <v>138200</v>
      </c>
      <c r="CM25" s="626">
        <v>48972</v>
      </c>
      <c r="CN25" s="626">
        <v>48972</v>
      </c>
      <c r="CO25" s="626">
        <v>89228</v>
      </c>
      <c r="CP25" s="627">
        <f t="shared" si="38"/>
        <v>138.19999999999999</v>
      </c>
      <c r="CQ25" s="627">
        <f t="shared" si="39"/>
        <v>48.972000000000001</v>
      </c>
      <c r="CR25" s="627">
        <f t="shared" si="40"/>
        <v>48.972000000000001</v>
      </c>
      <c r="CS25" s="627">
        <f t="shared" si="41"/>
        <v>89.227999999999994</v>
      </c>
      <c r="CU25" s="628"/>
      <c r="CV25" s="625" t="s">
        <v>302</v>
      </c>
      <c r="CW25" s="626">
        <v>1158782787</v>
      </c>
      <c r="CX25" s="626">
        <f t="shared" si="42"/>
        <v>1158782.787</v>
      </c>
      <c r="CZ25" s="625" t="s">
        <v>469</v>
      </c>
      <c r="DA25" s="626">
        <v>138200</v>
      </c>
      <c r="DB25" s="626">
        <v>48972</v>
      </c>
      <c r="DC25" s="626">
        <v>48972</v>
      </c>
      <c r="DD25" s="626">
        <v>89228</v>
      </c>
      <c r="DE25" s="626">
        <f t="shared" si="43"/>
        <v>138.19999999999999</v>
      </c>
      <c r="DF25" s="626">
        <f t="shared" si="44"/>
        <v>48.972000000000001</v>
      </c>
      <c r="DG25" s="626">
        <f t="shared" si="45"/>
        <v>48.972000000000001</v>
      </c>
      <c r="DH25" s="626">
        <f t="shared" si="46"/>
        <v>89.227999999999994</v>
      </c>
      <c r="DL25" s="625" t="s">
        <v>298</v>
      </c>
      <c r="DM25" s="626">
        <v>211771</v>
      </c>
      <c r="DN25" s="626">
        <f t="shared" si="47"/>
        <v>211.77099999999999</v>
      </c>
      <c r="DQ25" s="629" t="s">
        <v>469</v>
      </c>
      <c r="DR25" s="626">
        <v>138200</v>
      </c>
      <c r="DS25" s="626">
        <v>48972</v>
      </c>
      <c r="DT25" s="626">
        <v>48972</v>
      </c>
      <c r="DU25" s="626">
        <v>89228</v>
      </c>
      <c r="DV25" s="626">
        <f t="shared" si="48"/>
        <v>138.19999999999999</v>
      </c>
      <c r="DW25" s="626">
        <f t="shared" si="49"/>
        <v>48.972000000000001</v>
      </c>
      <c r="DX25" s="626">
        <f t="shared" si="50"/>
        <v>48.972000000000001</v>
      </c>
      <c r="DY25" s="626">
        <f t="shared" si="51"/>
        <v>89.227999999999994</v>
      </c>
      <c r="EB25" s="625" t="s">
        <v>304</v>
      </c>
      <c r="EC25" s="626">
        <v>196805660</v>
      </c>
      <c r="ED25" s="626">
        <f t="shared" si="52"/>
        <v>196805.66</v>
      </c>
      <c r="EH25" s="630" t="s">
        <v>469</v>
      </c>
      <c r="EI25" s="630">
        <v>138200</v>
      </c>
      <c r="EJ25" s="630">
        <v>48972</v>
      </c>
      <c r="EK25" s="630">
        <v>89228</v>
      </c>
      <c r="EL25" s="630">
        <v>48972</v>
      </c>
      <c r="EM25" s="630">
        <v>48972</v>
      </c>
      <c r="EN25" s="630">
        <v>0</v>
      </c>
      <c r="EO25" s="630">
        <f t="shared" si="53"/>
        <v>138.19999999999999</v>
      </c>
      <c r="EP25" s="630">
        <f t="shared" si="54"/>
        <v>48.972000000000001</v>
      </c>
      <c r="EQ25" s="630">
        <f t="shared" si="55"/>
        <v>89.227999999999994</v>
      </c>
      <c r="ER25" s="630">
        <f t="shared" si="18"/>
        <v>48.972000000000001</v>
      </c>
      <c r="ES25" s="630">
        <f t="shared" si="19"/>
        <v>48.972000000000001</v>
      </c>
      <c r="ET25" s="630">
        <f>+EN25/$ES$1*$ET$1</f>
        <v>0</v>
      </c>
      <c r="EW25" s="625" t="s">
        <v>304</v>
      </c>
      <c r="EX25" s="631">
        <v>196736036</v>
      </c>
      <c r="EY25" s="631">
        <f t="shared" si="57"/>
        <v>196736.03599999999</v>
      </c>
      <c r="FA25" s="625" t="s">
        <v>469</v>
      </c>
      <c r="FB25" s="631">
        <v>138200</v>
      </c>
      <c r="FC25" s="631">
        <v>48972</v>
      </c>
      <c r="FD25" s="631">
        <v>48972</v>
      </c>
      <c r="FE25" s="631">
        <v>89228</v>
      </c>
      <c r="FF25" s="631">
        <v>48972</v>
      </c>
      <c r="FG25" s="631">
        <v>0</v>
      </c>
      <c r="FH25" s="631">
        <f t="shared" si="58"/>
        <v>138.19999999999999</v>
      </c>
      <c r="FI25" s="631">
        <f t="shared" si="59"/>
        <v>48.972000000000001</v>
      </c>
      <c r="FJ25" s="631">
        <f t="shared" si="60"/>
        <v>48.972000000000001</v>
      </c>
      <c r="FK25" s="631">
        <f t="shared" si="61"/>
        <v>89.227999999999994</v>
      </c>
      <c r="FL25" s="631">
        <f t="shared" si="62"/>
        <v>48.972000000000001</v>
      </c>
      <c r="FM25" s="631">
        <f t="shared" si="63"/>
        <v>0</v>
      </c>
      <c r="FP25" s="632" t="s">
        <v>516</v>
      </c>
      <c r="FQ25" s="633">
        <v>103743</v>
      </c>
      <c r="FR25" s="627">
        <f t="shared" si="64"/>
        <v>103.74299999999999</v>
      </c>
      <c r="FT25" s="625" t="s">
        <v>469</v>
      </c>
      <c r="FU25" s="625">
        <v>565454</v>
      </c>
      <c r="FV25" s="633">
        <v>565454</v>
      </c>
      <c r="FW25" s="633">
        <v>565454</v>
      </c>
      <c r="FX25" s="633">
        <v>0</v>
      </c>
      <c r="FY25" s="633">
        <v>307321</v>
      </c>
      <c r="FZ25" s="633">
        <v>258133</v>
      </c>
      <c r="GA25" s="633">
        <f t="shared" si="65"/>
        <v>565.45399999999995</v>
      </c>
      <c r="GB25" s="633">
        <f t="shared" si="66"/>
        <v>565.45399999999995</v>
      </c>
      <c r="GC25" s="633">
        <f t="shared" si="67"/>
        <v>565.45399999999995</v>
      </c>
      <c r="GD25" s="633">
        <f t="shared" si="68"/>
        <v>0</v>
      </c>
      <c r="GE25" s="633">
        <f t="shared" si="69"/>
        <v>307.32100000000003</v>
      </c>
      <c r="GF25" s="633">
        <f t="shared" si="70"/>
        <v>258.13299999999998</v>
      </c>
      <c r="GG25" s="633"/>
    </row>
    <row r="26" spans="1:189" x14ac:dyDescent="0.2">
      <c r="A26" s="624" t="s">
        <v>516</v>
      </c>
      <c r="B26" s="624">
        <v>5600000</v>
      </c>
      <c r="C26" s="624">
        <v>523822</v>
      </c>
      <c r="D26" s="624">
        <v>523822</v>
      </c>
      <c r="E26" s="624">
        <v>5076178</v>
      </c>
      <c r="F26" s="624">
        <f t="shared" si="0"/>
        <v>5773.5999999999995</v>
      </c>
      <c r="G26" s="624">
        <f t="shared" si="1"/>
        <v>540.06048199999998</v>
      </c>
      <c r="H26" s="624">
        <f t="shared" si="2"/>
        <v>540.06048199999998</v>
      </c>
      <c r="I26" s="624">
        <f t="shared" si="3"/>
        <v>5233.5395179999996</v>
      </c>
      <c r="L26" s="625" t="s">
        <v>472</v>
      </c>
      <c r="M26" s="626">
        <v>9492859</v>
      </c>
      <c r="N26" s="626">
        <f t="shared" si="4"/>
        <v>9787.1376289999989</v>
      </c>
      <c r="P26" s="625" t="s">
        <v>516</v>
      </c>
      <c r="Q26" s="626">
        <v>5600000</v>
      </c>
      <c r="R26" s="626">
        <v>1056419</v>
      </c>
      <c r="S26" s="626">
        <v>1056419</v>
      </c>
      <c r="T26" s="626">
        <v>4543581</v>
      </c>
      <c r="U26" s="626">
        <f t="shared" si="5"/>
        <v>5773.5999999999995</v>
      </c>
      <c r="V26" s="624">
        <f t="shared" si="6"/>
        <v>1089.167989</v>
      </c>
      <c r="W26" s="624">
        <f t="shared" si="7"/>
        <v>1089.167989</v>
      </c>
      <c r="X26" s="624">
        <f t="shared" si="8"/>
        <v>4684.4320109999999</v>
      </c>
      <c r="AA26" s="625" t="s">
        <v>407</v>
      </c>
      <c r="AB26" s="626">
        <v>172464</v>
      </c>
      <c r="AC26" s="624">
        <f t="shared" si="9"/>
        <v>172.464</v>
      </c>
      <c r="AE26" s="616" t="s">
        <v>516</v>
      </c>
      <c r="AF26" s="624">
        <v>5600000</v>
      </c>
      <c r="AG26" s="624">
        <v>1640557</v>
      </c>
      <c r="AH26" s="624">
        <v>1640557</v>
      </c>
      <c r="AI26" s="624">
        <v>3959443</v>
      </c>
      <c r="AJ26" s="624">
        <f t="shared" si="10"/>
        <v>5600</v>
      </c>
      <c r="AK26" s="624">
        <f t="shared" si="11"/>
        <v>1640.557</v>
      </c>
      <c r="AL26" s="624">
        <f t="shared" si="12"/>
        <v>1640.557</v>
      </c>
      <c r="AM26" s="624">
        <f t="shared" si="13"/>
        <v>3959.4430000000002</v>
      </c>
      <c r="AP26" s="625" t="s">
        <v>302</v>
      </c>
      <c r="AQ26" s="626">
        <v>1155305396</v>
      </c>
      <c r="AR26" s="626">
        <f t="shared" si="22"/>
        <v>1155305.3959999999</v>
      </c>
      <c r="AT26" s="625" t="s">
        <v>516</v>
      </c>
      <c r="AU26" s="626">
        <v>5600000</v>
      </c>
      <c r="AV26" s="626">
        <v>2430863</v>
      </c>
      <c r="AW26" s="626">
        <v>2430863</v>
      </c>
      <c r="AX26" s="626">
        <v>3169137</v>
      </c>
      <c r="AY26" s="624">
        <f t="shared" si="23"/>
        <v>5600</v>
      </c>
      <c r="AZ26" s="624">
        <f t="shared" si="24"/>
        <v>2430.8629999999998</v>
      </c>
      <c r="BA26" s="624">
        <f t="shared" si="25"/>
        <v>2430.8629999999998</v>
      </c>
      <c r="BB26" s="624">
        <f t="shared" si="26"/>
        <v>3169.1370000000002</v>
      </c>
      <c r="BD26" s="616" t="s">
        <v>472</v>
      </c>
      <c r="BE26" s="627">
        <v>9796155</v>
      </c>
      <c r="BF26" s="628">
        <f t="shared" si="27"/>
        <v>9796.1550000000007</v>
      </c>
      <c r="BH26" s="616" t="s">
        <v>516</v>
      </c>
      <c r="BI26" s="627">
        <v>5600000</v>
      </c>
      <c r="BJ26" s="627">
        <v>2740113</v>
      </c>
      <c r="BK26" s="627">
        <v>2740113</v>
      </c>
      <c r="BL26" s="627">
        <v>2859887</v>
      </c>
      <c r="BM26" s="628">
        <f t="shared" si="28"/>
        <v>5600</v>
      </c>
      <c r="BN26" s="628">
        <f t="shared" si="29"/>
        <v>2740.1129999999998</v>
      </c>
      <c r="BO26" s="628">
        <f t="shared" si="30"/>
        <v>2740.1129999999998</v>
      </c>
      <c r="BP26" s="628">
        <f t="shared" si="31"/>
        <v>2859.8870000000002</v>
      </c>
      <c r="BS26" s="616" t="s">
        <v>407</v>
      </c>
      <c r="BT26" s="627">
        <v>172464</v>
      </c>
      <c r="BU26" s="627">
        <f t="shared" si="32"/>
        <v>172.464</v>
      </c>
      <c r="BW26" s="627" t="s">
        <v>516</v>
      </c>
      <c r="BX26" s="627">
        <v>5600000</v>
      </c>
      <c r="BY26" s="627">
        <v>3360043</v>
      </c>
      <c r="BZ26" s="627">
        <v>2239957</v>
      </c>
      <c r="CA26" s="627">
        <v>3360043</v>
      </c>
      <c r="CB26" s="627">
        <f t="shared" si="33"/>
        <v>5600</v>
      </c>
      <c r="CC26" s="627">
        <f t="shared" si="34"/>
        <v>3360.0430000000001</v>
      </c>
      <c r="CD26" s="627">
        <f t="shared" si="35"/>
        <v>2239.9569999999999</v>
      </c>
      <c r="CE26" s="627">
        <f t="shared" si="36"/>
        <v>3360.0430000000001</v>
      </c>
      <c r="CG26" s="616" t="s">
        <v>305</v>
      </c>
      <c r="CH26" s="627">
        <v>25840341</v>
      </c>
      <c r="CI26" s="627">
        <f t="shared" si="37"/>
        <v>25840.341</v>
      </c>
      <c r="CK26" s="625" t="s">
        <v>516</v>
      </c>
      <c r="CL26" s="626">
        <v>5600000</v>
      </c>
      <c r="CM26" s="626">
        <v>4261683</v>
      </c>
      <c r="CN26" s="626">
        <v>4261683</v>
      </c>
      <c r="CO26" s="626">
        <v>1338317</v>
      </c>
      <c r="CP26" s="627">
        <f t="shared" si="38"/>
        <v>5600</v>
      </c>
      <c r="CQ26" s="627">
        <f t="shared" si="39"/>
        <v>4261.683</v>
      </c>
      <c r="CR26" s="627">
        <f t="shared" si="40"/>
        <v>4261.683</v>
      </c>
      <c r="CS26" s="627">
        <f t="shared" si="41"/>
        <v>1338.317</v>
      </c>
      <c r="CU26" s="628"/>
      <c r="CV26" s="625" t="s">
        <v>303</v>
      </c>
      <c r="CW26" s="626">
        <v>276566503</v>
      </c>
      <c r="CX26" s="626">
        <f t="shared" si="42"/>
        <v>276566.50300000003</v>
      </c>
      <c r="CZ26" s="625" t="s">
        <v>516</v>
      </c>
      <c r="DA26" s="626">
        <v>5723006</v>
      </c>
      <c r="DB26" s="626">
        <v>5350988</v>
      </c>
      <c r="DC26" s="626">
        <v>5350988</v>
      </c>
      <c r="DD26" s="626">
        <v>372018</v>
      </c>
      <c r="DE26" s="626">
        <f t="shared" si="43"/>
        <v>5723.0060000000003</v>
      </c>
      <c r="DF26" s="626">
        <f t="shared" si="44"/>
        <v>5350.9880000000003</v>
      </c>
      <c r="DG26" s="626">
        <f t="shared" si="45"/>
        <v>5350.9880000000003</v>
      </c>
      <c r="DH26" s="626">
        <f t="shared" si="46"/>
        <v>372.01799999999997</v>
      </c>
      <c r="DL26" s="625" t="s">
        <v>299</v>
      </c>
      <c r="DM26" s="626">
        <v>211771</v>
      </c>
      <c r="DN26" s="626">
        <f t="shared" si="47"/>
        <v>211.77099999999999</v>
      </c>
      <c r="DQ26" s="629" t="s">
        <v>516</v>
      </c>
      <c r="DR26" s="626">
        <v>5565382</v>
      </c>
      <c r="DS26" s="626">
        <v>5420150</v>
      </c>
      <c r="DT26" s="626">
        <v>5420150</v>
      </c>
      <c r="DU26" s="626">
        <v>145232</v>
      </c>
      <c r="DV26" s="626">
        <f t="shared" si="48"/>
        <v>5565.3819999999996</v>
      </c>
      <c r="DW26" s="626">
        <f t="shared" si="49"/>
        <v>5420.15</v>
      </c>
      <c r="DX26" s="626">
        <f t="shared" si="50"/>
        <v>5420.15</v>
      </c>
      <c r="DY26" s="626">
        <f t="shared" si="51"/>
        <v>145.232</v>
      </c>
      <c r="EB26" s="625" t="s">
        <v>305</v>
      </c>
      <c r="EC26" s="626">
        <v>24773070</v>
      </c>
      <c r="ED26" s="626">
        <f t="shared" si="52"/>
        <v>24773.07</v>
      </c>
      <c r="EH26" s="630" t="s">
        <v>516</v>
      </c>
      <c r="EI26" s="630">
        <v>9800000</v>
      </c>
      <c r="EJ26" s="630">
        <v>5158018</v>
      </c>
      <c r="EK26" s="630">
        <v>4641982</v>
      </c>
      <c r="EL26" s="630">
        <v>5158018</v>
      </c>
      <c r="EM26" s="630">
        <v>5158018</v>
      </c>
      <c r="EN26" s="630">
        <v>0</v>
      </c>
      <c r="EO26" s="630">
        <f t="shared" si="53"/>
        <v>9800</v>
      </c>
      <c r="EP26" s="630">
        <f t="shared" si="54"/>
        <v>5158.018</v>
      </c>
      <c r="EQ26" s="630">
        <f t="shared" si="55"/>
        <v>4641.982</v>
      </c>
      <c r="ER26" s="630">
        <f t="shared" si="18"/>
        <v>5158.018</v>
      </c>
      <c r="ES26" s="630">
        <f t="shared" si="19"/>
        <v>5158.018</v>
      </c>
      <c r="ET26" s="630">
        <f t="shared" si="56"/>
        <v>0</v>
      </c>
      <c r="EW26" s="625" t="s">
        <v>305</v>
      </c>
      <c r="EX26" s="631">
        <v>25277711</v>
      </c>
      <c r="EY26" s="631">
        <f t="shared" si="57"/>
        <v>25277.710999999999</v>
      </c>
      <c r="FA26" s="625" t="s">
        <v>516</v>
      </c>
      <c r="FB26" s="631">
        <v>9800000</v>
      </c>
      <c r="FC26" s="631">
        <v>5780478</v>
      </c>
      <c r="FD26" s="631">
        <v>5780478</v>
      </c>
      <c r="FE26" s="631">
        <v>4019522</v>
      </c>
      <c r="FF26" s="631">
        <v>5780478</v>
      </c>
      <c r="FG26" s="631">
        <v>0</v>
      </c>
      <c r="FH26" s="631">
        <f t="shared" si="58"/>
        <v>9800</v>
      </c>
      <c r="FI26" s="631">
        <f t="shared" si="59"/>
        <v>5780.4780000000001</v>
      </c>
      <c r="FJ26" s="631">
        <f t="shared" si="60"/>
        <v>5780.4780000000001</v>
      </c>
      <c r="FK26" s="631">
        <f t="shared" si="61"/>
        <v>4019.5219999999999</v>
      </c>
      <c r="FL26" s="631">
        <f t="shared" si="62"/>
        <v>5780.4780000000001</v>
      </c>
      <c r="FM26" s="631">
        <f t="shared" si="63"/>
        <v>0</v>
      </c>
      <c r="FP26" s="632" t="s">
        <v>298</v>
      </c>
      <c r="FQ26" s="633">
        <v>360123</v>
      </c>
      <c r="FR26" s="627">
        <f t="shared" si="64"/>
        <v>360.12299999999999</v>
      </c>
      <c r="FT26" s="625" t="s">
        <v>516</v>
      </c>
      <c r="FU26" s="625">
        <v>9800000</v>
      </c>
      <c r="FV26" s="633">
        <v>5884221</v>
      </c>
      <c r="FW26" s="633">
        <v>5884221</v>
      </c>
      <c r="FX26" s="633">
        <v>3915779</v>
      </c>
      <c r="FY26" s="633">
        <v>5884221</v>
      </c>
      <c r="FZ26" s="633">
        <v>0</v>
      </c>
      <c r="GA26" s="633">
        <f t="shared" si="65"/>
        <v>9800</v>
      </c>
      <c r="GB26" s="633">
        <f t="shared" si="66"/>
        <v>5884.2209999999995</v>
      </c>
      <c r="GC26" s="633">
        <f t="shared" si="67"/>
        <v>5884.2209999999995</v>
      </c>
      <c r="GD26" s="633">
        <f t="shared" si="68"/>
        <v>3915.779</v>
      </c>
      <c r="GE26" s="633">
        <f t="shared" si="69"/>
        <v>5884.2209999999995</v>
      </c>
      <c r="GF26" s="633">
        <f t="shared" si="70"/>
        <v>0</v>
      </c>
      <c r="GG26" s="633"/>
    </row>
    <row r="27" spans="1:189" x14ac:dyDescent="0.2">
      <c r="A27" s="624" t="s">
        <v>470</v>
      </c>
      <c r="B27" s="624">
        <v>2000000</v>
      </c>
      <c r="C27" s="624">
        <v>0</v>
      </c>
      <c r="D27" s="624">
        <v>0</v>
      </c>
      <c r="E27" s="624">
        <v>2000000</v>
      </c>
      <c r="F27" s="624">
        <f t="shared" si="0"/>
        <v>2062</v>
      </c>
      <c r="G27" s="624">
        <f t="shared" si="1"/>
        <v>0</v>
      </c>
      <c r="H27" s="624">
        <f t="shared" si="2"/>
        <v>0</v>
      </c>
      <c r="I27" s="624">
        <f t="shared" si="3"/>
        <v>2062</v>
      </c>
      <c r="L27" s="625" t="s">
        <v>473</v>
      </c>
      <c r="M27" s="626">
        <v>186027320</v>
      </c>
      <c r="N27" s="626">
        <f t="shared" si="4"/>
        <v>191794.16691999999</v>
      </c>
      <c r="P27" s="625" t="s">
        <v>470</v>
      </c>
      <c r="Q27" s="626">
        <v>2000000</v>
      </c>
      <c r="R27" s="626">
        <v>0</v>
      </c>
      <c r="S27" s="626">
        <v>0</v>
      </c>
      <c r="T27" s="626">
        <v>2000000</v>
      </c>
      <c r="U27" s="626">
        <f t="shared" si="5"/>
        <v>2062</v>
      </c>
      <c r="V27" s="624">
        <f t="shared" si="6"/>
        <v>0</v>
      </c>
      <c r="W27" s="624">
        <f t="shared" si="7"/>
        <v>0</v>
      </c>
      <c r="X27" s="624">
        <f t="shared" si="8"/>
        <v>2062</v>
      </c>
      <c r="AA27" s="625" t="s">
        <v>301</v>
      </c>
      <c r="AB27" s="626">
        <v>2194493864</v>
      </c>
      <c r="AC27" s="624">
        <f t="shared" si="9"/>
        <v>2194493.8640000001</v>
      </c>
      <c r="AE27" s="616" t="s">
        <v>470</v>
      </c>
      <c r="AF27" s="624">
        <v>2000000</v>
      </c>
      <c r="AG27" s="624">
        <v>0</v>
      </c>
      <c r="AH27" s="624">
        <v>0</v>
      </c>
      <c r="AI27" s="624">
        <v>2000000</v>
      </c>
      <c r="AJ27" s="624">
        <f t="shared" si="10"/>
        <v>2000</v>
      </c>
      <c r="AK27" s="624">
        <f t="shared" si="11"/>
        <v>0</v>
      </c>
      <c r="AL27" s="624">
        <f t="shared" si="12"/>
        <v>0</v>
      </c>
      <c r="AM27" s="624">
        <f t="shared" si="13"/>
        <v>2000</v>
      </c>
      <c r="AP27" s="625" t="s">
        <v>303</v>
      </c>
      <c r="AQ27" s="626">
        <v>275135128</v>
      </c>
      <c r="AR27" s="626">
        <f t="shared" si="22"/>
        <v>275135.12800000003</v>
      </c>
      <c r="AT27" s="625" t="s">
        <v>470</v>
      </c>
      <c r="AU27" s="626">
        <v>2000000</v>
      </c>
      <c r="AV27" s="626">
        <v>0</v>
      </c>
      <c r="AW27" s="626">
        <v>0</v>
      </c>
      <c r="AX27" s="626">
        <v>2000000</v>
      </c>
      <c r="AY27" s="624">
        <f t="shared" si="23"/>
        <v>2000</v>
      </c>
      <c r="AZ27" s="624">
        <f t="shared" si="24"/>
        <v>0</v>
      </c>
      <c r="BA27" s="624">
        <f t="shared" si="25"/>
        <v>0</v>
      </c>
      <c r="BB27" s="624">
        <f t="shared" si="26"/>
        <v>2000</v>
      </c>
      <c r="BD27" s="616" t="s">
        <v>473</v>
      </c>
      <c r="BE27" s="627">
        <v>186039575</v>
      </c>
      <c r="BF27" s="628">
        <f t="shared" si="27"/>
        <v>186039.57500000001</v>
      </c>
      <c r="BH27" s="616" t="s">
        <v>470</v>
      </c>
      <c r="BI27" s="627">
        <v>2500000</v>
      </c>
      <c r="BJ27" s="627">
        <v>0</v>
      </c>
      <c r="BK27" s="627">
        <v>0</v>
      </c>
      <c r="BL27" s="627">
        <v>2500000</v>
      </c>
      <c r="BM27" s="628">
        <f t="shared" si="28"/>
        <v>2500</v>
      </c>
      <c r="BN27" s="628">
        <f t="shared" si="29"/>
        <v>0</v>
      </c>
      <c r="BO27" s="628">
        <f t="shared" si="30"/>
        <v>0</v>
      </c>
      <c r="BP27" s="628">
        <f t="shared" si="31"/>
        <v>2500</v>
      </c>
      <c r="BS27" s="616" t="s">
        <v>301</v>
      </c>
      <c r="BT27" s="627">
        <v>2226166964</v>
      </c>
      <c r="BU27" s="627">
        <f t="shared" si="32"/>
        <v>2226166.9640000002</v>
      </c>
      <c r="BW27" s="627" t="s">
        <v>470</v>
      </c>
      <c r="BX27" s="627">
        <v>2500000</v>
      </c>
      <c r="BY27" s="627">
        <v>0</v>
      </c>
      <c r="BZ27" s="627">
        <v>2500000</v>
      </c>
      <c r="CA27" s="627">
        <v>0</v>
      </c>
      <c r="CB27" s="627">
        <f t="shared" si="33"/>
        <v>2500</v>
      </c>
      <c r="CC27" s="627">
        <f t="shared" si="34"/>
        <v>0</v>
      </c>
      <c r="CD27" s="627">
        <f t="shared" si="35"/>
        <v>2500</v>
      </c>
      <c r="CE27" s="627">
        <f t="shared" si="36"/>
        <v>0</v>
      </c>
      <c r="CG27" s="616" t="s">
        <v>472</v>
      </c>
      <c r="CH27" s="627">
        <v>11434784</v>
      </c>
      <c r="CI27" s="627">
        <f t="shared" si="37"/>
        <v>11434.784</v>
      </c>
      <c r="CK27" s="625" t="s">
        <v>470</v>
      </c>
      <c r="CL27" s="626">
        <v>1500000</v>
      </c>
      <c r="CM27" s="626">
        <v>0</v>
      </c>
      <c r="CN27" s="626">
        <v>0</v>
      </c>
      <c r="CO27" s="626">
        <v>1500000</v>
      </c>
      <c r="CP27" s="627">
        <f t="shared" si="38"/>
        <v>1500</v>
      </c>
      <c r="CQ27" s="627">
        <f t="shared" si="39"/>
        <v>0</v>
      </c>
      <c r="CR27" s="627">
        <f t="shared" si="40"/>
        <v>0</v>
      </c>
      <c r="CS27" s="627">
        <f t="shared" si="41"/>
        <v>1500</v>
      </c>
      <c r="CU27" s="628"/>
      <c r="CV27" s="625" t="s">
        <v>471</v>
      </c>
      <c r="CW27" s="626">
        <v>12761774</v>
      </c>
      <c r="CX27" s="626">
        <f t="shared" si="42"/>
        <v>12761.773999999999</v>
      </c>
      <c r="CZ27" s="625" t="s">
        <v>470</v>
      </c>
      <c r="DA27" s="626">
        <v>1500000</v>
      </c>
      <c r="DB27" s="626">
        <v>0</v>
      </c>
      <c r="DC27" s="626">
        <v>0</v>
      </c>
      <c r="DD27" s="626">
        <v>1500000</v>
      </c>
      <c r="DE27" s="626">
        <f t="shared" si="43"/>
        <v>1500</v>
      </c>
      <c r="DF27" s="626">
        <f t="shared" si="44"/>
        <v>0</v>
      </c>
      <c r="DG27" s="626">
        <f t="shared" si="45"/>
        <v>0</v>
      </c>
      <c r="DH27" s="626">
        <f t="shared" si="46"/>
        <v>1500</v>
      </c>
      <c r="DL27" s="625" t="s">
        <v>301</v>
      </c>
      <c r="DM27" s="626">
        <v>2229350461</v>
      </c>
      <c r="DN27" s="626">
        <f t="shared" si="47"/>
        <v>2229350.4610000001</v>
      </c>
      <c r="DQ27" s="629" t="s">
        <v>470</v>
      </c>
      <c r="DR27" s="626">
        <v>1500000</v>
      </c>
      <c r="DS27" s="626">
        <v>0</v>
      </c>
      <c r="DT27" s="626">
        <v>0</v>
      </c>
      <c r="DU27" s="626">
        <v>1500000</v>
      </c>
      <c r="DV27" s="626">
        <f t="shared" si="48"/>
        <v>1500</v>
      </c>
      <c r="DW27" s="626">
        <f t="shared" si="49"/>
        <v>0</v>
      </c>
      <c r="DX27" s="626">
        <f t="shared" si="50"/>
        <v>0</v>
      </c>
      <c r="DY27" s="626">
        <f t="shared" si="51"/>
        <v>1500</v>
      </c>
      <c r="EB27" s="625" t="s">
        <v>472</v>
      </c>
      <c r="EC27" s="626">
        <v>11434784</v>
      </c>
      <c r="ED27" s="626">
        <f t="shared" si="52"/>
        <v>11434.784</v>
      </c>
      <c r="EH27" s="630" t="s">
        <v>470</v>
      </c>
      <c r="EI27" s="630">
        <v>1500000</v>
      </c>
      <c r="EJ27" s="630">
        <v>1345637</v>
      </c>
      <c r="EK27" s="630">
        <v>154363</v>
      </c>
      <c r="EL27" s="630">
        <v>1345637</v>
      </c>
      <c r="EM27" s="630">
        <v>1345637</v>
      </c>
      <c r="EN27" s="630">
        <v>0</v>
      </c>
      <c r="EO27" s="630">
        <f t="shared" si="53"/>
        <v>1500</v>
      </c>
      <c r="EP27" s="630">
        <f t="shared" si="54"/>
        <v>1345.6369999999999</v>
      </c>
      <c r="EQ27" s="630">
        <f t="shared" si="55"/>
        <v>154.363</v>
      </c>
      <c r="ER27" s="630">
        <f t="shared" si="18"/>
        <v>1345.6369999999999</v>
      </c>
      <c r="ES27" s="630">
        <f t="shared" si="19"/>
        <v>1345.6369999999999</v>
      </c>
      <c r="ET27" s="630">
        <f t="shared" si="56"/>
        <v>0</v>
      </c>
      <c r="EW27" s="625" t="s">
        <v>472</v>
      </c>
      <c r="EX27" s="631">
        <v>11770776</v>
      </c>
      <c r="EY27" s="631">
        <f t="shared" si="57"/>
        <v>11770.776</v>
      </c>
      <c r="FA27" s="625" t="s">
        <v>470</v>
      </c>
      <c r="FB27" s="631">
        <v>1500000</v>
      </c>
      <c r="FC27" s="631">
        <v>1345637</v>
      </c>
      <c r="FD27" s="631">
        <v>1345637</v>
      </c>
      <c r="FE27" s="631">
        <v>154363</v>
      </c>
      <c r="FF27" s="631">
        <v>1345637</v>
      </c>
      <c r="FG27" s="631">
        <v>0</v>
      </c>
      <c r="FH27" s="631">
        <f t="shared" si="58"/>
        <v>1500</v>
      </c>
      <c r="FI27" s="631">
        <f t="shared" si="59"/>
        <v>1345.6369999999999</v>
      </c>
      <c r="FJ27" s="631">
        <f t="shared" si="60"/>
        <v>1345.6369999999999</v>
      </c>
      <c r="FK27" s="631">
        <f t="shared" si="61"/>
        <v>154.363</v>
      </c>
      <c r="FL27" s="631">
        <f t="shared" si="62"/>
        <v>1345.6369999999999</v>
      </c>
      <c r="FM27" s="631">
        <f t="shared" si="63"/>
        <v>0</v>
      </c>
      <c r="FP27" s="632" t="s">
        <v>299</v>
      </c>
      <c r="FQ27" s="633">
        <v>141719</v>
      </c>
      <c r="FR27" s="627">
        <f t="shared" si="64"/>
        <v>141.71899999999999</v>
      </c>
      <c r="FT27" s="625" t="s">
        <v>470</v>
      </c>
      <c r="FU27" s="625">
        <v>1500000</v>
      </c>
      <c r="FV27" s="633">
        <v>1345637</v>
      </c>
      <c r="FW27" s="633">
        <v>1345637</v>
      </c>
      <c r="FX27" s="633">
        <v>154363</v>
      </c>
      <c r="FY27" s="633">
        <v>1345637</v>
      </c>
      <c r="FZ27" s="633">
        <v>0</v>
      </c>
      <c r="GA27" s="633">
        <f t="shared" si="65"/>
        <v>1500</v>
      </c>
      <c r="GB27" s="633">
        <f t="shared" si="66"/>
        <v>1345.6369999999999</v>
      </c>
      <c r="GC27" s="633">
        <f t="shared" si="67"/>
        <v>1345.6369999999999</v>
      </c>
      <c r="GD27" s="633">
        <f t="shared" si="68"/>
        <v>154.363</v>
      </c>
      <c r="GE27" s="633">
        <f t="shared" si="69"/>
        <v>1345.6369999999999</v>
      </c>
      <c r="GF27" s="633">
        <f t="shared" si="70"/>
        <v>0</v>
      </c>
      <c r="GG27" s="633"/>
    </row>
    <row r="28" spans="1:189" x14ac:dyDescent="0.2">
      <c r="A28" s="624" t="s">
        <v>298</v>
      </c>
      <c r="B28" s="624">
        <v>1210551</v>
      </c>
      <c r="C28" s="624">
        <v>218404</v>
      </c>
      <c r="D28" s="624">
        <v>218404</v>
      </c>
      <c r="E28" s="624">
        <v>992147</v>
      </c>
      <c r="F28" s="624">
        <f t="shared" si="0"/>
        <v>1248.0780809999999</v>
      </c>
      <c r="G28" s="624">
        <f t="shared" si="1"/>
        <v>225.17452399999999</v>
      </c>
      <c r="H28" s="624">
        <f t="shared" si="2"/>
        <v>225.17452399999999</v>
      </c>
      <c r="I28" s="624">
        <f t="shared" si="3"/>
        <v>1022.903557</v>
      </c>
      <c r="L28" s="625" t="s">
        <v>474</v>
      </c>
      <c r="M28" s="626">
        <v>443012881</v>
      </c>
      <c r="N28" s="626">
        <f t="shared" si="4"/>
        <v>456746.28031099995</v>
      </c>
      <c r="P28" s="625" t="s">
        <v>298</v>
      </c>
      <c r="Q28" s="626">
        <v>1210551</v>
      </c>
      <c r="R28" s="626">
        <v>218404</v>
      </c>
      <c r="S28" s="626">
        <v>218404</v>
      </c>
      <c r="T28" s="626">
        <v>992147</v>
      </c>
      <c r="U28" s="626">
        <f t="shared" si="5"/>
        <v>1248.0780809999999</v>
      </c>
      <c r="V28" s="624">
        <f t="shared" si="6"/>
        <v>225.17452399999999</v>
      </c>
      <c r="W28" s="624">
        <f t="shared" si="7"/>
        <v>225.17452399999999</v>
      </c>
      <c r="X28" s="624">
        <f t="shared" si="8"/>
        <v>1022.903557</v>
      </c>
      <c r="AA28" s="625" t="s">
        <v>302</v>
      </c>
      <c r="AB28" s="626">
        <v>1671590953</v>
      </c>
      <c r="AC28" s="624">
        <f t="shared" si="9"/>
        <v>1671590.953</v>
      </c>
      <c r="AE28" s="616" t="s">
        <v>298</v>
      </c>
      <c r="AF28" s="624">
        <v>1210551</v>
      </c>
      <c r="AG28" s="624">
        <v>390868</v>
      </c>
      <c r="AH28" s="624">
        <v>390868</v>
      </c>
      <c r="AI28" s="624">
        <v>819683</v>
      </c>
      <c r="AJ28" s="624">
        <f t="shared" si="10"/>
        <v>1210.5509999999999</v>
      </c>
      <c r="AK28" s="624">
        <f t="shared" si="11"/>
        <v>390.86799999999999</v>
      </c>
      <c r="AL28" s="624">
        <f t="shared" si="12"/>
        <v>390.86799999999999</v>
      </c>
      <c r="AM28" s="624">
        <f t="shared" si="13"/>
        <v>819.68299999999999</v>
      </c>
      <c r="AP28" s="625" t="s">
        <v>471</v>
      </c>
      <c r="AQ28" s="626">
        <v>12999513</v>
      </c>
      <c r="AR28" s="626">
        <f t="shared" si="22"/>
        <v>12999.513000000001</v>
      </c>
      <c r="AT28" s="625" t="s">
        <v>298</v>
      </c>
      <c r="AU28" s="626">
        <v>1210551</v>
      </c>
      <c r="AV28" s="626">
        <v>390868</v>
      </c>
      <c r="AW28" s="626">
        <v>390868</v>
      </c>
      <c r="AX28" s="626">
        <v>819683</v>
      </c>
      <c r="AY28" s="624">
        <f t="shared" si="23"/>
        <v>1210.5509999999999</v>
      </c>
      <c r="AZ28" s="624">
        <f t="shared" si="24"/>
        <v>390.86799999999999</v>
      </c>
      <c r="BA28" s="624">
        <f t="shared" si="25"/>
        <v>390.86799999999999</v>
      </c>
      <c r="BB28" s="624">
        <f t="shared" si="26"/>
        <v>819.68299999999999</v>
      </c>
      <c r="BD28" s="616" t="s">
        <v>474</v>
      </c>
      <c r="BE28" s="627">
        <v>442563570</v>
      </c>
      <c r="BF28" s="628">
        <f t="shared" si="27"/>
        <v>442563.57</v>
      </c>
      <c r="BH28" s="616" t="s">
        <v>298</v>
      </c>
      <c r="BI28" s="627">
        <v>1210551</v>
      </c>
      <c r="BJ28" s="627">
        <v>390868</v>
      </c>
      <c r="BK28" s="627">
        <v>390868</v>
      </c>
      <c r="BL28" s="627">
        <v>819683</v>
      </c>
      <c r="BM28" s="628">
        <f t="shared" si="28"/>
        <v>1210.5509999999999</v>
      </c>
      <c r="BN28" s="628">
        <f t="shared" si="29"/>
        <v>390.86799999999999</v>
      </c>
      <c r="BO28" s="628">
        <f t="shared" si="30"/>
        <v>390.86799999999999</v>
      </c>
      <c r="BP28" s="628">
        <f t="shared" si="31"/>
        <v>819.68299999999999</v>
      </c>
      <c r="BS28" s="616" t="s">
        <v>302</v>
      </c>
      <c r="BT28" s="627">
        <v>1693369788</v>
      </c>
      <c r="BU28" s="627">
        <f t="shared" si="32"/>
        <v>1693369.7879999999</v>
      </c>
      <c r="BW28" s="627" t="s">
        <v>298</v>
      </c>
      <c r="BX28" s="627">
        <v>1230551</v>
      </c>
      <c r="BY28" s="627">
        <v>563332</v>
      </c>
      <c r="BZ28" s="627">
        <v>667219</v>
      </c>
      <c r="CA28" s="627">
        <v>563332</v>
      </c>
      <c r="CB28" s="627">
        <f t="shared" si="33"/>
        <v>1230.5509999999999</v>
      </c>
      <c r="CC28" s="627">
        <f t="shared" si="34"/>
        <v>563.33199999999999</v>
      </c>
      <c r="CD28" s="627">
        <f t="shared" si="35"/>
        <v>667.21900000000005</v>
      </c>
      <c r="CE28" s="627">
        <f t="shared" si="36"/>
        <v>563.33199999999999</v>
      </c>
      <c r="CG28" s="616" t="s">
        <v>473</v>
      </c>
      <c r="CH28" s="627">
        <v>189239595</v>
      </c>
      <c r="CI28" s="627">
        <f t="shared" si="37"/>
        <v>189239.595</v>
      </c>
      <c r="CK28" s="625" t="s">
        <v>298</v>
      </c>
      <c r="CL28" s="626">
        <v>1230551</v>
      </c>
      <c r="CM28" s="626">
        <v>563332</v>
      </c>
      <c r="CN28" s="626">
        <v>563332</v>
      </c>
      <c r="CO28" s="626">
        <v>667219</v>
      </c>
      <c r="CP28" s="627">
        <f t="shared" si="38"/>
        <v>1230.5509999999999</v>
      </c>
      <c r="CQ28" s="627">
        <f t="shared" si="39"/>
        <v>563.33199999999999</v>
      </c>
      <c r="CR28" s="627">
        <f t="shared" si="40"/>
        <v>563.33199999999999</v>
      </c>
      <c r="CS28" s="627">
        <f t="shared" si="41"/>
        <v>667.21900000000005</v>
      </c>
      <c r="CU28" s="628"/>
      <c r="CV28" s="625" t="s">
        <v>304</v>
      </c>
      <c r="CW28" s="626">
        <v>197594112</v>
      </c>
      <c r="CX28" s="626">
        <f t="shared" si="42"/>
        <v>197594.11199999999</v>
      </c>
      <c r="CZ28" s="625" t="s">
        <v>298</v>
      </c>
      <c r="DA28" s="626">
        <v>1230551</v>
      </c>
      <c r="DB28" s="626">
        <v>563332</v>
      </c>
      <c r="DC28" s="626">
        <v>563332</v>
      </c>
      <c r="DD28" s="626">
        <v>667219</v>
      </c>
      <c r="DE28" s="626">
        <f t="shared" si="43"/>
        <v>1230.5509999999999</v>
      </c>
      <c r="DF28" s="626">
        <f t="shared" si="44"/>
        <v>563.33199999999999</v>
      </c>
      <c r="DG28" s="626">
        <f t="shared" si="45"/>
        <v>563.33199999999999</v>
      </c>
      <c r="DH28" s="626">
        <f t="shared" si="46"/>
        <v>667.21900000000005</v>
      </c>
      <c r="DL28" s="625" t="s">
        <v>302</v>
      </c>
      <c r="DM28" s="626">
        <v>1695688586</v>
      </c>
      <c r="DN28" s="626">
        <f t="shared" si="47"/>
        <v>1695688.5859999999</v>
      </c>
      <c r="DQ28" s="629" t="s">
        <v>298</v>
      </c>
      <c r="DR28" s="626">
        <v>1230551</v>
      </c>
      <c r="DS28" s="626">
        <v>775103</v>
      </c>
      <c r="DT28" s="626">
        <v>775103</v>
      </c>
      <c r="DU28" s="626">
        <v>455448</v>
      </c>
      <c r="DV28" s="626">
        <f t="shared" si="48"/>
        <v>1230.5509999999999</v>
      </c>
      <c r="DW28" s="626">
        <f t="shared" si="49"/>
        <v>775.10299999999995</v>
      </c>
      <c r="DX28" s="626">
        <f t="shared" si="50"/>
        <v>775.10299999999995</v>
      </c>
      <c r="DY28" s="626">
        <f t="shared" si="51"/>
        <v>455.44799999999998</v>
      </c>
      <c r="EB28" s="625" t="s">
        <v>473</v>
      </c>
      <c r="EC28" s="626">
        <v>187843481</v>
      </c>
      <c r="ED28" s="626">
        <f t="shared" si="52"/>
        <v>187843.481</v>
      </c>
      <c r="EH28" s="630" t="s">
        <v>298</v>
      </c>
      <c r="EI28" s="630">
        <v>1230551</v>
      </c>
      <c r="EJ28" s="630">
        <v>775103</v>
      </c>
      <c r="EK28" s="630">
        <v>455448</v>
      </c>
      <c r="EL28" s="630">
        <v>775103</v>
      </c>
      <c r="EM28" s="630">
        <v>775103</v>
      </c>
      <c r="EN28" s="630">
        <v>0</v>
      </c>
      <c r="EO28" s="630">
        <f t="shared" si="53"/>
        <v>1230.5509999999999</v>
      </c>
      <c r="EP28" s="630">
        <f t="shared" si="54"/>
        <v>775.10299999999995</v>
      </c>
      <c r="EQ28" s="630">
        <f t="shared" si="55"/>
        <v>455.44799999999998</v>
      </c>
      <c r="ER28" s="630">
        <f t="shared" si="18"/>
        <v>775.10299999999995</v>
      </c>
      <c r="ES28" s="630">
        <f t="shared" si="19"/>
        <v>775.10299999999995</v>
      </c>
      <c r="ET28" s="630">
        <f t="shared" si="56"/>
        <v>0</v>
      </c>
      <c r="EW28" s="625" t="s">
        <v>473</v>
      </c>
      <c r="EX28" s="631">
        <v>187820689</v>
      </c>
      <c r="EY28" s="631">
        <f t="shared" si="57"/>
        <v>187820.68900000001</v>
      </c>
      <c r="FA28" s="625" t="s">
        <v>298</v>
      </c>
      <c r="FB28" s="631">
        <v>1230551</v>
      </c>
      <c r="FC28" s="631">
        <v>775103</v>
      </c>
      <c r="FD28" s="631">
        <v>775103</v>
      </c>
      <c r="FE28" s="631">
        <v>455448</v>
      </c>
      <c r="FF28" s="631">
        <v>775103</v>
      </c>
      <c r="FG28" s="631">
        <v>0</v>
      </c>
      <c r="FH28" s="631">
        <f t="shared" si="58"/>
        <v>1230.5509999999999</v>
      </c>
      <c r="FI28" s="631">
        <f t="shared" si="59"/>
        <v>775.10299999999995</v>
      </c>
      <c r="FJ28" s="631">
        <f t="shared" si="60"/>
        <v>775.10299999999995</v>
      </c>
      <c r="FK28" s="631">
        <f t="shared" si="61"/>
        <v>455.44799999999998</v>
      </c>
      <c r="FL28" s="631">
        <f t="shared" si="62"/>
        <v>775.10299999999995</v>
      </c>
      <c r="FM28" s="631">
        <f t="shared" si="63"/>
        <v>0</v>
      </c>
      <c r="FP28" s="632" t="s">
        <v>300</v>
      </c>
      <c r="FQ28" s="633">
        <v>218404</v>
      </c>
      <c r="FR28" s="627">
        <f t="shared" si="64"/>
        <v>218.404</v>
      </c>
      <c r="FT28" s="625" t="s">
        <v>298</v>
      </c>
      <c r="FU28" s="625">
        <v>1239087</v>
      </c>
      <c r="FV28" s="633">
        <v>1135226</v>
      </c>
      <c r="FW28" s="633">
        <v>1135226</v>
      </c>
      <c r="FX28" s="633">
        <v>103861</v>
      </c>
      <c r="FY28" s="633">
        <v>1135226</v>
      </c>
      <c r="FZ28" s="633">
        <v>0</v>
      </c>
      <c r="GA28" s="633">
        <f t="shared" si="65"/>
        <v>1239.087</v>
      </c>
      <c r="GB28" s="633">
        <f t="shared" si="66"/>
        <v>1135.2260000000001</v>
      </c>
      <c r="GC28" s="633">
        <f t="shared" si="67"/>
        <v>1135.2260000000001</v>
      </c>
      <c r="GD28" s="633">
        <f t="shared" si="68"/>
        <v>103.861</v>
      </c>
      <c r="GE28" s="633">
        <f t="shared" si="69"/>
        <v>1135.2260000000001</v>
      </c>
      <c r="GF28" s="633">
        <f t="shared" si="70"/>
        <v>0</v>
      </c>
      <c r="GG28" s="633"/>
    </row>
    <row r="29" spans="1:189" x14ac:dyDescent="0.2">
      <c r="A29" s="624" t="s">
        <v>299</v>
      </c>
      <c r="B29" s="624">
        <v>344954</v>
      </c>
      <c r="C29" s="624">
        <v>0</v>
      </c>
      <c r="D29" s="624">
        <v>0</v>
      </c>
      <c r="E29" s="624">
        <v>344954</v>
      </c>
      <c r="F29" s="624">
        <f t="shared" si="0"/>
        <v>355.64757399999996</v>
      </c>
      <c r="G29" s="624">
        <f t="shared" si="1"/>
        <v>0</v>
      </c>
      <c r="H29" s="624">
        <f t="shared" si="2"/>
        <v>0</v>
      </c>
      <c r="I29" s="624">
        <f t="shared" si="3"/>
        <v>355.64757399999996</v>
      </c>
      <c r="L29" s="625" t="s">
        <v>477</v>
      </c>
      <c r="M29" s="626">
        <v>728828</v>
      </c>
      <c r="N29" s="626">
        <f t="shared" si="4"/>
        <v>751.42166799999995</v>
      </c>
      <c r="P29" s="625" t="s">
        <v>299</v>
      </c>
      <c r="Q29" s="626">
        <v>344954</v>
      </c>
      <c r="R29" s="626">
        <v>0</v>
      </c>
      <c r="S29" s="626">
        <v>0</v>
      </c>
      <c r="T29" s="626">
        <v>344954</v>
      </c>
      <c r="U29" s="626">
        <f t="shared" si="5"/>
        <v>355.64757399999996</v>
      </c>
      <c r="V29" s="624">
        <f t="shared" si="6"/>
        <v>0</v>
      </c>
      <c r="W29" s="624">
        <f t="shared" si="7"/>
        <v>0</v>
      </c>
      <c r="X29" s="624">
        <f t="shared" si="8"/>
        <v>355.64757399999996</v>
      </c>
      <c r="AA29" s="625" t="s">
        <v>303</v>
      </c>
      <c r="AB29" s="626">
        <v>271832748</v>
      </c>
      <c r="AC29" s="624">
        <f t="shared" si="9"/>
        <v>271832.74800000002</v>
      </c>
      <c r="AE29" s="616" t="s">
        <v>299</v>
      </c>
      <c r="AF29" s="624">
        <v>344954</v>
      </c>
      <c r="AG29" s="624">
        <v>0</v>
      </c>
      <c r="AH29" s="624">
        <v>0</v>
      </c>
      <c r="AI29" s="624">
        <v>344954</v>
      </c>
      <c r="AJ29" s="624">
        <f t="shared" si="10"/>
        <v>344.95400000000001</v>
      </c>
      <c r="AK29" s="624">
        <f t="shared" si="11"/>
        <v>0</v>
      </c>
      <c r="AL29" s="624">
        <f t="shared" si="12"/>
        <v>0</v>
      </c>
      <c r="AM29" s="624">
        <f t="shared" si="13"/>
        <v>344.95400000000001</v>
      </c>
      <c r="AP29" s="625" t="s">
        <v>304</v>
      </c>
      <c r="AQ29" s="626">
        <v>195746611</v>
      </c>
      <c r="AR29" s="626">
        <f t="shared" si="22"/>
        <v>195746.611</v>
      </c>
      <c r="AT29" s="625" t="s">
        <v>299</v>
      </c>
      <c r="AU29" s="626">
        <v>344954</v>
      </c>
      <c r="AV29" s="626">
        <v>0</v>
      </c>
      <c r="AW29" s="626">
        <v>0</v>
      </c>
      <c r="AX29" s="626">
        <v>344954</v>
      </c>
      <c r="AY29" s="624">
        <f t="shared" si="23"/>
        <v>344.95400000000001</v>
      </c>
      <c r="AZ29" s="624">
        <f t="shared" si="24"/>
        <v>0</v>
      </c>
      <c r="BA29" s="624">
        <f t="shared" si="25"/>
        <v>0</v>
      </c>
      <c r="BB29" s="624">
        <f t="shared" si="26"/>
        <v>344.95400000000001</v>
      </c>
      <c r="BD29" s="616" t="s">
        <v>477</v>
      </c>
      <c r="BE29" s="627">
        <v>728828</v>
      </c>
      <c r="BF29" s="628">
        <f t="shared" si="27"/>
        <v>728.82799999999997</v>
      </c>
      <c r="BH29" s="616" t="s">
        <v>299</v>
      </c>
      <c r="BI29" s="627">
        <v>344954</v>
      </c>
      <c r="BJ29" s="627">
        <v>0</v>
      </c>
      <c r="BK29" s="627">
        <v>0</v>
      </c>
      <c r="BL29" s="627">
        <v>344954</v>
      </c>
      <c r="BM29" s="628">
        <f t="shared" si="28"/>
        <v>344.95400000000001</v>
      </c>
      <c r="BN29" s="628">
        <f t="shared" si="29"/>
        <v>0</v>
      </c>
      <c r="BO29" s="628">
        <f t="shared" si="30"/>
        <v>0</v>
      </c>
      <c r="BP29" s="628">
        <f t="shared" si="31"/>
        <v>344.95400000000001</v>
      </c>
      <c r="BS29" s="616" t="s">
        <v>303</v>
      </c>
      <c r="BT29" s="627">
        <v>275505691</v>
      </c>
      <c r="BU29" s="627">
        <f t="shared" si="32"/>
        <v>275505.69099999999</v>
      </c>
      <c r="BW29" s="627" t="s">
        <v>299</v>
      </c>
      <c r="BX29" s="627">
        <v>344954</v>
      </c>
      <c r="BY29" s="627">
        <v>0</v>
      </c>
      <c r="BZ29" s="627">
        <v>344954</v>
      </c>
      <c r="CA29" s="627">
        <v>0</v>
      </c>
      <c r="CB29" s="627">
        <f t="shared" si="33"/>
        <v>344.95400000000001</v>
      </c>
      <c r="CC29" s="627">
        <f t="shared" si="34"/>
        <v>0</v>
      </c>
      <c r="CD29" s="627">
        <f t="shared" si="35"/>
        <v>344.95400000000001</v>
      </c>
      <c r="CE29" s="627">
        <f t="shared" si="36"/>
        <v>0</v>
      </c>
      <c r="CG29" s="616" t="s">
        <v>474</v>
      </c>
      <c r="CH29" s="627">
        <v>446925790</v>
      </c>
      <c r="CI29" s="627">
        <f t="shared" si="37"/>
        <v>446925.79</v>
      </c>
      <c r="CK29" s="625" t="s">
        <v>299</v>
      </c>
      <c r="CL29" s="626">
        <v>344954</v>
      </c>
      <c r="CM29" s="626">
        <v>0</v>
      </c>
      <c r="CN29" s="626">
        <v>0</v>
      </c>
      <c r="CO29" s="626">
        <v>344954</v>
      </c>
      <c r="CP29" s="627">
        <f t="shared" si="38"/>
        <v>344.95400000000001</v>
      </c>
      <c r="CQ29" s="627">
        <f t="shared" si="39"/>
        <v>0</v>
      </c>
      <c r="CR29" s="627">
        <f t="shared" si="40"/>
        <v>0</v>
      </c>
      <c r="CS29" s="627">
        <f t="shared" si="41"/>
        <v>344.95400000000001</v>
      </c>
      <c r="CU29" s="628"/>
      <c r="CV29" s="625" t="s">
        <v>305</v>
      </c>
      <c r="CW29" s="626">
        <v>25876460</v>
      </c>
      <c r="CX29" s="626">
        <f t="shared" si="42"/>
        <v>25876.46</v>
      </c>
      <c r="CZ29" s="625" t="s">
        <v>299</v>
      </c>
      <c r="DA29" s="626">
        <v>344954</v>
      </c>
      <c r="DB29" s="626">
        <v>0</v>
      </c>
      <c r="DC29" s="626">
        <v>0</v>
      </c>
      <c r="DD29" s="626">
        <v>344954</v>
      </c>
      <c r="DE29" s="626">
        <f t="shared" si="43"/>
        <v>344.95400000000001</v>
      </c>
      <c r="DF29" s="626">
        <f t="shared" si="44"/>
        <v>0</v>
      </c>
      <c r="DG29" s="626">
        <f t="shared" si="45"/>
        <v>0</v>
      </c>
      <c r="DH29" s="626">
        <f t="shared" si="46"/>
        <v>344.95400000000001</v>
      </c>
      <c r="DL29" s="625" t="s">
        <v>303</v>
      </c>
      <c r="DM29" s="626">
        <v>275437739</v>
      </c>
      <c r="DN29" s="626">
        <f t="shared" si="47"/>
        <v>275437.739</v>
      </c>
      <c r="DQ29" s="629" t="s">
        <v>299</v>
      </c>
      <c r="DR29" s="626">
        <v>344954</v>
      </c>
      <c r="DS29" s="626">
        <v>211771</v>
      </c>
      <c r="DT29" s="626">
        <v>211771</v>
      </c>
      <c r="DU29" s="626">
        <v>133183</v>
      </c>
      <c r="DV29" s="626">
        <f t="shared" si="48"/>
        <v>344.95400000000001</v>
      </c>
      <c r="DW29" s="626">
        <f t="shared" si="49"/>
        <v>211.77099999999999</v>
      </c>
      <c r="DX29" s="626">
        <f t="shared" si="50"/>
        <v>211.77099999999999</v>
      </c>
      <c r="DY29" s="626">
        <f t="shared" si="51"/>
        <v>133.18299999999999</v>
      </c>
      <c r="EB29" s="625" t="s">
        <v>474</v>
      </c>
      <c r="EC29" s="626">
        <v>443624270</v>
      </c>
      <c r="ED29" s="626">
        <f t="shared" si="52"/>
        <v>443624.27</v>
      </c>
      <c r="EH29" s="630" t="s">
        <v>299</v>
      </c>
      <c r="EI29" s="630">
        <v>344954</v>
      </c>
      <c r="EJ29" s="630">
        <v>211771</v>
      </c>
      <c r="EK29" s="630">
        <v>133183</v>
      </c>
      <c r="EL29" s="630">
        <v>211771</v>
      </c>
      <c r="EM29" s="630">
        <v>211771</v>
      </c>
      <c r="EN29" s="630">
        <v>0</v>
      </c>
      <c r="EO29" s="630">
        <f t="shared" si="53"/>
        <v>344.95400000000001</v>
      </c>
      <c r="EP29" s="630">
        <f t="shared" si="54"/>
        <v>211.77099999999999</v>
      </c>
      <c r="EQ29" s="630">
        <f t="shared" si="55"/>
        <v>133.18299999999999</v>
      </c>
      <c r="ER29" s="630">
        <f t="shared" si="18"/>
        <v>211.77099999999999</v>
      </c>
      <c r="ES29" s="630">
        <f t="shared" si="19"/>
        <v>211.77099999999999</v>
      </c>
      <c r="ET29" s="630">
        <f t="shared" si="56"/>
        <v>0</v>
      </c>
      <c r="EW29" s="625" t="s">
        <v>474</v>
      </c>
      <c r="EX29" s="631">
        <v>443394491</v>
      </c>
      <c r="EY29" s="631">
        <f t="shared" si="57"/>
        <v>443394.49099999998</v>
      </c>
      <c r="FA29" s="625" t="s">
        <v>299</v>
      </c>
      <c r="FB29" s="631">
        <v>344954</v>
      </c>
      <c r="FC29" s="631">
        <v>211771</v>
      </c>
      <c r="FD29" s="631">
        <v>211771</v>
      </c>
      <c r="FE29" s="631">
        <v>133183</v>
      </c>
      <c r="FF29" s="631">
        <v>211771</v>
      </c>
      <c r="FG29" s="631">
        <v>0</v>
      </c>
      <c r="FH29" s="631">
        <f t="shared" si="58"/>
        <v>344.95400000000001</v>
      </c>
      <c r="FI29" s="631">
        <f t="shared" si="59"/>
        <v>211.77099999999999</v>
      </c>
      <c r="FJ29" s="631">
        <f t="shared" si="60"/>
        <v>211.77099999999999</v>
      </c>
      <c r="FK29" s="631">
        <f t="shared" si="61"/>
        <v>133.18299999999999</v>
      </c>
      <c r="FL29" s="631">
        <f t="shared" si="62"/>
        <v>211.77099999999999</v>
      </c>
      <c r="FM29" s="631">
        <f t="shared" si="63"/>
        <v>0</v>
      </c>
      <c r="FP29" s="632" t="s">
        <v>301</v>
      </c>
      <c r="FQ29" s="633">
        <v>2279187733</v>
      </c>
      <c r="FR29" s="627">
        <f t="shared" si="64"/>
        <v>2279187.733</v>
      </c>
      <c r="FT29" s="625" t="s">
        <v>299</v>
      </c>
      <c r="FU29" s="625">
        <v>353490</v>
      </c>
      <c r="FV29" s="633">
        <v>353490</v>
      </c>
      <c r="FW29" s="633">
        <v>353490</v>
      </c>
      <c r="FX29" s="633">
        <v>0</v>
      </c>
      <c r="FY29" s="633">
        <v>353490</v>
      </c>
      <c r="FZ29" s="633">
        <v>0</v>
      </c>
      <c r="GA29" s="633">
        <f t="shared" si="65"/>
        <v>353.49</v>
      </c>
      <c r="GB29" s="633">
        <f t="shared" si="66"/>
        <v>353.49</v>
      </c>
      <c r="GC29" s="633">
        <f t="shared" si="67"/>
        <v>353.49</v>
      </c>
      <c r="GD29" s="633">
        <f t="shared" si="68"/>
        <v>0</v>
      </c>
      <c r="GE29" s="633">
        <f t="shared" si="69"/>
        <v>353.49</v>
      </c>
      <c r="GF29" s="633">
        <f t="shared" si="70"/>
        <v>0</v>
      </c>
      <c r="GG29" s="633"/>
    </row>
    <row r="30" spans="1:189" x14ac:dyDescent="0.2">
      <c r="A30" s="624" t="s">
        <v>407</v>
      </c>
      <c r="B30" s="624">
        <v>326529</v>
      </c>
      <c r="C30" s="624">
        <v>0</v>
      </c>
      <c r="D30" s="624">
        <v>0</v>
      </c>
      <c r="E30" s="624">
        <v>326529</v>
      </c>
      <c r="F30" s="624">
        <f t="shared" si="0"/>
        <v>336.65139899999997</v>
      </c>
      <c r="G30" s="624">
        <f t="shared" si="1"/>
        <v>0</v>
      </c>
      <c r="H30" s="624">
        <f t="shared" si="2"/>
        <v>0</v>
      </c>
      <c r="I30" s="624">
        <f t="shared" si="3"/>
        <v>336.65139899999997</v>
      </c>
      <c r="L30" s="625" t="s">
        <v>306</v>
      </c>
      <c r="M30" s="626">
        <v>40988816</v>
      </c>
      <c r="N30" s="626">
        <f t="shared" si="4"/>
        <v>42259.469295999996</v>
      </c>
      <c r="P30" s="625" t="s">
        <v>407</v>
      </c>
      <c r="Q30" s="626">
        <v>326529</v>
      </c>
      <c r="R30" s="626">
        <v>0</v>
      </c>
      <c r="S30" s="626">
        <v>0</v>
      </c>
      <c r="T30" s="626">
        <v>326529</v>
      </c>
      <c r="U30" s="626">
        <f t="shared" si="5"/>
        <v>336.65139899999997</v>
      </c>
      <c r="V30" s="624">
        <f t="shared" si="6"/>
        <v>0</v>
      </c>
      <c r="W30" s="624">
        <f t="shared" si="7"/>
        <v>0</v>
      </c>
      <c r="X30" s="624">
        <f t="shared" si="8"/>
        <v>336.65139899999997</v>
      </c>
      <c r="AA30" s="625" t="s">
        <v>471</v>
      </c>
      <c r="AB30" s="626">
        <v>12933252</v>
      </c>
      <c r="AC30" s="624">
        <f t="shared" si="9"/>
        <v>12933.252</v>
      </c>
      <c r="AE30" s="616" t="s">
        <v>407</v>
      </c>
      <c r="AF30" s="624">
        <v>326529</v>
      </c>
      <c r="AG30" s="624">
        <v>172464</v>
      </c>
      <c r="AH30" s="624">
        <v>172464</v>
      </c>
      <c r="AI30" s="624">
        <v>154065</v>
      </c>
      <c r="AJ30" s="624">
        <f t="shared" si="10"/>
        <v>326.529</v>
      </c>
      <c r="AK30" s="624">
        <f t="shared" si="11"/>
        <v>172.464</v>
      </c>
      <c r="AL30" s="624">
        <f t="shared" si="12"/>
        <v>172.464</v>
      </c>
      <c r="AM30" s="624">
        <f t="shared" si="13"/>
        <v>154.065</v>
      </c>
      <c r="AP30" s="625" t="s">
        <v>305</v>
      </c>
      <c r="AQ30" s="626">
        <v>24695777</v>
      </c>
      <c r="AR30" s="626">
        <f t="shared" si="22"/>
        <v>24695.776999999998</v>
      </c>
      <c r="AT30" s="625" t="s">
        <v>407</v>
      </c>
      <c r="AU30" s="626">
        <v>326529</v>
      </c>
      <c r="AV30" s="626">
        <v>172464</v>
      </c>
      <c r="AW30" s="626">
        <v>172464</v>
      </c>
      <c r="AX30" s="626">
        <v>154065</v>
      </c>
      <c r="AY30" s="624">
        <f t="shared" si="23"/>
        <v>326.529</v>
      </c>
      <c r="AZ30" s="624">
        <f t="shared" si="24"/>
        <v>172.464</v>
      </c>
      <c r="BA30" s="624">
        <f t="shared" si="25"/>
        <v>172.464</v>
      </c>
      <c r="BB30" s="624">
        <f t="shared" si="26"/>
        <v>154.065</v>
      </c>
      <c r="BD30" s="616" t="s">
        <v>306</v>
      </c>
      <c r="BE30" s="627">
        <v>45404146</v>
      </c>
      <c r="BF30" s="628">
        <f t="shared" si="27"/>
        <v>45404.146000000001</v>
      </c>
      <c r="BH30" s="616" t="s">
        <v>407</v>
      </c>
      <c r="BI30" s="627">
        <v>326529</v>
      </c>
      <c r="BJ30" s="627">
        <v>172464</v>
      </c>
      <c r="BK30" s="627">
        <v>172464</v>
      </c>
      <c r="BL30" s="627">
        <v>154065</v>
      </c>
      <c r="BM30" s="628">
        <f t="shared" si="28"/>
        <v>326.529</v>
      </c>
      <c r="BN30" s="628">
        <f t="shared" si="29"/>
        <v>172.464</v>
      </c>
      <c r="BO30" s="628">
        <f t="shared" si="30"/>
        <v>172.464</v>
      </c>
      <c r="BP30" s="628">
        <f t="shared" si="31"/>
        <v>154.065</v>
      </c>
      <c r="BS30" s="616" t="s">
        <v>471</v>
      </c>
      <c r="BT30" s="627">
        <v>13120012</v>
      </c>
      <c r="BU30" s="627">
        <f t="shared" si="32"/>
        <v>13120.012000000001</v>
      </c>
      <c r="BW30" s="627" t="s">
        <v>407</v>
      </c>
      <c r="BX30" s="627">
        <v>346529</v>
      </c>
      <c r="BY30" s="627">
        <v>344928</v>
      </c>
      <c r="BZ30" s="627">
        <v>1601</v>
      </c>
      <c r="CA30" s="627">
        <v>344928</v>
      </c>
      <c r="CB30" s="627">
        <f t="shared" si="33"/>
        <v>346.529</v>
      </c>
      <c r="CC30" s="627">
        <f t="shared" si="34"/>
        <v>344.928</v>
      </c>
      <c r="CD30" s="627">
        <f t="shared" si="35"/>
        <v>1.601</v>
      </c>
      <c r="CE30" s="627">
        <f t="shared" si="36"/>
        <v>344.928</v>
      </c>
      <c r="CG30" s="616" t="s">
        <v>477</v>
      </c>
      <c r="CH30" s="627">
        <v>733494</v>
      </c>
      <c r="CI30" s="627">
        <f t="shared" si="37"/>
        <v>733.49400000000003</v>
      </c>
      <c r="CK30" s="625" t="s">
        <v>407</v>
      </c>
      <c r="CL30" s="626">
        <v>346529</v>
      </c>
      <c r="CM30" s="626">
        <v>344928</v>
      </c>
      <c r="CN30" s="626">
        <v>344928</v>
      </c>
      <c r="CO30" s="626">
        <v>1601</v>
      </c>
      <c r="CP30" s="627">
        <f t="shared" si="38"/>
        <v>346.529</v>
      </c>
      <c r="CQ30" s="627">
        <f t="shared" si="39"/>
        <v>344.928</v>
      </c>
      <c r="CR30" s="627">
        <f t="shared" si="40"/>
        <v>344.928</v>
      </c>
      <c r="CS30" s="627">
        <f t="shared" si="41"/>
        <v>1.601</v>
      </c>
      <c r="CU30" s="628"/>
      <c r="CV30" s="625" t="s">
        <v>472</v>
      </c>
      <c r="CW30" s="626">
        <v>11434784</v>
      </c>
      <c r="CX30" s="626">
        <f t="shared" si="42"/>
        <v>11434.784</v>
      </c>
      <c r="CZ30" s="625" t="s">
        <v>407</v>
      </c>
      <c r="DA30" s="626">
        <v>346529</v>
      </c>
      <c r="DB30" s="626">
        <v>344928</v>
      </c>
      <c r="DC30" s="626">
        <v>344928</v>
      </c>
      <c r="DD30" s="626">
        <v>1601</v>
      </c>
      <c r="DE30" s="626">
        <f t="shared" si="43"/>
        <v>346.529</v>
      </c>
      <c r="DF30" s="626">
        <f t="shared" si="44"/>
        <v>344.928</v>
      </c>
      <c r="DG30" s="626">
        <f t="shared" si="45"/>
        <v>344.928</v>
      </c>
      <c r="DH30" s="626">
        <f t="shared" si="46"/>
        <v>1.601</v>
      </c>
      <c r="DL30" s="625" t="s">
        <v>471</v>
      </c>
      <c r="DM30" s="626">
        <v>12891699</v>
      </c>
      <c r="DN30" s="626">
        <f t="shared" si="47"/>
        <v>12891.699000000001</v>
      </c>
      <c r="DQ30" s="629" t="s">
        <v>407</v>
      </c>
      <c r="DR30" s="626">
        <v>346529</v>
      </c>
      <c r="DS30" s="626">
        <v>344928</v>
      </c>
      <c r="DT30" s="626">
        <v>344928</v>
      </c>
      <c r="DU30" s="626">
        <v>1601</v>
      </c>
      <c r="DV30" s="626">
        <f t="shared" si="48"/>
        <v>346.529</v>
      </c>
      <c r="DW30" s="626">
        <f t="shared" si="49"/>
        <v>344.928</v>
      </c>
      <c r="DX30" s="626">
        <f t="shared" si="50"/>
        <v>344.928</v>
      </c>
      <c r="DY30" s="626">
        <f t="shared" si="51"/>
        <v>1.601</v>
      </c>
      <c r="EB30" s="625" t="s">
        <v>475</v>
      </c>
      <c r="EC30" s="626">
        <v>570579</v>
      </c>
      <c r="ED30" s="626">
        <f t="shared" si="52"/>
        <v>570.57899999999995</v>
      </c>
      <c r="EH30" s="630" t="s">
        <v>407</v>
      </c>
      <c r="EI30" s="630">
        <v>346529</v>
      </c>
      <c r="EJ30" s="630">
        <v>344928</v>
      </c>
      <c r="EK30" s="630">
        <v>1601</v>
      </c>
      <c r="EL30" s="630">
        <v>344928</v>
      </c>
      <c r="EM30" s="630">
        <v>344928</v>
      </c>
      <c r="EN30" s="630">
        <v>0</v>
      </c>
      <c r="EO30" s="630">
        <f t="shared" si="53"/>
        <v>346.529</v>
      </c>
      <c r="EP30" s="630">
        <f t="shared" si="54"/>
        <v>344.928</v>
      </c>
      <c r="EQ30" s="630">
        <f t="shared" si="55"/>
        <v>1.601</v>
      </c>
      <c r="ER30" s="630">
        <f t="shared" si="18"/>
        <v>344.928</v>
      </c>
      <c r="ES30" s="630">
        <f t="shared" si="19"/>
        <v>344.928</v>
      </c>
      <c r="ET30" s="630">
        <f t="shared" si="56"/>
        <v>0</v>
      </c>
      <c r="EW30" s="625" t="s">
        <v>477</v>
      </c>
      <c r="EX30" s="631">
        <v>733494</v>
      </c>
      <c r="EY30" s="631">
        <f t="shared" si="57"/>
        <v>733.49400000000003</v>
      </c>
      <c r="FA30" s="625" t="s">
        <v>407</v>
      </c>
      <c r="FB30" s="631">
        <v>346529</v>
      </c>
      <c r="FC30" s="631">
        <v>344928</v>
      </c>
      <c r="FD30" s="631">
        <v>344928</v>
      </c>
      <c r="FE30" s="631">
        <v>1601</v>
      </c>
      <c r="FF30" s="631">
        <v>344928</v>
      </c>
      <c r="FG30" s="631">
        <v>0</v>
      </c>
      <c r="FH30" s="631">
        <f t="shared" si="58"/>
        <v>346.529</v>
      </c>
      <c r="FI30" s="631">
        <f t="shared" si="59"/>
        <v>344.928</v>
      </c>
      <c r="FJ30" s="631">
        <f t="shared" si="60"/>
        <v>344.928</v>
      </c>
      <c r="FK30" s="631">
        <f t="shared" si="61"/>
        <v>1.601</v>
      </c>
      <c r="FL30" s="631">
        <f t="shared" si="62"/>
        <v>344.928</v>
      </c>
      <c r="FM30" s="631">
        <f t="shared" si="63"/>
        <v>0</v>
      </c>
      <c r="FP30" s="632" t="s">
        <v>302</v>
      </c>
      <c r="FQ30" s="633">
        <v>1716893887</v>
      </c>
      <c r="FR30" s="627">
        <f t="shared" si="64"/>
        <v>1716893.8870000001</v>
      </c>
      <c r="FT30" s="625" t="s">
        <v>407</v>
      </c>
      <c r="FU30" s="625">
        <v>346529</v>
      </c>
      <c r="FV30" s="633">
        <v>344928</v>
      </c>
      <c r="FW30" s="633">
        <v>344928</v>
      </c>
      <c r="FX30" s="633">
        <v>1601</v>
      </c>
      <c r="FY30" s="633">
        <v>344928</v>
      </c>
      <c r="FZ30" s="633">
        <v>0</v>
      </c>
      <c r="GA30" s="633">
        <f t="shared" si="65"/>
        <v>346.529</v>
      </c>
      <c r="GB30" s="633">
        <f t="shared" si="66"/>
        <v>344.928</v>
      </c>
      <c r="GC30" s="633">
        <f t="shared" si="67"/>
        <v>344.928</v>
      </c>
      <c r="GD30" s="633">
        <f t="shared" si="68"/>
        <v>1.601</v>
      </c>
      <c r="GE30" s="633">
        <f t="shared" si="69"/>
        <v>344.928</v>
      </c>
      <c r="GF30" s="633">
        <f t="shared" si="70"/>
        <v>0</v>
      </c>
      <c r="GG30" s="633"/>
    </row>
    <row r="31" spans="1:189" x14ac:dyDescent="0.2">
      <c r="A31" s="624" t="s">
        <v>300</v>
      </c>
      <c r="B31" s="624">
        <v>539068</v>
      </c>
      <c r="C31" s="624">
        <v>218404</v>
      </c>
      <c r="D31" s="624">
        <v>218404</v>
      </c>
      <c r="E31" s="624">
        <v>320664</v>
      </c>
      <c r="F31" s="624">
        <f t="shared" si="0"/>
        <v>555.77910799999995</v>
      </c>
      <c r="G31" s="624">
        <f t="shared" si="1"/>
        <v>225.17452399999999</v>
      </c>
      <c r="H31" s="624">
        <f t="shared" si="2"/>
        <v>225.17452399999999</v>
      </c>
      <c r="I31" s="624">
        <f t="shared" si="3"/>
        <v>330.60458399999999</v>
      </c>
      <c r="L31" s="625" t="s">
        <v>479</v>
      </c>
      <c r="M31" s="626">
        <v>40988816</v>
      </c>
      <c r="N31" s="626">
        <f t="shared" si="4"/>
        <v>42259.469295999996</v>
      </c>
      <c r="P31" s="625" t="s">
        <v>300</v>
      </c>
      <c r="Q31" s="626">
        <v>539068</v>
      </c>
      <c r="R31" s="626">
        <v>218404</v>
      </c>
      <c r="S31" s="626">
        <v>218404</v>
      </c>
      <c r="T31" s="626">
        <v>320664</v>
      </c>
      <c r="U31" s="626">
        <f t="shared" si="5"/>
        <v>555.77910799999995</v>
      </c>
      <c r="V31" s="624">
        <f t="shared" si="6"/>
        <v>225.17452399999999</v>
      </c>
      <c r="W31" s="624">
        <f t="shared" si="7"/>
        <v>225.17452399999999</v>
      </c>
      <c r="X31" s="624">
        <f t="shared" si="8"/>
        <v>330.60458399999999</v>
      </c>
      <c r="AA31" s="625" t="s">
        <v>304</v>
      </c>
      <c r="AB31" s="626">
        <v>194460593</v>
      </c>
      <c r="AC31" s="624">
        <f t="shared" si="9"/>
        <v>194460.59299999999</v>
      </c>
      <c r="AE31" s="616" t="s">
        <v>300</v>
      </c>
      <c r="AF31" s="624">
        <v>539068</v>
      </c>
      <c r="AG31" s="624">
        <v>218404</v>
      </c>
      <c r="AH31" s="624">
        <v>218404</v>
      </c>
      <c r="AI31" s="624">
        <v>320664</v>
      </c>
      <c r="AJ31" s="624">
        <f t="shared" si="10"/>
        <v>539.06799999999998</v>
      </c>
      <c r="AK31" s="624">
        <f t="shared" si="11"/>
        <v>218.404</v>
      </c>
      <c r="AL31" s="624">
        <f t="shared" si="12"/>
        <v>218.404</v>
      </c>
      <c r="AM31" s="624">
        <f t="shared" si="13"/>
        <v>320.66399999999999</v>
      </c>
      <c r="AP31" s="625" t="s">
        <v>472</v>
      </c>
      <c r="AQ31" s="626">
        <v>10343364</v>
      </c>
      <c r="AR31" s="626">
        <f t="shared" si="22"/>
        <v>10343.364</v>
      </c>
      <c r="AT31" s="625" t="s">
        <v>300</v>
      </c>
      <c r="AU31" s="626">
        <v>539068</v>
      </c>
      <c r="AV31" s="626">
        <v>218404</v>
      </c>
      <c r="AW31" s="626">
        <v>218404</v>
      </c>
      <c r="AX31" s="626">
        <v>320664</v>
      </c>
      <c r="AY31" s="624">
        <f t="shared" si="23"/>
        <v>539.06799999999998</v>
      </c>
      <c r="AZ31" s="624">
        <f t="shared" si="24"/>
        <v>218.404</v>
      </c>
      <c r="BA31" s="624">
        <f t="shared" si="25"/>
        <v>218.404</v>
      </c>
      <c r="BB31" s="624">
        <f t="shared" si="26"/>
        <v>320.66399999999999</v>
      </c>
      <c r="BD31" s="616" t="s">
        <v>479</v>
      </c>
      <c r="BE31" s="627">
        <v>45404146</v>
      </c>
      <c r="BF31" s="628">
        <f t="shared" si="27"/>
        <v>45404.146000000001</v>
      </c>
      <c r="BH31" s="616" t="s">
        <v>300</v>
      </c>
      <c r="BI31" s="627">
        <v>539068</v>
      </c>
      <c r="BJ31" s="627">
        <v>218404</v>
      </c>
      <c r="BK31" s="627">
        <v>218404</v>
      </c>
      <c r="BL31" s="627">
        <v>320664</v>
      </c>
      <c r="BM31" s="628">
        <f t="shared" si="28"/>
        <v>539.06799999999998</v>
      </c>
      <c r="BN31" s="628">
        <f t="shared" si="29"/>
        <v>218.404</v>
      </c>
      <c r="BO31" s="628">
        <f t="shared" si="30"/>
        <v>218.404</v>
      </c>
      <c r="BP31" s="628">
        <f t="shared" si="31"/>
        <v>320.66399999999999</v>
      </c>
      <c r="BS31" s="616" t="s">
        <v>304</v>
      </c>
      <c r="BT31" s="627">
        <v>196614927</v>
      </c>
      <c r="BU31" s="627">
        <f t="shared" si="32"/>
        <v>196614.927</v>
      </c>
      <c r="BW31" s="627" t="s">
        <v>300</v>
      </c>
      <c r="BX31" s="627">
        <v>539068</v>
      </c>
      <c r="BY31" s="627">
        <v>218404</v>
      </c>
      <c r="BZ31" s="627">
        <v>320664</v>
      </c>
      <c r="CA31" s="627">
        <v>218404</v>
      </c>
      <c r="CB31" s="627">
        <f t="shared" si="33"/>
        <v>539.06799999999998</v>
      </c>
      <c r="CC31" s="627">
        <f t="shared" si="34"/>
        <v>218.404</v>
      </c>
      <c r="CD31" s="627">
        <f t="shared" si="35"/>
        <v>320.66399999999999</v>
      </c>
      <c r="CE31" s="627">
        <f t="shared" si="36"/>
        <v>218.404</v>
      </c>
      <c r="CG31" s="616" t="s">
        <v>306</v>
      </c>
      <c r="CH31" s="627">
        <v>51558483</v>
      </c>
      <c r="CI31" s="627">
        <f t="shared" si="37"/>
        <v>51558.483</v>
      </c>
      <c r="CK31" s="625" t="s">
        <v>300</v>
      </c>
      <c r="CL31" s="626">
        <v>539068</v>
      </c>
      <c r="CM31" s="626">
        <v>218404</v>
      </c>
      <c r="CN31" s="626">
        <v>218404</v>
      </c>
      <c r="CO31" s="626">
        <v>320664</v>
      </c>
      <c r="CP31" s="627">
        <f t="shared" si="38"/>
        <v>539.06799999999998</v>
      </c>
      <c r="CQ31" s="627">
        <f t="shared" si="39"/>
        <v>218.404</v>
      </c>
      <c r="CR31" s="627">
        <f t="shared" si="40"/>
        <v>218.404</v>
      </c>
      <c r="CS31" s="627">
        <f t="shared" si="41"/>
        <v>320.66399999999999</v>
      </c>
      <c r="CU31" s="628"/>
      <c r="CV31" s="625" t="s">
        <v>473</v>
      </c>
      <c r="CW31" s="626">
        <v>188458002</v>
      </c>
      <c r="CX31" s="626">
        <f t="shared" si="42"/>
        <v>188458.00200000001</v>
      </c>
      <c r="CZ31" s="625" t="s">
        <v>300</v>
      </c>
      <c r="DA31" s="626">
        <v>539068</v>
      </c>
      <c r="DB31" s="626">
        <v>218404</v>
      </c>
      <c r="DC31" s="626">
        <v>218404</v>
      </c>
      <c r="DD31" s="626">
        <v>320664</v>
      </c>
      <c r="DE31" s="626">
        <f t="shared" si="43"/>
        <v>539.06799999999998</v>
      </c>
      <c r="DF31" s="626">
        <f t="shared" si="44"/>
        <v>218.404</v>
      </c>
      <c r="DG31" s="626">
        <f t="shared" si="45"/>
        <v>218.404</v>
      </c>
      <c r="DH31" s="626">
        <f t="shared" si="46"/>
        <v>320.66399999999999</v>
      </c>
      <c r="DL31" s="625" t="s">
        <v>304</v>
      </c>
      <c r="DM31" s="626">
        <v>197004215</v>
      </c>
      <c r="DN31" s="626">
        <f t="shared" si="47"/>
        <v>197004.215</v>
      </c>
      <c r="DQ31" s="629" t="s">
        <v>300</v>
      </c>
      <c r="DR31" s="626">
        <v>539068</v>
      </c>
      <c r="DS31" s="626">
        <v>218404</v>
      </c>
      <c r="DT31" s="626">
        <v>218404</v>
      </c>
      <c r="DU31" s="626">
        <v>320664</v>
      </c>
      <c r="DV31" s="626">
        <f t="shared" si="48"/>
        <v>539.06799999999998</v>
      </c>
      <c r="DW31" s="626">
        <f t="shared" si="49"/>
        <v>218.404</v>
      </c>
      <c r="DX31" s="626">
        <f t="shared" si="50"/>
        <v>218.404</v>
      </c>
      <c r="DY31" s="626">
        <f t="shared" si="51"/>
        <v>320.66399999999999</v>
      </c>
      <c r="EB31" s="625" t="s">
        <v>477</v>
      </c>
      <c r="EC31" s="626">
        <v>733494</v>
      </c>
      <c r="ED31" s="626">
        <f t="shared" si="52"/>
        <v>733.49400000000003</v>
      </c>
      <c r="EH31" s="630" t="s">
        <v>300</v>
      </c>
      <c r="EI31" s="630">
        <v>539068</v>
      </c>
      <c r="EJ31" s="630">
        <v>218404</v>
      </c>
      <c r="EK31" s="630">
        <v>320664</v>
      </c>
      <c r="EL31" s="630">
        <v>218404</v>
      </c>
      <c r="EM31" s="630">
        <v>218404</v>
      </c>
      <c r="EN31" s="630">
        <v>0</v>
      </c>
      <c r="EO31" s="630">
        <f t="shared" si="53"/>
        <v>539.06799999999998</v>
      </c>
      <c r="EP31" s="630">
        <f t="shared" si="54"/>
        <v>218.404</v>
      </c>
      <c r="EQ31" s="630">
        <f t="shared" si="55"/>
        <v>320.66399999999999</v>
      </c>
      <c r="ER31" s="630">
        <f t="shared" si="18"/>
        <v>218.404</v>
      </c>
      <c r="ES31" s="630">
        <f t="shared" si="19"/>
        <v>218.404</v>
      </c>
      <c r="ET31" s="630">
        <f t="shared" si="56"/>
        <v>0</v>
      </c>
      <c r="EW31" s="625" t="s">
        <v>306</v>
      </c>
      <c r="EX31" s="631">
        <v>51211088</v>
      </c>
      <c r="EY31" s="631">
        <f t="shared" si="57"/>
        <v>51211.088000000003</v>
      </c>
      <c r="FA31" s="625" t="s">
        <v>300</v>
      </c>
      <c r="FB31" s="631">
        <v>539068</v>
      </c>
      <c r="FC31" s="631">
        <v>218404</v>
      </c>
      <c r="FD31" s="631">
        <v>218404</v>
      </c>
      <c r="FE31" s="631">
        <v>320664</v>
      </c>
      <c r="FF31" s="631">
        <v>218404</v>
      </c>
      <c r="FG31" s="631">
        <v>0</v>
      </c>
      <c r="FH31" s="631">
        <f t="shared" si="58"/>
        <v>539.06799999999998</v>
      </c>
      <c r="FI31" s="631">
        <f t="shared" si="59"/>
        <v>218.404</v>
      </c>
      <c r="FJ31" s="631">
        <f t="shared" si="60"/>
        <v>218.404</v>
      </c>
      <c r="FK31" s="631">
        <f t="shared" si="61"/>
        <v>320.66399999999999</v>
      </c>
      <c r="FL31" s="631">
        <f t="shared" si="62"/>
        <v>218.404</v>
      </c>
      <c r="FM31" s="631">
        <f t="shared" si="63"/>
        <v>0</v>
      </c>
      <c r="FP31" s="632" t="s">
        <v>303</v>
      </c>
      <c r="FQ31" s="633">
        <v>288507813</v>
      </c>
      <c r="FR31" s="627">
        <f t="shared" si="64"/>
        <v>288507.81300000002</v>
      </c>
      <c r="FT31" s="625" t="s">
        <v>300</v>
      </c>
      <c r="FU31" s="625">
        <v>539068</v>
      </c>
      <c r="FV31" s="633">
        <v>436808</v>
      </c>
      <c r="FW31" s="633">
        <v>436808</v>
      </c>
      <c r="FX31" s="633">
        <v>102260</v>
      </c>
      <c r="FY31" s="633">
        <v>436808</v>
      </c>
      <c r="FZ31" s="633">
        <v>0</v>
      </c>
      <c r="GA31" s="633">
        <f t="shared" si="65"/>
        <v>539.06799999999998</v>
      </c>
      <c r="GB31" s="633">
        <f t="shared" si="66"/>
        <v>436.80799999999999</v>
      </c>
      <c r="GC31" s="633">
        <f t="shared" si="67"/>
        <v>436.80799999999999</v>
      </c>
      <c r="GD31" s="633">
        <f t="shared" si="68"/>
        <v>102.26</v>
      </c>
      <c r="GE31" s="633">
        <f t="shared" si="69"/>
        <v>436.80799999999999</v>
      </c>
      <c r="GF31" s="633">
        <f t="shared" si="70"/>
        <v>0</v>
      </c>
      <c r="GG31" s="633"/>
    </row>
    <row r="32" spans="1:189" x14ac:dyDescent="0.2">
      <c r="A32" s="624" t="s">
        <v>301</v>
      </c>
      <c r="B32" s="624">
        <v>17887240325</v>
      </c>
      <c r="C32" s="624">
        <v>1228669421</v>
      </c>
      <c r="D32" s="624">
        <v>1228669421</v>
      </c>
      <c r="E32" s="624">
        <v>16658570904</v>
      </c>
      <c r="F32" s="624">
        <f t="shared" si="0"/>
        <v>18441744.775074996</v>
      </c>
      <c r="G32" s="624">
        <f t="shared" si="1"/>
        <v>1266758.1730509999</v>
      </c>
      <c r="H32" s="624">
        <f t="shared" si="2"/>
        <v>1266758.1730509999</v>
      </c>
      <c r="I32" s="624">
        <f t="shared" si="3"/>
        <v>17174986.602023996</v>
      </c>
      <c r="L32" s="625" t="s">
        <v>308</v>
      </c>
      <c r="M32" s="626">
        <v>29558673</v>
      </c>
      <c r="N32" s="626">
        <f t="shared" si="4"/>
        <v>30474.991862999996</v>
      </c>
      <c r="P32" s="625" t="s">
        <v>301</v>
      </c>
      <c r="Q32" s="626">
        <v>17887240325</v>
      </c>
      <c r="R32" s="626">
        <v>2445376381</v>
      </c>
      <c r="S32" s="626">
        <v>2445376381</v>
      </c>
      <c r="T32" s="626">
        <v>15441863944</v>
      </c>
      <c r="U32" s="626">
        <f t="shared" si="5"/>
        <v>18441744.775074996</v>
      </c>
      <c r="V32" s="624">
        <f t="shared" si="6"/>
        <v>2521183.0488109998</v>
      </c>
      <c r="W32" s="624">
        <f t="shared" si="7"/>
        <v>2521183.0488109998</v>
      </c>
      <c r="X32" s="624">
        <f t="shared" si="8"/>
        <v>15920561.726263998</v>
      </c>
      <c r="AA32" s="625" t="s">
        <v>305</v>
      </c>
      <c r="AB32" s="626">
        <v>24524521</v>
      </c>
      <c r="AC32" s="624">
        <f t="shared" si="9"/>
        <v>24524.521000000001</v>
      </c>
      <c r="AE32" s="616" t="s">
        <v>301</v>
      </c>
      <c r="AF32" s="624">
        <v>17887240325</v>
      </c>
      <c r="AG32" s="624">
        <v>4639870245</v>
      </c>
      <c r="AH32" s="624">
        <v>4639870245</v>
      </c>
      <c r="AI32" s="624">
        <v>13247370080</v>
      </c>
      <c r="AJ32" s="624">
        <f t="shared" si="10"/>
        <v>17887240.324999999</v>
      </c>
      <c r="AK32" s="624">
        <f t="shared" si="11"/>
        <v>4639870.2450000001</v>
      </c>
      <c r="AL32" s="624">
        <f t="shared" si="12"/>
        <v>4639870.2450000001</v>
      </c>
      <c r="AM32" s="624">
        <f t="shared" si="13"/>
        <v>13247370.08</v>
      </c>
      <c r="AP32" s="625" t="s">
        <v>473</v>
      </c>
      <c r="AQ32" s="626">
        <v>191904034</v>
      </c>
      <c r="AR32" s="626">
        <f t="shared" si="22"/>
        <v>191904.03400000001</v>
      </c>
      <c r="AT32" s="625" t="s">
        <v>301</v>
      </c>
      <c r="AU32" s="626">
        <v>17887207276</v>
      </c>
      <c r="AV32" s="626">
        <v>5884142094</v>
      </c>
      <c r="AW32" s="626">
        <v>5884142094</v>
      </c>
      <c r="AX32" s="626">
        <v>12003065182</v>
      </c>
      <c r="AY32" s="624">
        <f t="shared" si="23"/>
        <v>17887207.276000001</v>
      </c>
      <c r="AZ32" s="624">
        <f t="shared" si="24"/>
        <v>5884142.0939999996</v>
      </c>
      <c r="BA32" s="624">
        <f t="shared" si="25"/>
        <v>5884142.0939999996</v>
      </c>
      <c r="BB32" s="624">
        <f t="shared" si="26"/>
        <v>12003065.182</v>
      </c>
      <c r="BD32" s="616" t="s">
        <v>308</v>
      </c>
      <c r="BE32" s="627">
        <v>31466871</v>
      </c>
      <c r="BF32" s="628">
        <f t="shared" si="27"/>
        <v>31466.870999999999</v>
      </c>
      <c r="BH32" s="616" t="s">
        <v>301</v>
      </c>
      <c r="BI32" s="627">
        <v>17884404758</v>
      </c>
      <c r="BJ32" s="627">
        <v>7107246645</v>
      </c>
      <c r="BK32" s="627">
        <v>7107246645</v>
      </c>
      <c r="BL32" s="627">
        <v>10777158113</v>
      </c>
      <c r="BM32" s="628">
        <f t="shared" si="28"/>
        <v>17884404.758000001</v>
      </c>
      <c r="BN32" s="628">
        <f t="shared" si="29"/>
        <v>7107246.6449999996</v>
      </c>
      <c r="BO32" s="628">
        <f t="shared" si="30"/>
        <v>7107246.6449999996</v>
      </c>
      <c r="BP32" s="628">
        <f t="shared" si="31"/>
        <v>10777158.113</v>
      </c>
      <c r="BS32" s="616" t="s">
        <v>305</v>
      </c>
      <c r="BT32" s="627">
        <v>25363046</v>
      </c>
      <c r="BU32" s="627">
        <f t="shared" si="32"/>
        <v>25363.045999999998</v>
      </c>
      <c r="BW32" s="627" t="s">
        <v>301</v>
      </c>
      <c r="BX32" s="627">
        <v>17846431758</v>
      </c>
      <c r="BY32" s="627">
        <v>9333413609</v>
      </c>
      <c r="BZ32" s="627">
        <v>8513018149</v>
      </c>
      <c r="CA32" s="627">
        <v>9333413609</v>
      </c>
      <c r="CB32" s="627">
        <f t="shared" si="33"/>
        <v>17846431.758000001</v>
      </c>
      <c r="CC32" s="627">
        <f t="shared" si="34"/>
        <v>9333413.6089999992</v>
      </c>
      <c r="CD32" s="627">
        <f t="shared" si="35"/>
        <v>8513018.1490000002</v>
      </c>
      <c r="CE32" s="627">
        <f t="shared" si="36"/>
        <v>9333413.6089999992</v>
      </c>
      <c r="CG32" s="616" t="s">
        <v>478</v>
      </c>
      <c r="CH32" s="627">
        <v>4457450</v>
      </c>
      <c r="CI32" s="627">
        <f t="shared" si="37"/>
        <v>4457.45</v>
      </c>
      <c r="CK32" s="625" t="s">
        <v>301</v>
      </c>
      <c r="CL32" s="626">
        <v>17847464807</v>
      </c>
      <c r="CM32" s="626">
        <v>10583192951</v>
      </c>
      <c r="CN32" s="626">
        <v>10583192951</v>
      </c>
      <c r="CO32" s="626">
        <v>7264271856</v>
      </c>
      <c r="CP32" s="627">
        <f t="shared" si="38"/>
        <v>17847464.807</v>
      </c>
      <c r="CQ32" s="627">
        <f t="shared" si="39"/>
        <v>10583192.950999999</v>
      </c>
      <c r="CR32" s="627">
        <f t="shared" si="40"/>
        <v>10583192.950999999</v>
      </c>
      <c r="CS32" s="627">
        <f t="shared" si="41"/>
        <v>7264271.8559999997</v>
      </c>
      <c r="CU32" s="628"/>
      <c r="CV32" s="625" t="s">
        <v>474</v>
      </c>
      <c r="CW32" s="626">
        <v>445357658</v>
      </c>
      <c r="CX32" s="626">
        <f t="shared" si="42"/>
        <v>445357.658</v>
      </c>
      <c r="CZ32" s="625" t="s">
        <v>301</v>
      </c>
      <c r="DA32" s="626">
        <v>17847341801</v>
      </c>
      <c r="DB32" s="626">
        <v>11837115856</v>
      </c>
      <c r="DC32" s="626">
        <v>11837115856</v>
      </c>
      <c r="DD32" s="626">
        <v>6010225945</v>
      </c>
      <c r="DE32" s="626">
        <f t="shared" si="43"/>
        <v>17847341.800999999</v>
      </c>
      <c r="DF32" s="626">
        <f t="shared" si="44"/>
        <v>11837115.856000001</v>
      </c>
      <c r="DG32" s="626">
        <f t="shared" si="45"/>
        <v>11837115.856000001</v>
      </c>
      <c r="DH32" s="626">
        <f t="shared" si="46"/>
        <v>6010225.9450000003</v>
      </c>
      <c r="DL32" s="625" t="s">
        <v>305</v>
      </c>
      <c r="DM32" s="626">
        <v>25804497</v>
      </c>
      <c r="DN32" s="626">
        <f t="shared" si="47"/>
        <v>25804.496999999999</v>
      </c>
      <c r="DQ32" s="629" t="s">
        <v>301</v>
      </c>
      <c r="DR32" s="626">
        <v>17846309171</v>
      </c>
      <c r="DS32" s="626">
        <v>14066466317</v>
      </c>
      <c r="DT32" s="626">
        <v>14066466317</v>
      </c>
      <c r="DU32" s="626">
        <v>3779842854</v>
      </c>
      <c r="DV32" s="626">
        <f t="shared" si="48"/>
        <v>17846309.171</v>
      </c>
      <c r="DW32" s="626">
        <f t="shared" si="49"/>
        <v>14066466.317</v>
      </c>
      <c r="DX32" s="626">
        <f t="shared" si="50"/>
        <v>14066466.317</v>
      </c>
      <c r="DY32" s="626">
        <f t="shared" si="51"/>
        <v>3779842.8539999998</v>
      </c>
      <c r="EB32" s="625" t="s">
        <v>306</v>
      </c>
      <c r="EC32" s="626">
        <v>56465704</v>
      </c>
      <c r="ED32" s="626">
        <f t="shared" si="52"/>
        <v>56465.703999999998</v>
      </c>
      <c r="EH32" s="630" t="s">
        <v>301</v>
      </c>
      <c r="EI32" s="630">
        <v>17842074553</v>
      </c>
      <c r="EJ32" s="630">
        <v>15312224320</v>
      </c>
      <c r="EK32" s="630">
        <v>2529850233</v>
      </c>
      <c r="EL32" s="630">
        <v>15312224320</v>
      </c>
      <c r="EM32" s="630">
        <v>15015886761</v>
      </c>
      <c r="EN32" s="630">
        <v>296337559</v>
      </c>
      <c r="EO32" s="630">
        <f t="shared" si="53"/>
        <v>17842074.552999999</v>
      </c>
      <c r="EP32" s="630">
        <f t="shared" si="54"/>
        <v>15312224.32</v>
      </c>
      <c r="EQ32" s="630">
        <f t="shared" si="55"/>
        <v>2529850.233</v>
      </c>
      <c r="ER32" s="630">
        <f t="shared" si="18"/>
        <v>15312224.32</v>
      </c>
      <c r="ES32" s="630">
        <f t="shared" si="19"/>
        <v>15015886.761</v>
      </c>
      <c r="ET32" s="630">
        <f t="shared" si="56"/>
        <v>296337.55900000001</v>
      </c>
      <c r="EW32" s="625" t="s">
        <v>478</v>
      </c>
      <c r="EX32" s="631">
        <v>8945120</v>
      </c>
      <c r="EY32" s="631">
        <f t="shared" si="57"/>
        <v>8945.1200000000008</v>
      </c>
      <c r="FA32" s="625" t="s">
        <v>301</v>
      </c>
      <c r="FB32" s="631">
        <v>17841919553</v>
      </c>
      <c r="FC32" s="631">
        <v>16564932442</v>
      </c>
      <c r="FD32" s="631">
        <v>16564932442</v>
      </c>
      <c r="FE32" s="631">
        <v>1276987111</v>
      </c>
      <c r="FF32" s="631">
        <v>16233909664</v>
      </c>
      <c r="FG32" s="631">
        <v>331022778</v>
      </c>
      <c r="FH32" s="631">
        <f t="shared" si="58"/>
        <v>17841919.552999999</v>
      </c>
      <c r="FI32" s="631">
        <f t="shared" si="59"/>
        <v>16564932.442</v>
      </c>
      <c r="FJ32" s="631">
        <f t="shared" si="60"/>
        <v>16564932.442</v>
      </c>
      <c r="FK32" s="631">
        <f t="shared" si="61"/>
        <v>1276987.111</v>
      </c>
      <c r="FL32" s="631">
        <f t="shared" si="62"/>
        <v>16233909.664000001</v>
      </c>
      <c r="FM32" s="631">
        <f t="shared" si="63"/>
        <v>331022.77799999999</v>
      </c>
      <c r="FP32" s="632" t="s">
        <v>471</v>
      </c>
      <c r="FQ32" s="633">
        <v>12923854</v>
      </c>
      <c r="FR32" s="627">
        <f t="shared" si="64"/>
        <v>12923.853999999999</v>
      </c>
      <c r="FT32" s="625" t="s">
        <v>301</v>
      </c>
      <c r="FU32" s="625">
        <v>18981801749</v>
      </c>
      <c r="FV32" s="633">
        <v>18844120175</v>
      </c>
      <c r="FW32" s="633">
        <v>18844120175</v>
      </c>
      <c r="FX32" s="633">
        <v>137681574</v>
      </c>
      <c r="FY32" s="633">
        <v>18385665570</v>
      </c>
      <c r="FZ32" s="633">
        <v>458454605</v>
      </c>
      <c r="GA32" s="633">
        <f t="shared" si="65"/>
        <v>18981801.749000002</v>
      </c>
      <c r="GB32" s="633">
        <f t="shared" si="66"/>
        <v>18844120.175000001</v>
      </c>
      <c r="GC32" s="633">
        <f t="shared" si="67"/>
        <v>18844120.175000001</v>
      </c>
      <c r="GD32" s="633">
        <f t="shared" si="68"/>
        <v>137681.57399999999</v>
      </c>
      <c r="GE32" s="633">
        <f t="shared" si="69"/>
        <v>18385665.57</v>
      </c>
      <c r="GF32" s="633">
        <f t="shared" si="70"/>
        <v>458454.60499999998</v>
      </c>
      <c r="GG32" s="633"/>
    </row>
    <row r="33" spans="1:189" x14ac:dyDescent="0.2">
      <c r="A33" s="624" t="s">
        <v>302</v>
      </c>
      <c r="B33" s="624">
        <v>15141014982</v>
      </c>
      <c r="C33" s="624">
        <v>1126633495</v>
      </c>
      <c r="D33" s="624">
        <v>1126633495</v>
      </c>
      <c r="E33" s="624">
        <v>14014381487</v>
      </c>
      <c r="F33" s="624">
        <f t="shared" si="0"/>
        <v>15610386.446441999</v>
      </c>
      <c r="G33" s="624">
        <f t="shared" si="1"/>
        <v>1161559.133345</v>
      </c>
      <c r="H33" s="624">
        <f t="shared" si="2"/>
        <v>1161559.133345</v>
      </c>
      <c r="I33" s="624">
        <f t="shared" si="3"/>
        <v>14448827.313096998</v>
      </c>
      <c r="L33" s="625" t="s">
        <v>482</v>
      </c>
      <c r="M33" s="626">
        <v>18554160</v>
      </c>
      <c r="N33" s="626">
        <f t="shared" si="4"/>
        <v>19129.338959999997</v>
      </c>
      <c r="P33" s="625" t="s">
        <v>302</v>
      </c>
      <c r="Q33" s="626">
        <v>15141014982</v>
      </c>
      <c r="R33" s="626">
        <v>2272792966</v>
      </c>
      <c r="S33" s="626">
        <v>2272792966</v>
      </c>
      <c r="T33" s="626">
        <v>12868222016</v>
      </c>
      <c r="U33" s="626">
        <f t="shared" si="5"/>
        <v>15610386.446441999</v>
      </c>
      <c r="V33" s="624">
        <f t="shared" si="6"/>
        <v>2343249.547946</v>
      </c>
      <c r="W33" s="624">
        <f t="shared" si="7"/>
        <v>2343249.547946</v>
      </c>
      <c r="X33" s="624">
        <f t="shared" si="8"/>
        <v>13267136.898496</v>
      </c>
      <c r="AA33" s="625" t="s">
        <v>472</v>
      </c>
      <c r="AB33" s="626">
        <v>10343364</v>
      </c>
      <c r="AC33" s="624">
        <f t="shared" si="9"/>
        <v>10343.364</v>
      </c>
      <c r="AE33" s="616" t="s">
        <v>302</v>
      </c>
      <c r="AF33" s="624">
        <v>15141014982</v>
      </c>
      <c r="AG33" s="624">
        <v>3944383919</v>
      </c>
      <c r="AH33" s="624">
        <v>3944383919</v>
      </c>
      <c r="AI33" s="624">
        <v>11196631063</v>
      </c>
      <c r="AJ33" s="624">
        <f t="shared" si="10"/>
        <v>15141014.982000001</v>
      </c>
      <c r="AK33" s="624">
        <f t="shared" si="11"/>
        <v>3944383.9190000002</v>
      </c>
      <c r="AL33" s="624">
        <f t="shared" si="12"/>
        <v>3944383.9190000002</v>
      </c>
      <c r="AM33" s="624">
        <f t="shared" si="13"/>
        <v>11196631.062999999</v>
      </c>
      <c r="AP33" s="625" t="s">
        <v>474</v>
      </c>
      <c r="AQ33" s="626">
        <v>443500644</v>
      </c>
      <c r="AR33" s="626">
        <f t="shared" si="22"/>
        <v>443500.64399999997</v>
      </c>
      <c r="AT33" s="625" t="s">
        <v>302</v>
      </c>
      <c r="AU33" s="626">
        <v>15141014982</v>
      </c>
      <c r="AV33" s="626">
        <v>5099689315</v>
      </c>
      <c r="AW33" s="626">
        <v>5099689315</v>
      </c>
      <c r="AX33" s="626">
        <v>10041325667</v>
      </c>
      <c r="AY33" s="624">
        <f t="shared" si="23"/>
        <v>15141014.982000001</v>
      </c>
      <c r="AZ33" s="624">
        <f t="shared" si="24"/>
        <v>5099689.3150000004</v>
      </c>
      <c r="BA33" s="624">
        <f t="shared" si="25"/>
        <v>5099689.3150000004</v>
      </c>
      <c r="BB33" s="624">
        <f t="shared" si="26"/>
        <v>10041325.666999999</v>
      </c>
      <c r="BD33" s="616" t="s">
        <v>482</v>
      </c>
      <c r="BE33" s="627">
        <v>20708315</v>
      </c>
      <c r="BF33" s="628">
        <f t="shared" si="27"/>
        <v>20708.314999999999</v>
      </c>
      <c r="BH33" s="616" t="s">
        <v>302</v>
      </c>
      <c r="BI33" s="627">
        <v>15138212464</v>
      </c>
      <c r="BJ33" s="627">
        <v>6245922849</v>
      </c>
      <c r="BK33" s="627">
        <v>6245922849</v>
      </c>
      <c r="BL33" s="627">
        <v>8892289615</v>
      </c>
      <c r="BM33" s="628">
        <f t="shared" si="28"/>
        <v>15138212.464</v>
      </c>
      <c r="BN33" s="628">
        <f t="shared" si="29"/>
        <v>6245922.8490000004</v>
      </c>
      <c r="BO33" s="628">
        <f t="shared" si="30"/>
        <v>6245922.8490000004</v>
      </c>
      <c r="BP33" s="628">
        <f t="shared" si="31"/>
        <v>8892289.6150000002</v>
      </c>
      <c r="BS33" s="616" t="s">
        <v>472</v>
      </c>
      <c r="BT33" s="627">
        <v>10805133</v>
      </c>
      <c r="BU33" s="627">
        <f t="shared" si="32"/>
        <v>10805.133</v>
      </c>
      <c r="BW33" s="627" t="s">
        <v>302</v>
      </c>
      <c r="BX33" s="627">
        <v>15100206415</v>
      </c>
      <c r="BY33" s="627">
        <v>7939292637</v>
      </c>
      <c r="BZ33" s="627">
        <v>7160913778</v>
      </c>
      <c r="CA33" s="627">
        <v>7939292637</v>
      </c>
      <c r="CB33" s="627">
        <f t="shared" si="33"/>
        <v>15100206.414999999</v>
      </c>
      <c r="CC33" s="627">
        <f t="shared" si="34"/>
        <v>7939292.6370000001</v>
      </c>
      <c r="CD33" s="627">
        <f t="shared" si="35"/>
        <v>7160913.7779999999</v>
      </c>
      <c r="CE33" s="627">
        <f t="shared" si="36"/>
        <v>7939292.6370000001</v>
      </c>
      <c r="CG33" s="616" t="s">
        <v>479</v>
      </c>
      <c r="CH33" s="627">
        <v>47101033</v>
      </c>
      <c r="CI33" s="627">
        <f t="shared" si="37"/>
        <v>47101.033000000003</v>
      </c>
      <c r="CK33" s="625" t="s">
        <v>302</v>
      </c>
      <c r="CL33" s="626">
        <v>15100239464</v>
      </c>
      <c r="CM33" s="626">
        <v>9106865003</v>
      </c>
      <c r="CN33" s="626">
        <v>9106865003</v>
      </c>
      <c r="CO33" s="626">
        <v>5993374461</v>
      </c>
      <c r="CP33" s="627">
        <f t="shared" si="38"/>
        <v>15100239.464</v>
      </c>
      <c r="CQ33" s="627">
        <f t="shared" si="39"/>
        <v>9106865.0030000005</v>
      </c>
      <c r="CR33" s="627">
        <f t="shared" si="40"/>
        <v>9106865.0030000005</v>
      </c>
      <c r="CS33" s="627">
        <f t="shared" si="41"/>
        <v>5993374.4610000001</v>
      </c>
      <c r="CU33" s="628"/>
      <c r="CV33" s="625" t="s">
        <v>477</v>
      </c>
      <c r="CW33" s="626">
        <v>733494</v>
      </c>
      <c r="CX33" s="626">
        <f t="shared" si="42"/>
        <v>733.49400000000003</v>
      </c>
      <c r="CZ33" s="625" t="s">
        <v>302</v>
      </c>
      <c r="DA33" s="626">
        <v>15100239464</v>
      </c>
      <c r="DB33" s="626">
        <v>10265647790</v>
      </c>
      <c r="DC33" s="626">
        <v>10265647790</v>
      </c>
      <c r="DD33" s="626">
        <v>4834591674</v>
      </c>
      <c r="DE33" s="626">
        <f t="shared" si="43"/>
        <v>15100239.464</v>
      </c>
      <c r="DF33" s="626">
        <f t="shared" si="44"/>
        <v>10265647.789999999</v>
      </c>
      <c r="DG33" s="626">
        <f t="shared" si="45"/>
        <v>10265647.789999999</v>
      </c>
      <c r="DH33" s="626">
        <f t="shared" si="46"/>
        <v>4834591.6739999996</v>
      </c>
      <c r="DL33" s="625" t="s">
        <v>472</v>
      </c>
      <c r="DM33" s="626">
        <v>11434784</v>
      </c>
      <c r="DN33" s="626">
        <f t="shared" si="47"/>
        <v>11434.784</v>
      </c>
      <c r="DQ33" s="629" t="s">
        <v>302</v>
      </c>
      <c r="DR33" s="626">
        <v>15099049210</v>
      </c>
      <c r="DS33" s="626">
        <v>11961336376</v>
      </c>
      <c r="DT33" s="626">
        <v>11961336376</v>
      </c>
      <c r="DU33" s="626">
        <v>3137712834</v>
      </c>
      <c r="DV33" s="626">
        <f t="shared" si="48"/>
        <v>15099049.210000001</v>
      </c>
      <c r="DW33" s="626">
        <f t="shared" si="49"/>
        <v>11961336.376</v>
      </c>
      <c r="DX33" s="626">
        <f t="shared" si="50"/>
        <v>11961336.376</v>
      </c>
      <c r="DY33" s="626">
        <f t="shared" si="51"/>
        <v>3137712.8339999998</v>
      </c>
      <c r="EB33" s="625" t="s">
        <v>479</v>
      </c>
      <c r="EC33" s="626">
        <v>56465704</v>
      </c>
      <c r="ED33" s="626">
        <f t="shared" si="52"/>
        <v>56465.703999999998</v>
      </c>
      <c r="EH33" s="630" t="s">
        <v>302</v>
      </c>
      <c r="EI33" s="630">
        <v>15058834210</v>
      </c>
      <c r="EJ33" s="630">
        <v>13115597211</v>
      </c>
      <c r="EK33" s="630">
        <v>1943236999</v>
      </c>
      <c r="EL33" s="630">
        <v>13115597211</v>
      </c>
      <c r="EM33" s="630">
        <v>12852180921</v>
      </c>
      <c r="EN33" s="630">
        <v>263416290</v>
      </c>
      <c r="EO33" s="630">
        <f t="shared" si="53"/>
        <v>15058834.210000001</v>
      </c>
      <c r="EP33" s="630">
        <f t="shared" si="54"/>
        <v>13115597.210999999</v>
      </c>
      <c r="EQ33" s="630">
        <f t="shared" si="55"/>
        <v>1943236.9990000001</v>
      </c>
      <c r="ER33" s="630">
        <f t="shared" si="18"/>
        <v>13115597.210999999</v>
      </c>
      <c r="ES33" s="630">
        <f t="shared" si="19"/>
        <v>12852180.921</v>
      </c>
      <c r="ET33" s="630">
        <f t="shared" si="56"/>
        <v>263416.28999999998</v>
      </c>
      <c r="EW33" s="625" t="s">
        <v>479</v>
      </c>
      <c r="EX33" s="631">
        <v>42265968</v>
      </c>
      <c r="EY33" s="631">
        <f t="shared" si="57"/>
        <v>42265.968000000001</v>
      </c>
      <c r="FA33" s="625" t="s">
        <v>302</v>
      </c>
      <c r="FB33" s="631">
        <v>14999131552</v>
      </c>
      <c r="FC33" s="631">
        <v>14280954685</v>
      </c>
      <c r="FD33" s="631">
        <v>14280954685</v>
      </c>
      <c r="FE33" s="631">
        <v>718176867</v>
      </c>
      <c r="FF33" s="631">
        <v>13992112755</v>
      </c>
      <c r="FG33" s="631">
        <v>288841930</v>
      </c>
      <c r="FH33" s="631">
        <f t="shared" si="58"/>
        <v>14999131.551999999</v>
      </c>
      <c r="FI33" s="631">
        <f t="shared" si="59"/>
        <v>14280954.685000001</v>
      </c>
      <c r="FJ33" s="631">
        <f t="shared" si="60"/>
        <v>14280954.685000001</v>
      </c>
      <c r="FK33" s="631">
        <f t="shared" si="61"/>
        <v>718176.86699999997</v>
      </c>
      <c r="FL33" s="631">
        <f t="shared" si="62"/>
        <v>13992112.755000001</v>
      </c>
      <c r="FM33" s="631">
        <f t="shared" si="63"/>
        <v>288841.93</v>
      </c>
      <c r="FP33" s="632" t="s">
        <v>304</v>
      </c>
      <c r="FQ33" s="633">
        <v>198168851</v>
      </c>
      <c r="FR33" s="627">
        <f t="shared" si="64"/>
        <v>198168.851</v>
      </c>
      <c r="FT33" s="625" t="s">
        <v>302</v>
      </c>
      <c r="FU33" s="625">
        <v>16008528436</v>
      </c>
      <c r="FV33" s="633">
        <v>15997848572</v>
      </c>
      <c r="FW33" s="633">
        <v>15997848572</v>
      </c>
      <c r="FX33" s="633">
        <v>10679864</v>
      </c>
      <c r="FY33" s="633">
        <v>15696599527</v>
      </c>
      <c r="FZ33" s="633">
        <v>301249045</v>
      </c>
      <c r="GA33" s="633">
        <f t="shared" si="65"/>
        <v>16008528.436000001</v>
      </c>
      <c r="GB33" s="633">
        <f t="shared" si="66"/>
        <v>15997848.572000001</v>
      </c>
      <c r="GC33" s="633">
        <f t="shared" si="67"/>
        <v>15997848.572000001</v>
      </c>
      <c r="GD33" s="633">
        <f t="shared" si="68"/>
        <v>10679.864</v>
      </c>
      <c r="GE33" s="633">
        <f t="shared" si="69"/>
        <v>15696599.527000001</v>
      </c>
      <c r="GF33" s="633">
        <f t="shared" si="70"/>
        <v>301249.04499999998</v>
      </c>
      <c r="GG33" s="633"/>
    </row>
    <row r="34" spans="1:189" x14ac:dyDescent="0.2">
      <c r="A34" s="624" t="s">
        <v>303</v>
      </c>
      <c r="B34" s="624">
        <v>3247279827</v>
      </c>
      <c r="C34" s="624">
        <v>269720898</v>
      </c>
      <c r="D34" s="624">
        <v>269720898</v>
      </c>
      <c r="E34" s="624">
        <v>2977558929</v>
      </c>
      <c r="F34" s="624">
        <f t="shared" si="0"/>
        <v>3347945.5016369997</v>
      </c>
      <c r="G34" s="624">
        <f t="shared" si="1"/>
        <v>278082.24583799997</v>
      </c>
      <c r="H34" s="624">
        <f t="shared" si="2"/>
        <v>278082.24583799997</v>
      </c>
      <c r="I34" s="624">
        <f t="shared" si="3"/>
        <v>3069863.2557989997</v>
      </c>
      <c r="L34" s="625" t="s">
        <v>483</v>
      </c>
      <c r="M34" s="626">
        <v>3793795</v>
      </c>
      <c r="N34" s="626">
        <f t="shared" si="4"/>
        <v>3911.4026449999997</v>
      </c>
      <c r="P34" s="625" t="s">
        <v>303</v>
      </c>
      <c r="Q34" s="626">
        <v>3247279827</v>
      </c>
      <c r="R34" s="626">
        <v>544172821</v>
      </c>
      <c r="S34" s="626">
        <v>544172821</v>
      </c>
      <c r="T34" s="626">
        <v>2703107006</v>
      </c>
      <c r="U34" s="626">
        <f t="shared" si="5"/>
        <v>3347945.5016369997</v>
      </c>
      <c r="V34" s="624">
        <f t="shared" si="6"/>
        <v>561042.1784509999</v>
      </c>
      <c r="W34" s="624">
        <f t="shared" si="7"/>
        <v>561042.1784509999</v>
      </c>
      <c r="X34" s="624">
        <f t="shared" si="8"/>
        <v>2786903.3231859999</v>
      </c>
      <c r="AA34" s="625" t="s">
        <v>473</v>
      </c>
      <c r="AB34" s="626">
        <v>292338846</v>
      </c>
      <c r="AC34" s="624">
        <f t="shared" si="9"/>
        <v>292338.84600000002</v>
      </c>
      <c r="AE34" s="616" t="s">
        <v>303</v>
      </c>
      <c r="AF34" s="624">
        <v>3247279827</v>
      </c>
      <c r="AG34" s="624">
        <v>816005569</v>
      </c>
      <c r="AH34" s="624">
        <v>816005569</v>
      </c>
      <c r="AI34" s="624">
        <v>2431274258</v>
      </c>
      <c r="AJ34" s="624">
        <f t="shared" si="10"/>
        <v>3247279.827</v>
      </c>
      <c r="AK34" s="624">
        <f t="shared" si="11"/>
        <v>816005.56900000002</v>
      </c>
      <c r="AL34" s="624">
        <f t="shared" si="12"/>
        <v>816005.56900000002</v>
      </c>
      <c r="AM34" s="624">
        <f t="shared" si="13"/>
        <v>2431274.2579999999</v>
      </c>
      <c r="AP34" s="625" t="s">
        <v>475</v>
      </c>
      <c r="AQ34" s="626">
        <v>251497</v>
      </c>
      <c r="AR34" s="626">
        <f t="shared" si="22"/>
        <v>251.49700000000001</v>
      </c>
      <c r="AT34" s="625" t="s">
        <v>303</v>
      </c>
      <c r="AU34" s="626">
        <v>3247279827</v>
      </c>
      <c r="AV34" s="626">
        <v>1091140697</v>
      </c>
      <c r="AW34" s="626">
        <v>1091140697</v>
      </c>
      <c r="AX34" s="626">
        <v>2156139130</v>
      </c>
      <c r="AY34" s="624">
        <f t="shared" si="23"/>
        <v>3247279.827</v>
      </c>
      <c r="AZ34" s="624">
        <f t="shared" si="24"/>
        <v>1091140.6969999999</v>
      </c>
      <c r="BA34" s="624">
        <f t="shared" si="25"/>
        <v>1091140.6969999999</v>
      </c>
      <c r="BB34" s="624">
        <f t="shared" si="26"/>
        <v>2156139.13</v>
      </c>
      <c r="BD34" s="616" t="s">
        <v>483</v>
      </c>
      <c r="BE34" s="627">
        <v>3138437</v>
      </c>
      <c r="BF34" s="628">
        <f t="shared" si="27"/>
        <v>3138.4369999999999</v>
      </c>
      <c r="BH34" s="616" t="s">
        <v>303</v>
      </c>
      <c r="BI34" s="627">
        <v>3244477309</v>
      </c>
      <c r="BJ34" s="627">
        <v>1365513394</v>
      </c>
      <c r="BK34" s="627">
        <v>1365513394</v>
      </c>
      <c r="BL34" s="627">
        <v>1878963915</v>
      </c>
      <c r="BM34" s="628">
        <f t="shared" si="28"/>
        <v>3244477.3089999999</v>
      </c>
      <c r="BN34" s="628">
        <f t="shared" si="29"/>
        <v>1365513.3940000001</v>
      </c>
      <c r="BO34" s="628">
        <f t="shared" si="30"/>
        <v>1365513.3940000001</v>
      </c>
      <c r="BP34" s="628">
        <f t="shared" si="31"/>
        <v>1878963.915</v>
      </c>
      <c r="BS34" s="616" t="s">
        <v>473</v>
      </c>
      <c r="BT34" s="627">
        <v>297302825</v>
      </c>
      <c r="BU34" s="627">
        <f t="shared" si="32"/>
        <v>297302.82500000001</v>
      </c>
      <c r="BW34" s="627" t="s">
        <v>303</v>
      </c>
      <c r="BX34" s="627">
        <v>3201471260</v>
      </c>
      <c r="BY34" s="627">
        <v>1641019085</v>
      </c>
      <c r="BZ34" s="627">
        <v>1560452175</v>
      </c>
      <c r="CA34" s="627">
        <v>1641019085</v>
      </c>
      <c r="CB34" s="627">
        <f t="shared" si="33"/>
        <v>3201471.26</v>
      </c>
      <c r="CC34" s="627">
        <f t="shared" si="34"/>
        <v>1641019.085</v>
      </c>
      <c r="CD34" s="627">
        <f t="shared" si="35"/>
        <v>1560452.175</v>
      </c>
      <c r="CE34" s="627">
        <f t="shared" si="36"/>
        <v>1641019.085</v>
      </c>
      <c r="CG34" s="616" t="s">
        <v>308</v>
      </c>
      <c r="CH34" s="627">
        <v>30648493</v>
      </c>
      <c r="CI34" s="627">
        <f t="shared" si="37"/>
        <v>30648.492999999999</v>
      </c>
      <c r="CK34" s="625" t="s">
        <v>303</v>
      </c>
      <c r="CL34" s="626">
        <v>3201504309</v>
      </c>
      <c r="CM34" s="626">
        <v>1918522958</v>
      </c>
      <c r="CN34" s="626">
        <v>1918522958</v>
      </c>
      <c r="CO34" s="626">
        <v>1282981351</v>
      </c>
      <c r="CP34" s="627">
        <f t="shared" si="38"/>
        <v>3201504.3089999999</v>
      </c>
      <c r="CQ34" s="627">
        <f t="shared" si="39"/>
        <v>1918522.9580000001</v>
      </c>
      <c r="CR34" s="627">
        <f t="shared" si="40"/>
        <v>1918522.9580000001</v>
      </c>
      <c r="CS34" s="627">
        <f t="shared" si="41"/>
        <v>1282981.351</v>
      </c>
      <c r="CU34" s="628"/>
      <c r="CV34" s="625" t="s">
        <v>306</v>
      </c>
      <c r="CW34" s="626">
        <v>62171700</v>
      </c>
      <c r="CX34" s="626">
        <f t="shared" si="42"/>
        <v>62171.7</v>
      </c>
      <c r="CZ34" s="625" t="s">
        <v>303</v>
      </c>
      <c r="DA34" s="626">
        <v>3201504309</v>
      </c>
      <c r="DB34" s="626">
        <v>2195089461</v>
      </c>
      <c r="DC34" s="626">
        <v>2195089461</v>
      </c>
      <c r="DD34" s="626">
        <v>1006414848</v>
      </c>
      <c r="DE34" s="626">
        <f t="shared" si="43"/>
        <v>3201504.3089999999</v>
      </c>
      <c r="DF34" s="626">
        <f t="shared" si="44"/>
        <v>2195089.4610000001</v>
      </c>
      <c r="DG34" s="626">
        <f t="shared" si="45"/>
        <v>2195089.4610000001</v>
      </c>
      <c r="DH34" s="626">
        <f t="shared" si="46"/>
        <v>1006414.848</v>
      </c>
      <c r="DL34" s="625" t="s">
        <v>473</v>
      </c>
      <c r="DM34" s="626">
        <v>297556276</v>
      </c>
      <c r="DN34" s="626">
        <f t="shared" si="47"/>
        <v>297556.27600000001</v>
      </c>
      <c r="DQ34" s="629" t="s">
        <v>303</v>
      </c>
      <c r="DR34" s="626">
        <v>3200314055</v>
      </c>
      <c r="DS34" s="626">
        <v>2470527200</v>
      </c>
      <c r="DT34" s="626">
        <v>2470527200</v>
      </c>
      <c r="DU34" s="626">
        <v>729786855</v>
      </c>
      <c r="DV34" s="626">
        <f t="shared" si="48"/>
        <v>3200314.0550000002</v>
      </c>
      <c r="DW34" s="626">
        <f t="shared" si="49"/>
        <v>2470527.2000000002</v>
      </c>
      <c r="DX34" s="626">
        <f t="shared" si="50"/>
        <v>2470527.2000000002</v>
      </c>
      <c r="DY34" s="626">
        <f t="shared" si="51"/>
        <v>729786.85499999998</v>
      </c>
      <c r="EB34" s="625" t="s">
        <v>480</v>
      </c>
      <c r="EC34" s="626">
        <v>526242</v>
      </c>
      <c r="ED34" s="626">
        <f t="shared" si="52"/>
        <v>526.24199999999996</v>
      </c>
      <c r="EH34" s="630" t="s">
        <v>303</v>
      </c>
      <c r="EI34" s="630">
        <v>3160099055</v>
      </c>
      <c r="EJ34" s="630">
        <v>2746124260</v>
      </c>
      <c r="EK34" s="630">
        <v>413974795</v>
      </c>
      <c r="EL34" s="630">
        <v>2746124260</v>
      </c>
      <c r="EM34" s="630">
        <v>2686262414</v>
      </c>
      <c r="EN34" s="630">
        <v>59861846</v>
      </c>
      <c r="EO34" s="630">
        <f t="shared" si="53"/>
        <v>3160099.0550000002</v>
      </c>
      <c r="EP34" s="630">
        <f t="shared" si="54"/>
        <v>2746124.26</v>
      </c>
      <c r="EQ34" s="630">
        <f t="shared" si="55"/>
        <v>413974.79499999998</v>
      </c>
      <c r="ER34" s="630">
        <f t="shared" si="18"/>
        <v>2746124.26</v>
      </c>
      <c r="ES34" s="630">
        <f t="shared" si="19"/>
        <v>2686262.4139999999</v>
      </c>
      <c r="ET34" s="630">
        <f t="shared" si="56"/>
        <v>59861.845999999998</v>
      </c>
      <c r="EW34" s="625" t="s">
        <v>308</v>
      </c>
      <c r="EX34" s="631">
        <v>36139560</v>
      </c>
      <c r="EY34" s="631">
        <f t="shared" si="57"/>
        <v>36139.56</v>
      </c>
      <c r="FA34" s="625" t="s">
        <v>303</v>
      </c>
      <c r="FB34" s="631">
        <v>3085099055</v>
      </c>
      <c r="FC34" s="631">
        <v>3032866741</v>
      </c>
      <c r="FD34" s="631">
        <v>3032866741</v>
      </c>
      <c r="FE34" s="631">
        <v>52232314</v>
      </c>
      <c r="FF34" s="631">
        <v>2969473740</v>
      </c>
      <c r="FG34" s="631">
        <v>63393001</v>
      </c>
      <c r="FH34" s="631">
        <f t="shared" si="58"/>
        <v>3085099.0550000002</v>
      </c>
      <c r="FI34" s="631">
        <f t="shared" si="59"/>
        <v>3032866.7409999999</v>
      </c>
      <c r="FJ34" s="631">
        <f t="shared" si="60"/>
        <v>3032866.7409999999</v>
      </c>
      <c r="FK34" s="631">
        <f t="shared" si="61"/>
        <v>52232.313999999998</v>
      </c>
      <c r="FL34" s="631">
        <f t="shared" si="62"/>
        <v>2969473.74</v>
      </c>
      <c r="FM34" s="631">
        <f t="shared" si="63"/>
        <v>63393.000999999997</v>
      </c>
      <c r="FP34" s="632" t="s">
        <v>305</v>
      </c>
      <c r="FQ34" s="633">
        <v>26290299</v>
      </c>
      <c r="FR34" s="627">
        <f t="shared" si="64"/>
        <v>26290.298999999999</v>
      </c>
      <c r="FT34" s="625" t="s">
        <v>303</v>
      </c>
      <c r="FU34" s="625">
        <v>3321735327</v>
      </c>
      <c r="FV34" s="633">
        <v>3321374554</v>
      </c>
      <c r="FW34" s="633">
        <v>3321374554</v>
      </c>
      <c r="FX34" s="633">
        <v>360773</v>
      </c>
      <c r="FY34" s="633">
        <v>3267649654</v>
      </c>
      <c r="FZ34" s="633">
        <v>53724900</v>
      </c>
      <c r="GA34" s="633">
        <f t="shared" si="65"/>
        <v>3321735.327</v>
      </c>
      <c r="GB34" s="633">
        <f t="shared" si="66"/>
        <v>3321374.554</v>
      </c>
      <c r="GC34" s="633">
        <f t="shared" si="67"/>
        <v>3321374.554</v>
      </c>
      <c r="GD34" s="633">
        <f t="shared" si="68"/>
        <v>360.77300000000002</v>
      </c>
      <c r="GE34" s="633">
        <f t="shared" si="69"/>
        <v>3267649.6540000001</v>
      </c>
      <c r="GF34" s="633">
        <f t="shared" si="70"/>
        <v>53724.9</v>
      </c>
      <c r="GG34" s="633"/>
    </row>
    <row r="35" spans="1:189" x14ac:dyDescent="0.2">
      <c r="A35" s="624" t="s">
        <v>471</v>
      </c>
      <c r="B35" s="624">
        <v>144871696</v>
      </c>
      <c r="C35" s="624">
        <v>12715373</v>
      </c>
      <c r="D35" s="624">
        <v>12715373</v>
      </c>
      <c r="E35" s="624">
        <v>132156323</v>
      </c>
      <c r="F35" s="624">
        <f t="shared" ref="F35:F66" si="71">+B35/$H$1*$I$1</f>
        <v>149362.71857599998</v>
      </c>
      <c r="G35" s="624">
        <f t="shared" ref="G35:G66" si="72">+C35/$H$1*$I$1</f>
        <v>13109.549562999999</v>
      </c>
      <c r="H35" s="624">
        <f t="shared" ref="H35:H66" si="73">+D35/$H$1*$I$1</f>
        <v>13109.549562999999</v>
      </c>
      <c r="I35" s="624">
        <f t="shared" ref="I35:I66" si="74">+E35/$H$1*$I$1</f>
        <v>136253.16901300001</v>
      </c>
      <c r="L35" s="625" t="s">
        <v>517</v>
      </c>
      <c r="M35" s="626">
        <v>7210718</v>
      </c>
      <c r="N35" s="626">
        <f t="shared" ref="N35:N66" si="75">+M35/$M$1*$N$1</f>
        <v>7434.2502579999991</v>
      </c>
      <c r="P35" s="625" t="s">
        <v>471</v>
      </c>
      <c r="Q35" s="626">
        <v>144871696</v>
      </c>
      <c r="R35" s="626">
        <v>25449965</v>
      </c>
      <c r="S35" s="626">
        <v>25449965</v>
      </c>
      <c r="T35" s="626">
        <v>119421731</v>
      </c>
      <c r="U35" s="626">
        <f t="shared" ref="U35:U66" si="76">+Q35/$W$1*$X$1</f>
        <v>149362.71857599998</v>
      </c>
      <c r="V35" s="624">
        <f t="shared" ref="V35:V66" si="77">+R35/$W$1*$X$1</f>
        <v>26238.913914999997</v>
      </c>
      <c r="W35" s="624">
        <f t="shared" ref="W35:W66" si="78">+S35/$W$1*$X$1</f>
        <v>26238.913914999997</v>
      </c>
      <c r="X35" s="624">
        <f t="shared" ref="X35:X66" si="79">+T35/$W$1*$X$1</f>
        <v>123123.80466099999</v>
      </c>
      <c r="AA35" s="625" t="s">
        <v>474</v>
      </c>
      <c r="AB35" s="626">
        <v>440451041</v>
      </c>
      <c r="AC35" s="624">
        <f t="shared" ref="AC35:AC66" si="80">+AB35/$AB$1*$AC$1</f>
        <v>440451.04100000003</v>
      </c>
      <c r="AE35" s="616" t="s">
        <v>471</v>
      </c>
      <c r="AF35" s="624">
        <v>144871696</v>
      </c>
      <c r="AG35" s="624">
        <v>38383217</v>
      </c>
      <c r="AH35" s="624">
        <v>38383217</v>
      </c>
      <c r="AI35" s="624">
        <v>106488479</v>
      </c>
      <c r="AJ35" s="624">
        <f t="shared" ref="AJ35:AJ66" si="81">+AF35/$AL$1*$AM$1</f>
        <v>144871.696</v>
      </c>
      <c r="AK35" s="624">
        <f t="shared" ref="AK35:AK66" si="82">+AG35/$AL$1*$AM$1</f>
        <v>38383.216999999997</v>
      </c>
      <c r="AL35" s="624">
        <f t="shared" ref="AL35:AL66" si="83">+AH35/$AL$1*$AM$1</f>
        <v>38383.216999999997</v>
      </c>
      <c r="AM35" s="624">
        <f t="shared" ref="AM35:AM66" si="84">+AI35/$AL$1*$AM$1</f>
        <v>106488.47900000001</v>
      </c>
      <c r="AP35" s="625" t="s">
        <v>477</v>
      </c>
      <c r="AQ35" s="626">
        <v>728828</v>
      </c>
      <c r="AR35" s="626">
        <f t="shared" si="22"/>
        <v>728.82799999999997</v>
      </c>
      <c r="AT35" s="625" t="s">
        <v>471</v>
      </c>
      <c r="AU35" s="626">
        <v>144871696</v>
      </c>
      <c r="AV35" s="626">
        <v>51382730</v>
      </c>
      <c r="AW35" s="626">
        <v>51382730</v>
      </c>
      <c r="AX35" s="626">
        <v>93488966</v>
      </c>
      <c r="AY35" s="624">
        <f t="shared" si="23"/>
        <v>144871.696</v>
      </c>
      <c r="AZ35" s="624">
        <f t="shared" si="24"/>
        <v>51382.73</v>
      </c>
      <c r="BA35" s="624">
        <f t="shared" si="25"/>
        <v>51382.73</v>
      </c>
      <c r="BB35" s="624">
        <f t="shared" si="26"/>
        <v>93488.966</v>
      </c>
      <c r="BD35" s="616" t="s">
        <v>517</v>
      </c>
      <c r="BE35" s="627">
        <v>7620119</v>
      </c>
      <c r="BF35" s="628">
        <f t="shared" si="27"/>
        <v>7620.1189999999997</v>
      </c>
      <c r="BH35" s="616" t="s">
        <v>471</v>
      </c>
      <c r="BI35" s="627">
        <v>144871696</v>
      </c>
      <c r="BJ35" s="627">
        <v>64432741</v>
      </c>
      <c r="BK35" s="627">
        <v>64432741</v>
      </c>
      <c r="BL35" s="627">
        <v>80438955</v>
      </c>
      <c r="BM35" s="628">
        <f t="shared" si="28"/>
        <v>144871.696</v>
      </c>
      <c r="BN35" s="628">
        <f t="shared" si="29"/>
        <v>64432.741000000002</v>
      </c>
      <c r="BO35" s="628">
        <f t="shared" si="30"/>
        <v>64432.741000000002</v>
      </c>
      <c r="BP35" s="628">
        <f t="shared" si="31"/>
        <v>80438.955000000002</v>
      </c>
      <c r="BS35" s="616" t="s">
        <v>474</v>
      </c>
      <c r="BT35" s="627">
        <v>444564682</v>
      </c>
      <c r="BU35" s="627">
        <f t="shared" si="32"/>
        <v>444564.68199999997</v>
      </c>
      <c r="BW35" s="627" t="s">
        <v>471</v>
      </c>
      <c r="BX35" s="627">
        <v>144871696</v>
      </c>
      <c r="BY35" s="627">
        <v>77552753</v>
      </c>
      <c r="BZ35" s="627">
        <v>67318943</v>
      </c>
      <c r="CA35" s="627">
        <v>77552753</v>
      </c>
      <c r="CB35" s="627">
        <f t="shared" si="33"/>
        <v>144871.696</v>
      </c>
      <c r="CC35" s="627">
        <f t="shared" si="34"/>
        <v>77552.752999999997</v>
      </c>
      <c r="CD35" s="627">
        <f t="shared" si="35"/>
        <v>67318.942999999999</v>
      </c>
      <c r="CE35" s="627">
        <f t="shared" si="36"/>
        <v>77552.752999999997</v>
      </c>
      <c r="CG35" s="616" t="s">
        <v>482</v>
      </c>
      <c r="CH35" s="627">
        <v>19708391</v>
      </c>
      <c r="CI35" s="627">
        <f t="shared" si="37"/>
        <v>19708.391</v>
      </c>
      <c r="CK35" s="625" t="s">
        <v>471</v>
      </c>
      <c r="CL35" s="626">
        <v>144871696</v>
      </c>
      <c r="CM35" s="626">
        <v>95480133</v>
      </c>
      <c r="CN35" s="626">
        <v>95480133</v>
      </c>
      <c r="CO35" s="626">
        <v>49391563</v>
      </c>
      <c r="CP35" s="627">
        <f t="shared" si="38"/>
        <v>144871.696</v>
      </c>
      <c r="CQ35" s="627">
        <f t="shared" si="39"/>
        <v>95480.133000000002</v>
      </c>
      <c r="CR35" s="627">
        <f t="shared" si="40"/>
        <v>95480.133000000002</v>
      </c>
      <c r="CS35" s="627">
        <f t="shared" si="41"/>
        <v>49391.563000000002</v>
      </c>
      <c r="CU35" s="628"/>
      <c r="CV35" s="625" t="s">
        <v>478</v>
      </c>
      <c r="CW35" s="626">
        <v>4487670</v>
      </c>
      <c r="CX35" s="626">
        <f t="shared" si="42"/>
        <v>4487.67</v>
      </c>
      <c r="CZ35" s="625" t="s">
        <v>471</v>
      </c>
      <c r="DA35" s="626">
        <v>144871696</v>
      </c>
      <c r="DB35" s="626">
        <v>108241907</v>
      </c>
      <c r="DC35" s="626">
        <v>108241907</v>
      </c>
      <c r="DD35" s="626">
        <v>36629789</v>
      </c>
      <c r="DE35" s="626">
        <f t="shared" si="43"/>
        <v>144871.696</v>
      </c>
      <c r="DF35" s="626">
        <f t="shared" si="44"/>
        <v>108241.90700000001</v>
      </c>
      <c r="DG35" s="626">
        <f t="shared" si="45"/>
        <v>108241.90700000001</v>
      </c>
      <c r="DH35" s="626">
        <f t="shared" si="46"/>
        <v>36629.788999999997</v>
      </c>
      <c r="DL35" s="625" t="s">
        <v>474</v>
      </c>
      <c r="DM35" s="626">
        <v>443999828</v>
      </c>
      <c r="DN35" s="626">
        <f t="shared" si="47"/>
        <v>443999.82799999998</v>
      </c>
      <c r="DQ35" s="629" t="s">
        <v>471</v>
      </c>
      <c r="DR35" s="626">
        <v>144871696</v>
      </c>
      <c r="DS35" s="626">
        <v>121133606</v>
      </c>
      <c r="DT35" s="626">
        <v>121133606</v>
      </c>
      <c r="DU35" s="626">
        <v>23738090</v>
      </c>
      <c r="DV35" s="626">
        <f t="shared" si="48"/>
        <v>144871.696</v>
      </c>
      <c r="DW35" s="626">
        <f t="shared" si="49"/>
        <v>121133.606</v>
      </c>
      <c r="DX35" s="626">
        <f t="shared" si="50"/>
        <v>121133.606</v>
      </c>
      <c r="DY35" s="626">
        <f t="shared" si="51"/>
        <v>23738.09</v>
      </c>
      <c r="EB35" s="625" t="s">
        <v>481</v>
      </c>
      <c r="EC35" s="626">
        <v>289094</v>
      </c>
      <c r="ED35" s="626">
        <f t="shared" si="52"/>
        <v>289.09399999999999</v>
      </c>
      <c r="EH35" s="630" t="s">
        <v>471</v>
      </c>
      <c r="EI35" s="630">
        <v>144871696</v>
      </c>
      <c r="EJ35" s="630">
        <v>134012043</v>
      </c>
      <c r="EK35" s="630">
        <v>10859653</v>
      </c>
      <c r="EL35" s="630">
        <v>134012043</v>
      </c>
      <c r="EM35" s="630">
        <v>128166270</v>
      </c>
      <c r="EN35" s="630">
        <v>5845773</v>
      </c>
      <c r="EO35" s="630">
        <f t="shared" si="53"/>
        <v>144871.696</v>
      </c>
      <c r="EP35" s="630">
        <f t="shared" si="54"/>
        <v>134012.04300000001</v>
      </c>
      <c r="EQ35" s="630">
        <f t="shared" si="55"/>
        <v>10859.653</v>
      </c>
      <c r="ER35" s="630">
        <f t="shared" si="18"/>
        <v>134012.04300000001</v>
      </c>
      <c r="ES35" s="630">
        <f t="shared" si="19"/>
        <v>128166.27</v>
      </c>
      <c r="ET35" s="630">
        <f t="shared" si="56"/>
        <v>5845.7730000000001</v>
      </c>
      <c r="EW35" s="625" t="s">
        <v>482</v>
      </c>
      <c r="EX35" s="631">
        <v>20393364</v>
      </c>
      <c r="EY35" s="631">
        <f t="shared" si="57"/>
        <v>20393.364000000001</v>
      </c>
      <c r="FA35" s="625" t="s">
        <v>471</v>
      </c>
      <c r="FB35" s="631">
        <v>160169038</v>
      </c>
      <c r="FC35" s="631">
        <v>146893839</v>
      </c>
      <c r="FD35" s="631">
        <v>146893839</v>
      </c>
      <c r="FE35" s="631">
        <v>13275199</v>
      </c>
      <c r="FF35" s="631">
        <v>137309770</v>
      </c>
      <c r="FG35" s="631">
        <v>9584069</v>
      </c>
      <c r="FH35" s="631">
        <f t="shared" si="58"/>
        <v>160169.038</v>
      </c>
      <c r="FI35" s="631">
        <f t="shared" si="59"/>
        <v>146893.83900000001</v>
      </c>
      <c r="FJ35" s="631">
        <f t="shared" si="60"/>
        <v>146893.83900000001</v>
      </c>
      <c r="FK35" s="631">
        <f t="shared" si="61"/>
        <v>13275.199000000001</v>
      </c>
      <c r="FL35" s="631">
        <f t="shared" si="62"/>
        <v>137309.76999999999</v>
      </c>
      <c r="FM35" s="631">
        <f t="shared" si="63"/>
        <v>9584.0689999999995</v>
      </c>
      <c r="FP35" s="632" t="s">
        <v>472</v>
      </c>
      <c r="FQ35" s="633">
        <v>12154767</v>
      </c>
      <c r="FR35" s="627">
        <f t="shared" si="64"/>
        <v>12154.767</v>
      </c>
      <c r="FT35" s="625" t="s">
        <v>471</v>
      </c>
      <c r="FU35" s="625">
        <v>160169038</v>
      </c>
      <c r="FV35" s="633">
        <v>159817693</v>
      </c>
      <c r="FW35" s="633">
        <v>159817693</v>
      </c>
      <c r="FX35" s="633">
        <v>351345</v>
      </c>
      <c r="FY35" s="633">
        <v>152931585</v>
      </c>
      <c r="FZ35" s="633">
        <v>6886108</v>
      </c>
      <c r="GA35" s="633">
        <f t="shared" si="65"/>
        <v>160169.038</v>
      </c>
      <c r="GB35" s="633">
        <f t="shared" si="66"/>
        <v>159817.693</v>
      </c>
      <c r="GC35" s="633">
        <f t="shared" si="67"/>
        <v>159817.693</v>
      </c>
      <c r="GD35" s="633">
        <f t="shared" si="68"/>
        <v>351.34500000000003</v>
      </c>
      <c r="GE35" s="633">
        <f t="shared" si="69"/>
        <v>152931.58499999999</v>
      </c>
      <c r="GF35" s="633">
        <f t="shared" si="70"/>
        <v>6886.1080000000002</v>
      </c>
      <c r="GG35" s="633"/>
    </row>
    <row r="36" spans="1:189" x14ac:dyDescent="0.2">
      <c r="A36" s="624" t="s">
        <v>304</v>
      </c>
      <c r="B36" s="624">
        <v>2214042253</v>
      </c>
      <c r="C36" s="624">
        <v>191403061</v>
      </c>
      <c r="D36" s="624">
        <v>191403061</v>
      </c>
      <c r="E36" s="624">
        <v>2022639192</v>
      </c>
      <c r="F36" s="624">
        <f t="shared" si="71"/>
        <v>2282677.5628430001</v>
      </c>
      <c r="G36" s="624">
        <f t="shared" si="72"/>
        <v>197336.55589099997</v>
      </c>
      <c r="H36" s="624">
        <f t="shared" si="73"/>
        <v>197336.55589099997</v>
      </c>
      <c r="I36" s="624">
        <f t="shared" si="74"/>
        <v>2085341.0069519999</v>
      </c>
      <c r="L36" s="625" t="s">
        <v>312</v>
      </c>
      <c r="M36" s="626">
        <v>77517740</v>
      </c>
      <c r="N36" s="626">
        <f t="shared" si="75"/>
        <v>79920.789940000002</v>
      </c>
      <c r="P36" s="625" t="s">
        <v>304</v>
      </c>
      <c r="Q36" s="626">
        <v>2214042253</v>
      </c>
      <c r="R36" s="626">
        <v>386532062</v>
      </c>
      <c r="S36" s="626">
        <v>386532062</v>
      </c>
      <c r="T36" s="626">
        <v>1827510191</v>
      </c>
      <c r="U36" s="626">
        <f t="shared" si="76"/>
        <v>2282677.5628430001</v>
      </c>
      <c r="V36" s="624">
        <f t="shared" si="77"/>
        <v>398514.55592199997</v>
      </c>
      <c r="W36" s="624">
        <f t="shared" si="78"/>
        <v>398514.55592199997</v>
      </c>
      <c r="X36" s="624">
        <f t="shared" si="79"/>
        <v>1884163.0069209998</v>
      </c>
      <c r="AA36" s="625" t="s">
        <v>475</v>
      </c>
      <c r="AB36" s="626">
        <v>410829577</v>
      </c>
      <c r="AC36" s="624">
        <f t="shared" si="80"/>
        <v>410829.57699999999</v>
      </c>
      <c r="AE36" s="616" t="s">
        <v>304</v>
      </c>
      <c r="AF36" s="624">
        <v>2214042253</v>
      </c>
      <c r="AG36" s="624">
        <v>580992655</v>
      </c>
      <c r="AH36" s="624">
        <v>580992655</v>
      </c>
      <c r="AI36" s="624">
        <v>1633049598</v>
      </c>
      <c r="AJ36" s="624">
        <f t="shared" si="81"/>
        <v>2214042.253</v>
      </c>
      <c r="AK36" s="624">
        <f t="shared" si="82"/>
        <v>580992.65500000003</v>
      </c>
      <c r="AL36" s="624">
        <f t="shared" si="83"/>
        <v>580992.65500000003</v>
      </c>
      <c r="AM36" s="624">
        <f t="shared" si="84"/>
        <v>1633049.598</v>
      </c>
      <c r="AP36" s="625" t="s">
        <v>306</v>
      </c>
      <c r="AQ36" s="626">
        <v>49916144</v>
      </c>
      <c r="AR36" s="626">
        <f t="shared" si="22"/>
        <v>49916.144</v>
      </c>
      <c r="AT36" s="625" t="s">
        <v>304</v>
      </c>
      <c r="AU36" s="626">
        <v>2214042253</v>
      </c>
      <c r="AV36" s="626">
        <v>776739266</v>
      </c>
      <c r="AW36" s="626">
        <v>776739266</v>
      </c>
      <c r="AX36" s="626">
        <v>1437302987</v>
      </c>
      <c r="AY36" s="624">
        <f t="shared" si="23"/>
        <v>2214042.253</v>
      </c>
      <c r="AZ36" s="624">
        <f t="shared" si="24"/>
        <v>776739.26599999995</v>
      </c>
      <c r="BA36" s="624">
        <f t="shared" si="25"/>
        <v>776739.26599999995</v>
      </c>
      <c r="BB36" s="624">
        <f t="shared" si="26"/>
        <v>1437302.987</v>
      </c>
      <c r="BD36" s="616" t="s">
        <v>312</v>
      </c>
      <c r="BE36" s="627">
        <v>75546648</v>
      </c>
      <c r="BF36" s="628">
        <f t="shared" si="27"/>
        <v>75546.648000000001</v>
      </c>
      <c r="BH36" s="616" t="s">
        <v>304</v>
      </c>
      <c r="BI36" s="627">
        <v>2214042253</v>
      </c>
      <c r="BJ36" s="627">
        <v>971704977</v>
      </c>
      <c r="BK36" s="627">
        <v>971704977</v>
      </c>
      <c r="BL36" s="627">
        <v>1242337276</v>
      </c>
      <c r="BM36" s="628">
        <f t="shared" si="28"/>
        <v>2214042.253</v>
      </c>
      <c r="BN36" s="628">
        <f t="shared" si="29"/>
        <v>971704.97699999996</v>
      </c>
      <c r="BO36" s="628">
        <f t="shared" si="30"/>
        <v>971704.97699999996</v>
      </c>
      <c r="BP36" s="628">
        <f t="shared" si="31"/>
        <v>1242337.2760000001</v>
      </c>
      <c r="BS36" s="616" t="s">
        <v>475</v>
      </c>
      <c r="BT36" s="627">
        <v>416255506</v>
      </c>
      <c r="BU36" s="627">
        <f t="shared" si="32"/>
        <v>416255.50599999999</v>
      </c>
      <c r="BW36" s="627" t="s">
        <v>304</v>
      </c>
      <c r="BX36" s="627">
        <v>2214042253</v>
      </c>
      <c r="BY36" s="627">
        <v>1168319904</v>
      </c>
      <c r="BZ36" s="627">
        <v>1045722349</v>
      </c>
      <c r="CA36" s="627">
        <v>1168319904</v>
      </c>
      <c r="CB36" s="627">
        <f t="shared" si="33"/>
        <v>2214042.253</v>
      </c>
      <c r="CC36" s="627">
        <f t="shared" si="34"/>
        <v>1168319.9040000001</v>
      </c>
      <c r="CD36" s="627">
        <f t="shared" si="35"/>
        <v>1045722.349</v>
      </c>
      <c r="CE36" s="627">
        <f t="shared" si="36"/>
        <v>1168319.9040000001</v>
      </c>
      <c r="CG36" s="616" t="s">
        <v>483</v>
      </c>
      <c r="CH36" s="627">
        <v>3232040</v>
      </c>
      <c r="CI36" s="627">
        <f t="shared" si="37"/>
        <v>3232.04</v>
      </c>
      <c r="CK36" s="625" t="s">
        <v>304</v>
      </c>
      <c r="CL36" s="626">
        <v>2214042253</v>
      </c>
      <c r="CM36" s="626">
        <v>1366287013</v>
      </c>
      <c r="CN36" s="626">
        <v>1366287013</v>
      </c>
      <c r="CO36" s="626">
        <v>847755240</v>
      </c>
      <c r="CP36" s="627">
        <f t="shared" si="38"/>
        <v>2214042.253</v>
      </c>
      <c r="CQ36" s="627">
        <f t="shared" si="39"/>
        <v>1366287.013</v>
      </c>
      <c r="CR36" s="627">
        <f t="shared" si="40"/>
        <v>1366287.013</v>
      </c>
      <c r="CS36" s="627">
        <f t="shared" si="41"/>
        <v>847755.24</v>
      </c>
      <c r="CU36" s="628"/>
      <c r="CV36" s="625" t="s">
        <v>479</v>
      </c>
      <c r="CW36" s="626">
        <v>57684030</v>
      </c>
      <c r="CX36" s="626">
        <f t="shared" si="42"/>
        <v>57684.03</v>
      </c>
      <c r="CZ36" s="625" t="s">
        <v>304</v>
      </c>
      <c r="DA36" s="626">
        <v>2214042253</v>
      </c>
      <c r="DB36" s="626">
        <v>1563881125</v>
      </c>
      <c r="DC36" s="626">
        <v>1563881125</v>
      </c>
      <c r="DD36" s="626">
        <v>650161128</v>
      </c>
      <c r="DE36" s="626">
        <f t="shared" si="43"/>
        <v>2214042.253</v>
      </c>
      <c r="DF36" s="626">
        <f t="shared" si="44"/>
        <v>1563881.125</v>
      </c>
      <c r="DG36" s="626">
        <f t="shared" si="45"/>
        <v>1563881.125</v>
      </c>
      <c r="DH36" s="626">
        <f t="shared" si="46"/>
        <v>650161.12800000003</v>
      </c>
      <c r="DL36" s="625" t="s">
        <v>475</v>
      </c>
      <c r="DM36" s="626">
        <v>417172109</v>
      </c>
      <c r="DN36" s="626">
        <f t="shared" si="47"/>
        <v>417172.109</v>
      </c>
      <c r="DQ36" s="629" t="s">
        <v>304</v>
      </c>
      <c r="DR36" s="626">
        <v>2214042253</v>
      </c>
      <c r="DS36" s="626">
        <v>1760885340</v>
      </c>
      <c r="DT36" s="626">
        <v>1760885340</v>
      </c>
      <c r="DU36" s="626">
        <v>453156913</v>
      </c>
      <c r="DV36" s="626">
        <f t="shared" si="48"/>
        <v>2214042.253</v>
      </c>
      <c r="DW36" s="626">
        <f t="shared" si="49"/>
        <v>1760885.34</v>
      </c>
      <c r="DX36" s="626">
        <f t="shared" si="50"/>
        <v>1760885.34</v>
      </c>
      <c r="DY36" s="626">
        <f t="shared" si="51"/>
        <v>453156.913</v>
      </c>
      <c r="EB36" s="625" t="s">
        <v>307</v>
      </c>
      <c r="EC36" s="626">
        <v>237148</v>
      </c>
      <c r="ED36" s="626">
        <f t="shared" si="52"/>
        <v>237.148</v>
      </c>
      <c r="EH36" s="630" t="s">
        <v>304</v>
      </c>
      <c r="EI36" s="630">
        <v>2214042253</v>
      </c>
      <c r="EJ36" s="630">
        <v>1957691000</v>
      </c>
      <c r="EK36" s="630">
        <v>256351253</v>
      </c>
      <c r="EL36" s="630">
        <v>1957691000</v>
      </c>
      <c r="EM36" s="630">
        <v>1897932995</v>
      </c>
      <c r="EN36" s="630">
        <v>59758005</v>
      </c>
      <c r="EO36" s="630">
        <f t="shared" si="53"/>
        <v>2214042.253</v>
      </c>
      <c r="EP36" s="630">
        <f t="shared" si="54"/>
        <v>1957691</v>
      </c>
      <c r="EQ36" s="630">
        <f t="shared" si="55"/>
        <v>256351.253</v>
      </c>
      <c r="ER36" s="630">
        <f t="shared" si="18"/>
        <v>1957691</v>
      </c>
      <c r="ES36" s="630">
        <f t="shared" si="19"/>
        <v>1897932.9950000001</v>
      </c>
      <c r="ET36" s="630">
        <f t="shared" si="56"/>
        <v>59758.004999999997</v>
      </c>
      <c r="EW36" s="625" t="s">
        <v>483</v>
      </c>
      <c r="EX36" s="631">
        <v>3891486</v>
      </c>
      <c r="EY36" s="631">
        <f t="shared" si="57"/>
        <v>3891.4859999999999</v>
      </c>
      <c r="FA36" s="625" t="s">
        <v>304</v>
      </c>
      <c r="FB36" s="631">
        <v>2214042253</v>
      </c>
      <c r="FC36" s="631">
        <v>2154427036</v>
      </c>
      <c r="FD36" s="631">
        <v>2154427036</v>
      </c>
      <c r="FE36" s="631">
        <v>59615217</v>
      </c>
      <c r="FF36" s="631">
        <v>2091034036</v>
      </c>
      <c r="FG36" s="631">
        <v>63393000</v>
      </c>
      <c r="FH36" s="631">
        <f t="shared" si="58"/>
        <v>2214042.253</v>
      </c>
      <c r="FI36" s="631">
        <f t="shared" si="59"/>
        <v>2154427.0359999998</v>
      </c>
      <c r="FJ36" s="631">
        <f t="shared" si="60"/>
        <v>2154427.0359999998</v>
      </c>
      <c r="FK36" s="631">
        <f t="shared" si="61"/>
        <v>59615.216999999997</v>
      </c>
      <c r="FL36" s="631">
        <f t="shared" si="62"/>
        <v>2091034.0360000001</v>
      </c>
      <c r="FM36" s="631">
        <f t="shared" si="63"/>
        <v>63393</v>
      </c>
      <c r="FP36" s="632" t="s">
        <v>473</v>
      </c>
      <c r="FQ36" s="633">
        <v>300451582</v>
      </c>
      <c r="FR36" s="627">
        <f t="shared" si="64"/>
        <v>300451.58199999999</v>
      </c>
      <c r="FT36" s="625" t="s">
        <v>304</v>
      </c>
      <c r="FU36" s="625">
        <v>2352848432</v>
      </c>
      <c r="FV36" s="633">
        <v>2352595887</v>
      </c>
      <c r="FW36" s="633">
        <v>2352595887</v>
      </c>
      <c r="FX36" s="633">
        <v>252545</v>
      </c>
      <c r="FY36" s="633">
        <v>2300631475</v>
      </c>
      <c r="FZ36" s="633">
        <v>51964412</v>
      </c>
      <c r="GA36" s="633">
        <f t="shared" si="65"/>
        <v>2352848.432</v>
      </c>
      <c r="GB36" s="633">
        <f t="shared" si="66"/>
        <v>2352595.8870000001</v>
      </c>
      <c r="GC36" s="633">
        <f t="shared" si="67"/>
        <v>2352595.8870000001</v>
      </c>
      <c r="GD36" s="633">
        <f t="shared" si="68"/>
        <v>252.54499999999999</v>
      </c>
      <c r="GE36" s="633">
        <f t="shared" si="69"/>
        <v>2300631.4750000001</v>
      </c>
      <c r="GF36" s="633">
        <f t="shared" si="70"/>
        <v>51964.411999999997</v>
      </c>
      <c r="GG36" s="633"/>
    </row>
    <row r="37" spans="1:189" x14ac:dyDescent="0.2">
      <c r="A37" s="624" t="s">
        <v>305</v>
      </c>
      <c r="B37" s="624">
        <v>289402638</v>
      </c>
      <c r="C37" s="624">
        <v>25083486</v>
      </c>
      <c r="D37" s="624">
        <v>25083486</v>
      </c>
      <c r="E37" s="624">
        <v>264319152</v>
      </c>
      <c r="F37" s="624">
        <f t="shared" si="71"/>
        <v>298374.11977799993</v>
      </c>
      <c r="G37" s="624">
        <f t="shared" si="72"/>
        <v>25861.074065999997</v>
      </c>
      <c r="H37" s="624">
        <f t="shared" si="73"/>
        <v>25861.074065999997</v>
      </c>
      <c r="I37" s="624">
        <f t="shared" si="74"/>
        <v>272513.04571199999</v>
      </c>
      <c r="L37" s="625" t="s">
        <v>484</v>
      </c>
      <c r="M37" s="626">
        <v>75192382</v>
      </c>
      <c r="N37" s="626">
        <f t="shared" si="75"/>
        <v>77523.345841999995</v>
      </c>
      <c r="P37" s="625" t="s">
        <v>305</v>
      </c>
      <c r="Q37" s="626">
        <v>289402638</v>
      </c>
      <c r="R37" s="626">
        <v>49665553</v>
      </c>
      <c r="S37" s="626">
        <v>49665553</v>
      </c>
      <c r="T37" s="626">
        <v>239737085</v>
      </c>
      <c r="U37" s="626">
        <f t="shared" si="76"/>
        <v>298374.11977799993</v>
      </c>
      <c r="V37" s="624">
        <f t="shared" si="77"/>
        <v>51205.185142999995</v>
      </c>
      <c r="W37" s="624">
        <f t="shared" si="78"/>
        <v>51205.185142999995</v>
      </c>
      <c r="X37" s="624">
        <f t="shared" si="79"/>
        <v>247168.93463499998</v>
      </c>
      <c r="AA37" s="625" t="s">
        <v>476</v>
      </c>
      <c r="AB37" s="626">
        <v>13148183</v>
      </c>
      <c r="AC37" s="624">
        <f t="shared" si="80"/>
        <v>13148.183000000001</v>
      </c>
      <c r="AE37" s="616" t="s">
        <v>305</v>
      </c>
      <c r="AF37" s="624">
        <v>289402638</v>
      </c>
      <c r="AG37" s="624">
        <v>74190074</v>
      </c>
      <c r="AH37" s="624">
        <v>74190074</v>
      </c>
      <c r="AI37" s="624">
        <v>215212564</v>
      </c>
      <c r="AJ37" s="624">
        <f t="shared" si="81"/>
        <v>289402.63799999998</v>
      </c>
      <c r="AK37" s="624">
        <f t="shared" si="82"/>
        <v>74190.073999999993</v>
      </c>
      <c r="AL37" s="624">
        <f t="shared" si="83"/>
        <v>74190.073999999993</v>
      </c>
      <c r="AM37" s="624">
        <f t="shared" si="84"/>
        <v>215212.56400000001</v>
      </c>
      <c r="AP37" s="625" t="s">
        <v>478</v>
      </c>
      <c r="AQ37" s="626">
        <v>4381900</v>
      </c>
      <c r="AR37" s="626">
        <f t="shared" si="22"/>
        <v>4381.8999999999996</v>
      </c>
      <c r="AT37" s="625" t="s">
        <v>305</v>
      </c>
      <c r="AU37" s="626">
        <v>289402638</v>
      </c>
      <c r="AV37" s="626">
        <v>98885851</v>
      </c>
      <c r="AW37" s="626">
        <v>98885851</v>
      </c>
      <c r="AX37" s="626">
        <v>190516787</v>
      </c>
      <c r="AY37" s="624">
        <f t="shared" si="23"/>
        <v>289402.63799999998</v>
      </c>
      <c r="AZ37" s="624">
        <f t="shared" si="24"/>
        <v>98885.850999999995</v>
      </c>
      <c r="BA37" s="624">
        <f t="shared" si="25"/>
        <v>98885.850999999995</v>
      </c>
      <c r="BB37" s="624">
        <f t="shared" si="26"/>
        <v>190516.78700000001</v>
      </c>
      <c r="BD37" s="616" t="s">
        <v>484</v>
      </c>
      <c r="BE37" s="627">
        <v>73244130</v>
      </c>
      <c r="BF37" s="628">
        <f t="shared" si="27"/>
        <v>73244.13</v>
      </c>
      <c r="BH37" s="616" t="s">
        <v>305</v>
      </c>
      <c r="BI37" s="627">
        <v>289402638</v>
      </c>
      <c r="BJ37" s="627">
        <v>123602838</v>
      </c>
      <c r="BK37" s="627">
        <v>123602838</v>
      </c>
      <c r="BL37" s="627">
        <v>165799800</v>
      </c>
      <c r="BM37" s="628">
        <f t="shared" si="28"/>
        <v>289402.63799999998</v>
      </c>
      <c r="BN37" s="628">
        <f t="shared" si="29"/>
        <v>123602.838</v>
      </c>
      <c r="BO37" s="628">
        <f t="shared" si="30"/>
        <v>123602.838</v>
      </c>
      <c r="BP37" s="628">
        <f t="shared" si="31"/>
        <v>165799.79999999999</v>
      </c>
      <c r="BS37" s="616" t="s">
        <v>476</v>
      </c>
      <c r="BT37" s="627">
        <v>13104472</v>
      </c>
      <c r="BU37" s="627">
        <f t="shared" si="32"/>
        <v>13104.472</v>
      </c>
      <c r="BW37" s="627" t="s">
        <v>305</v>
      </c>
      <c r="BX37" s="627">
        <v>289402638</v>
      </c>
      <c r="BY37" s="627">
        <v>148965884</v>
      </c>
      <c r="BZ37" s="627">
        <v>140436754</v>
      </c>
      <c r="CA37" s="627">
        <v>148965884</v>
      </c>
      <c r="CB37" s="627">
        <f t="shared" si="33"/>
        <v>289402.63799999998</v>
      </c>
      <c r="CC37" s="627">
        <f t="shared" si="34"/>
        <v>148965.88399999999</v>
      </c>
      <c r="CD37" s="627">
        <f t="shared" si="35"/>
        <v>140436.75399999999</v>
      </c>
      <c r="CE37" s="627">
        <f t="shared" si="36"/>
        <v>148965.88399999999</v>
      </c>
      <c r="CG37" s="616" t="s">
        <v>517</v>
      </c>
      <c r="CH37" s="627">
        <v>7708062</v>
      </c>
      <c r="CI37" s="627">
        <f t="shared" si="37"/>
        <v>7708.0619999999999</v>
      </c>
      <c r="CK37" s="625" t="s">
        <v>305</v>
      </c>
      <c r="CL37" s="626">
        <v>289402638</v>
      </c>
      <c r="CM37" s="626">
        <v>174806225</v>
      </c>
      <c r="CN37" s="626">
        <v>174806225</v>
      </c>
      <c r="CO37" s="626">
        <v>114596413</v>
      </c>
      <c r="CP37" s="627">
        <f t="shared" si="38"/>
        <v>289402.63799999998</v>
      </c>
      <c r="CQ37" s="627">
        <f t="shared" si="39"/>
        <v>174806.22500000001</v>
      </c>
      <c r="CR37" s="627">
        <f t="shared" si="40"/>
        <v>174806.22500000001</v>
      </c>
      <c r="CS37" s="627">
        <f t="shared" si="41"/>
        <v>114596.413</v>
      </c>
      <c r="CU37" s="628"/>
      <c r="CV37" s="625" t="s">
        <v>308</v>
      </c>
      <c r="CW37" s="626">
        <v>32968418</v>
      </c>
      <c r="CX37" s="626">
        <f t="shared" si="42"/>
        <v>32968.417999999998</v>
      </c>
      <c r="CZ37" s="625" t="s">
        <v>305</v>
      </c>
      <c r="DA37" s="626">
        <v>289402638</v>
      </c>
      <c r="DB37" s="626">
        <v>200682685</v>
      </c>
      <c r="DC37" s="626">
        <v>200682685</v>
      </c>
      <c r="DD37" s="626">
        <v>88719953</v>
      </c>
      <c r="DE37" s="626">
        <f t="shared" si="43"/>
        <v>289402.63799999998</v>
      </c>
      <c r="DF37" s="626">
        <f t="shared" si="44"/>
        <v>200682.685</v>
      </c>
      <c r="DG37" s="626">
        <f t="shared" si="45"/>
        <v>200682.685</v>
      </c>
      <c r="DH37" s="626">
        <f t="shared" si="46"/>
        <v>88719.952999999994</v>
      </c>
      <c r="DL37" s="625" t="s">
        <v>476</v>
      </c>
      <c r="DM37" s="626">
        <v>13653945</v>
      </c>
      <c r="DN37" s="626">
        <f t="shared" si="47"/>
        <v>13653.945</v>
      </c>
      <c r="DQ37" s="629" t="s">
        <v>305</v>
      </c>
      <c r="DR37" s="626">
        <v>289402638</v>
      </c>
      <c r="DS37" s="626">
        <v>226487182</v>
      </c>
      <c r="DT37" s="626">
        <v>226487182</v>
      </c>
      <c r="DU37" s="626">
        <v>62915456</v>
      </c>
      <c r="DV37" s="626">
        <f t="shared" si="48"/>
        <v>289402.63799999998</v>
      </c>
      <c r="DW37" s="626">
        <f t="shared" si="49"/>
        <v>226487.182</v>
      </c>
      <c r="DX37" s="626">
        <f t="shared" si="50"/>
        <v>226487.182</v>
      </c>
      <c r="DY37" s="626">
        <f t="shared" si="51"/>
        <v>62915.455999999998</v>
      </c>
      <c r="EB37" s="625" t="s">
        <v>308</v>
      </c>
      <c r="EC37" s="626">
        <v>34505222</v>
      </c>
      <c r="ED37" s="626">
        <f t="shared" si="52"/>
        <v>34505.222000000002</v>
      </c>
      <c r="EH37" s="630" t="s">
        <v>305</v>
      </c>
      <c r="EI37" s="630">
        <v>289402638</v>
      </c>
      <c r="EJ37" s="630">
        <v>251260252</v>
      </c>
      <c r="EK37" s="630">
        <v>38142386</v>
      </c>
      <c r="EL37" s="630">
        <v>251260252</v>
      </c>
      <c r="EM37" s="630">
        <v>238679865</v>
      </c>
      <c r="EN37" s="630">
        <v>12580387</v>
      </c>
      <c r="EO37" s="630">
        <f t="shared" si="53"/>
        <v>289402.63799999998</v>
      </c>
      <c r="EP37" s="630">
        <f t="shared" si="54"/>
        <v>251260.25200000001</v>
      </c>
      <c r="EQ37" s="630">
        <f t="shared" si="55"/>
        <v>38142.385999999999</v>
      </c>
      <c r="ER37" s="630">
        <f t="shared" si="18"/>
        <v>251260.25200000001</v>
      </c>
      <c r="ES37" s="630">
        <f t="shared" si="19"/>
        <v>238679.86499999999</v>
      </c>
      <c r="ET37" s="630">
        <f t="shared" si="56"/>
        <v>12580.387000000001</v>
      </c>
      <c r="EW37" s="625" t="s">
        <v>517</v>
      </c>
      <c r="EX37" s="631">
        <v>11854710</v>
      </c>
      <c r="EY37" s="631">
        <f t="shared" si="57"/>
        <v>11854.71</v>
      </c>
      <c r="FA37" s="625" t="s">
        <v>305</v>
      </c>
      <c r="FB37" s="631">
        <v>289402638</v>
      </c>
      <c r="FC37" s="631">
        <v>276537963</v>
      </c>
      <c r="FD37" s="631">
        <v>276537963</v>
      </c>
      <c r="FE37" s="631">
        <v>12864675</v>
      </c>
      <c r="FF37" s="631">
        <v>260005819</v>
      </c>
      <c r="FG37" s="631">
        <v>16532144</v>
      </c>
      <c r="FH37" s="631">
        <f t="shared" si="58"/>
        <v>289402.63799999998</v>
      </c>
      <c r="FI37" s="631">
        <f t="shared" si="59"/>
        <v>276537.96299999999</v>
      </c>
      <c r="FJ37" s="631">
        <f t="shared" si="60"/>
        <v>276537.96299999999</v>
      </c>
      <c r="FK37" s="631">
        <f t="shared" si="61"/>
        <v>12864.674999999999</v>
      </c>
      <c r="FL37" s="631">
        <f t="shared" si="62"/>
        <v>260005.81899999999</v>
      </c>
      <c r="FM37" s="631">
        <f t="shared" si="63"/>
        <v>16532.144</v>
      </c>
      <c r="FP37" s="632" t="s">
        <v>474</v>
      </c>
      <c r="FQ37" s="633">
        <v>446124758</v>
      </c>
      <c r="FR37" s="627">
        <f t="shared" si="64"/>
        <v>446124.75799999997</v>
      </c>
      <c r="FT37" s="625" t="s">
        <v>305</v>
      </c>
      <c r="FU37" s="625">
        <v>303358599</v>
      </c>
      <c r="FV37" s="633">
        <v>302828262</v>
      </c>
      <c r="FW37" s="633">
        <v>302828262</v>
      </c>
      <c r="FX37" s="633">
        <v>530337</v>
      </c>
      <c r="FY37" s="633">
        <v>287218297</v>
      </c>
      <c r="FZ37" s="633">
        <v>15609965</v>
      </c>
      <c r="GA37" s="633">
        <f t="shared" si="65"/>
        <v>303358.59899999999</v>
      </c>
      <c r="GB37" s="633">
        <f t="shared" si="66"/>
        <v>302828.26199999999</v>
      </c>
      <c r="GC37" s="633">
        <f t="shared" si="67"/>
        <v>302828.26199999999</v>
      </c>
      <c r="GD37" s="633">
        <f t="shared" si="68"/>
        <v>530.33699999999999</v>
      </c>
      <c r="GE37" s="633">
        <f t="shared" si="69"/>
        <v>287218.29700000002</v>
      </c>
      <c r="GF37" s="633">
        <f t="shared" si="70"/>
        <v>15609.965</v>
      </c>
      <c r="GG37" s="633"/>
    </row>
    <row r="38" spans="1:189" x14ac:dyDescent="0.2">
      <c r="A38" s="624" t="s">
        <v>472</v>
      </c>
      <c r="B38" s="624">
        <v>149822501</v>
      </c>
      <c r="C38" s="624">
        <v>9492859</v>
      </c>
      <c r="D38" s="624">
        <v>9492859</v>
      </c>
      <c r="E38" s="624">
        <v>140329642</v>
      </c>
      <c r="F38" s="624">
        <f t="shared" si="71"/>
        <v>154466.99853099999</v>
      </c>
      <c r="G38" s="624">
        <f t="shared" si="72"/>
        <v>9787.1376289999989</v>
      </c>
      <c r="H38" s="624">
        <f t="shared" si="73"/>
        <v>9787.1376289999989</v>
      </c>
      <c r="I38" s="624">
        <f t="shared" si="74"/>
        <v>144679.86090199999</v>
      </c>
      <c r="L38" s="625" t="s">
        <v>485</v>
      </c>
      <c r="M38" s="626">
        <v>74379514</v>
      </c>
      <c r="N38" s="626">
        <f t="shared" si="75"/>
        <v>76685.278933999987</v>
      </c>
      <c r="P38" s="625" t="s">
        <v>472</v>
      </c>
      <c r="Q38" s="626">
        <v>149822501</v>
      </c>
      <c r="R38" s="626">
        <v>18985718</v>
      </c>
      <c r="S38" s="626">
        <v>18985718</v>
      </c>
      <c r="T38" s="626">
        <v>130836783</v>
      </c>
      <c r="U38" s="626">
        <f t="shared" si="76"/>
        <v>154466.99853099999</v>
      </c>
      <c r="V38" s="624">
        <f t="shared" si="77"/>
        <v>19574.275257999998</v>
      </c>
      <c r="W38" s="624">
        <f t="shared" si="78"/>
        <v>19574.275257999998</v>
      </c>
      <c r="X38" s="624">
        <f t="shared" si="79"/>
        <v>134892.72327299998</v>
      </c>
      <c r="AA38" s="625" t="s">
        <v>477</v>
      </c>
      <c r="AB38" s="626">
        <v>728828</v>
      </c>
      <c r="AC38" s="624">
        <f t="shared" si="80"/>
        <v>728.82799999999997</v>
      </c>
      <c r="AE38" s="616" t="s">
        <v>472</v>
      </c>
      <c r="AF38" s="624">
        <v>149822501</v>
      </c>
      <c r="AG38" s="624">
        <v>29329082</v>
      </c>
      <c r="AH38" s="624">
        <v>29329082</v>
      </c>
      <c r="AI38" s="624">
        <v>120493419</v>
      </c>
      <c r="AJ38" s="624">
        <f t="shared" si="81"/>
        <v>149822.50099999999</v>
      </c>
      <c r="AK38" s="624">
        <f t="shared" si="82"/>
        <v>29329.081999999999</v>
      </c>
      <c r="AL38" s="624">
        <f t="shared" si="83"/>
        <v>29329.081999999999</v>
      </c>
      <c r="AM38" s="624">
        <f t="shared" si="84"/>
        <v>120493.41899999999</v>
      </c>
      <c r="AP38" s="625" t="s">
        <v>479</v>
      </c>
      <c r="AQ38" s="626">
        <v>45534244</v>
      </c>
      <c r="AR38" s="626">
        <f t="shared" si="22"/>
        <v>45534.243999999999</v>
      </c>
      <c r="AT38" s="625" t="s">
        <v>472</v>
      </c>
      <c r="AU38" s="626">
        <v>149822501</v>
      </c>
      <c r="AV38" s="626">
        <v>39672446</v>
      </c>
      <c r="AW38" s="626">
        <v>39672446</v>
      </c>
      <c r="AX38" s="626">
        <v>110150055</v>
      </c>
      <c r="AY38" s="624">
        <f t="shared" si="23"/>
        <v>149822.50099999999</v>
      </c>
      <c r="AZ38" s="624">
        <f t="shared" si="24"/>
        <v>39672.446000000004</v>
      </c>
      <c r="BA38" s="624">
        <f t="shared" si="25"/>
        <v>39672.446000000004</v>
      </c>
      <c r="BB38" s="624">
        <f t="shared" si="26"/>
        <v>110150.05499999999</v>
      </c>
      <c r="BD38" s="616" t="s">
        <v>485</v>
      </c>
      <c r="BE38" s="627">
        <v>72415634</v>
      </c>
      <c r="BF38" s="628">
        <f t="shared" si="27"/>
        <v>72415.634000000005</v>
      </c>
      <c r="BH38" s="616" t="s">
        <v>472</v>
      </c>
      <c r="BI38" s="627">
        <v>149822501</v>
      </c>
      <c r="BJ38" s="627">
        <v>49468601</v>
      </c>
      <c r="BK38" s="627">
        <v>49468601</v>
      </c>
      <c r="BL38" s="627">
        <v>100353900</v>
      </c>
      <c r="BM38" s="628">
        <f t="shared" si="28"/>
        <v>149822.50099999999</v>
      </c>
      <c r="BN38" s="628">
        <f t="shared" si="29"/>
        <v>49468.601000000002</v>
      </c>
      <c r="BO38" s="628">
        <f t="shared" si="30"/>
        <v>49468.601000000002</v>
      </c>
      <c r="BP38" s="628">
        <f t="shared" si="31"/>
        <v>100353.9</v>
      </c>
      <c r="BS38" s="616" t="s">
        <v>477</v>
      </c>
      <c r="BT38" s="627">
        <v>733494</v>
      </c>
      <c r="BU38" s="627">
        <f t="shared" si="32"/>
        <v>733.49400000000003</v>
      </c>
      <c r="BW38" s="627" t="s">
        <v>472</v>
      </c>
      <c r="BX38" s="627">
        <v>149822501</v>
      </c>
      <c r="BY38" s="627">
        <v>60273734</v>
      </c>
      <c r="BZ38" s="627">
        <v>89548767</v>
      </c>
      <c r="CA38" s="627">
        <v>60273734</v>
      </c>
      <c r="CB38" s="627">
        <f t="shared" si="33"/>
        <v>149822.50099999999</v>
      </c>
      <c r="CC38" s="627">
        <f t="shared" si="34"/>
        <v>60273.733999999997</v>
      </c>
      <c r="CD38" s="627">
        <f t="shared" si="35"/>
        <v>89548.767000000007</v>
      </c>
      <c r="CE38" s="627">
        <f t="shared" si="36"/>
        <v>60273.733999999997</v>
      </c>
      <c r="CG38" s="616" t="s">
        <v>312</v>
      </c>
      <c r="CH38" s="627">
        <v>84416973</v>
      </c>
      <c r="CI38" s="627">
        <f t="shared" si="37"/>
        <v>84416.972999999998</v>
      </c>
      <c r="CK38" s="625" t="s">
        <v>472</v>
      </c>
      <c r="CL38" s="626">
        <v>149822501</v>
      </c>
      <c r="CM38" s="626">
        <v>71708518</v>
      </c>
      <c r="CN38" s="626">
        <v>71708518</v>
      </c>
      <c r="CO38" s="626">
        <v>78113983</v>
      </c>
      <c r="CP38" s="627">
        <f t="shared" si="38"/>
        <v>149822.50099999999</v>
      </c>
      <c r="CQ38" s="627">
        <f t="shared" si="39"/>
        <v>71708.517999999996</v>
      </c>
      <c r="CR38" s="627">
        <f t="shared" si="40"/>
        <v>71708.517999999996</v>
      </c>
      <c r="CS38" s="627">
        <f t="shared" si="41"/>
        <v>78113.982999999993</v>
      </c>
      <c r="CU38" s="628"/>
      <c r="CV38" s="625" t="s">
        <v>482</v>
      </c>
      <c r="CW38" s="626">
        <v>20974507</v>
      </c>
      <c r="CX38" s="626">
        <f t="shared" si="42"/>
        <v>20974.507000000001</v>
      </c>
      <c r="CZ38" s="625" t="s">
        <v>472</v>
      </c>
      <c r="DA38" s="626">
        <v>149822501</v>
      </c>
      <c r="DB38" s="626">
        <v>83143302</v>
      </c>
      <c r="DC38" s="626">
        <v>83143302</v>
      </c>
      <c r="DD38" s="626">
        <v>66679199</v>
      </c>
      <c r="DE38" s="626">
        <f t="shared" si="43"/>
        <v>149822.50099999999</v>
      </c>
      <c r="DF38" s="626">
        <f t="shared" si="44"/>
        <v>83143.301999999996</v>
      </c>
      <c r="DG38" s="626">
        <f t="shared" si="45"/>
        <v>83143.301999999996</v>
      </c>
      <c r="DH38" s="626">
        <f t="shared" si="46"/>
        <v>66679.198999999993</v>
      </c>
      <c r="DL38" s="625" t="s">
        <v>477</v>
      </c>
      <c r="DM38" s="626">
        <v>733494</v>
      </c>
      <c r="DN38" s="626">
        <f t="shared" si="47"/>
        <v>733.49400000000003</v>
      </c>
      <c r="DQ38" s="629" t="s">
        <v>472</v>
      </c>
      <c r="DR38" s="626">
        <v>149822501</v>
      </c>
      <c r="DS38" s="626">
        <v>94578086</v>
      </c>
      <c r="DT38" s="626">
        <v>94578086</v>
      </c>
      <c r="DU38" s="626">
        <v>55244415</v>
      </c>
      <c r="DV38" s="626">
        <f t="shared" si="48"/>
        <v>149822.50099999999</v>
      </c>
      <c r="DW38" s="626">
        <f t="shared" si="49"/>
        <v>94578.085999999996</v>
      </c>
      <c r="DX38" s="626">
        <f t="shared" si="50"/>
        <v>94578.085999999996</v>
      </c>
      <c r="DY38" s="626">
        <f t="shared" si="51"/>
        <v>55244.415000000001</v>
      </c>
      <c r="EB38" s="625" t="s">
        <v>482</v>
      </c>
      <c r="EC38" s="626">
        <v>21051342</v>
      </c>
      <c r="ED38" s="626">
        <f t="shared" si="52"/>
        <v>21051.342000000001</v>
      </c>
      <c r="EH38" s="630" t="s">
        <v>472</v>
      </c>
      <c r="EI38" s="630">
        <v>149822501</v>
      </c>
      <c r="EJ38" s="630">
        <v>106012870</v>
      </c>
      <c r="EK38" s="630">
        <v>43809631</v>
      </c>
      <c r="EL38" s="630">
        <v>106012870</v>
      </c>
      <c r="EM38" s="630">
        <v>100960176</v>
      </c>
      <c r="EN38" s="630">
        <v>5052694</v>
      </c>
      <c r="EO38" s="630">
        <f t="shared" si="53"/>
        <v>149822.50099999999</v>
      </c>
      <c r="EP38" s="630">
        <f t="shared" si="54"/>
        <v>106012.87</v>
      </c>
      <c r="EQ38" s="630">
        <f t="shared" si="55"/>
        <v>43809.631000000001</v>
      </c>
      <c r="ER38" s="630">
        <f t="shared" si="18"/>
        <v>106012.87</v>
      </c>
      <c r="ES38" s="630">
        <f t="shared" si="19"/>
        <v>100960.17600000001</v>
      </c>
      <c r="ET38" s="630">
        <f t="shared" si="56"/>
        <v>5052.6940000000004</v>
      </c>
      <c r="EW38" s="625" t="s">
        <v>312</v>
      </c>
      <c r="EX38" s="631">
        <v>91047629</v>
      </c>
      <c r="EY38" s="631">
        <f t="shared" si="57"/>
        <v>91047.629000000001</v>
      </c>
      <c r="FA38" s="625" t="s">
        <v>472</v>
      </c>
      <c r="FB38" s="631">
        <v>149822501</v>
      </c>
      <c r="FC38" s="631">
        <v>117783646</v>
      </c>
      <c r="FD38" s="631">
        <v>117783646</v>
      </c>
      <c r="FE38" s="631">
        <v>32038855</v>
      </c>
      <c r="FF38" s="631">
        <v>109148096</v>
      </c>
      <c r="FG38" s="631">
        <v>8635550</v>
      </c>
      <c r="FH38" s="631">
        <f t="shared" si="58"/>
        <v>149822.50099999999</v>
      </c>
      <c r="FI38" s="631">
        <f t="shared" si="59"/>
        <v>117783.64599999999</v>
      </c>
      <c r="FJ38" s="631">
        <f t="shared" si="60"/>
        <v>117783.64599999999</v>
      </c>
      <c r="FK38" s="631">
        <f t="shared" si="61"/>
        <v>32038.855</v>
      </c>
      <c r="FL38" s="631">
        <f t="shared" si="62"/>
        <v>109148.09600000001</v>
      </c>
      <c r="FM38" s="631">
        <f t="shared" si="63"/>
        <v>8635.5499999999993</v>
      </c>
      <c r="FP38" s="632" t="s">
        <v>475</v>
      </c>
      <c r="FQ38" s="633">
        <v>417930191</v>
      </c>
      <c r="FR38" s="627">
        <f t="shared" si="64"/>
        <v>417930.19099999999</v>
      </c>
      <c r="FT38" s="625" t="s">
        <v>472</v>
      </c>
      <c r="FU38" s="625">
        <v>129938413</v>
      </c>
      <c r="FV38" s="633">
        <v>129938413</v>
      </c>
      <c r="FW38" s="633">
        <v>129938413</v>
      </c>
      <c r="FX38" s="633">
        <v>0</v>
      </c>
      <c r="FY38" s="633">
        <v>123565030</v>
      </c>
      <c r="FZ38" s="633">
        <v>6373383</v>
      </c>
      <c r="GA38" s="633">
        <f t="shared" si="65"/>
        <v>129938.413</v>
      </c>
      <c r="GB38" s="633">
        <f t="shared" si="66"/>
        <v>129938.413</v>
      </c>
      <c r="GC38" s="633">
        <f t="shared" si="67"/>
        <v>129938.413</v>
      </c>
      <c r="GD38" s="633">
        <f t="shared" si="68"/>
        <v>0</v>
      </c>
      <c r="GE38" s="633">
        <f t="shared" si="69"/>
        <v>123565.03</v>
      </c>
      <c r="GF38" s="633">
        <f t="shared" si="70"/>
        <v>6373.3829999999998</v>
      </c>
      <c r="GG38" s="633"/>
    </row>
    <row r="39" spans="1:189" x14ac:dyDescent="0.2">
      <c r="A39" s="624" t="s">
        <v>473</v>
      </c>
      <c r="B39" s="624">
        <v>2483515675</v>
      </c>
      <c r="C39" s="624">
        <v>182584842</v>
      </c>
      <c r="D39" s="624">
        <v>182584842</v>
      </c>
      <c r="E39" s="624">
        <v>2300930833</v>
      </c>
      <c r="F39" s="624">
        <f t="shared" si="71"/>
        <v>2560504.6609249995</v>
      </c>
      <c r="G39" s="624">
        <f t="shared" si="72"/>
        <v>188244.972102</v>
      </c>
      <c r="H39" s="624">
        <f t="shared" si="73"/>
        <v>188244.972102</v>
      </c>
      <c r="I39" s="624">
        <f t="shared" si="74"/>
        <v>2372259.6888230001</v>
      </c>
      <c r="L39" s="625" t="s">
        <v>486</v>
      </c>
      <c r="M39" s="626">
        <v>812868</v>
      </c>
      <c r="N39" s="626">
        <f t="shared" si="75"/>
        <v>838.06690800000001</v>
      </c>
      <c r="P39" s="625" t="s">
        <v>473</v>
      </c>
      <c r="Q39" s="626">
        <v>2483515675</v>
      </c>
      <c r="R39" s="626">
        <v>368612162</v>
      </c>
      <c r="S39" s="626">
        <v>368612162</v>
      </c>
      <c r="T39" s="626">
        <v>2114903513</v>
      </c>
      <c r="U39" s="626">
        <f t="shared" si="76"/>
        <v>2560504.6609249995</v>
      </c>
      <c r="V39" s="624">
        <f t="shared" si="77"/>
        <v>380039.13902199996</v>
      </c>
      <c r="W39" s="624">
        <f t="shared" si="78"/>
        <v>380039.13902199996</v>
      </c>
      <c r="X39" s="624">
        <f t="shared" si="79"/>
        <v>2180465.5219029998</v>
      </c>
      <c r="AA39" s="625" t="s">
        <v>306</v>
      </c>
      <c r="AB39" s="626">
        <v>68955682</v>
      </c>
      <c r="AC39" s="624">
        <f t="shared" si="80"/>
        <v>68955.682000000001</v>
      </c>
      <c r="AE39" s="616" t="s">
        <v>473</v>
      </c>
      <c r="AF39" s="624">
        <v>2483515675</v>
      </c>
      <c r="AG39" s="624">
        <v>660951008</v>
      </c>
      <c r="AH39" s="624">
        <v>660951008</v>
      </c>
      <c r="AI39" s="624">
        <v>1822564667</v>
      </c>
      <c r="AJ39" s="624">
        <f t="shared" si="81"/>
        <v>2483515.6749999998</v>
      </c>
      <c r="AK39" s="624">
        <f t="shared" si="82"/>
        <v>660951.00800000003</v>
      </c>
      <c r="AL39" s="624">
        <f t="shared" si="83"/>
        <v>660951.00800000003</v>
      </c>
      <c r="AM39" s="624">
        <f t="shared" si="84"/>
        <v>1822564.6669999999</v>
      </c>
      <c r="AP39" s="625" t="s">
        <v>480</v>
      </c>
      <c r="AQ39" s="626">
        <v>127425</v>
      </c>
      <c r="AR39" s="626">
        <f t="shared" si="22"/>
        <v>127.425</v>
      </c>
      <c r="AT39" s="625" t="s">
        <v>473</v>
      </c>
      <c r="AU39" s="626">
        <v>2483515675</v>
      </c>
      <c r="AV39" s="626">
        <v>852855042</v>
      </c>
      <c r="AW39" s="626">
        <v>852855042</v>
      </c>
      <c r="AX39" s="626">
        <v>1630660633</v>
      </c>
      <c r="AY39" s="624">
        <f t="shared" si="23"/>
        <v>2483515.6749999998</v>
      </c>
      <c r="AZ39" s="624">
        <f t="shared" si="24"/>
        <v>852855.04200000002</v>
      </c>
      <c r="BA39" s="624">
        <f t="shared" si="25"/>
        <v>852855.04200000002</v>
      </c>
      <c r="BB39" s="624">
        <f t="shared" si="26"/>
        <v>1630660.6329999999</v>
      </c>
      <c r="BD39" s="616" t="s">
        <v>486</v>
      </c>
      <c r="BE39" s="627">
        <v>828496</v>
      </c>
      <c r="BF39" s="628">
        <f t="shared" si="27"/>
        <v>828.49599999999998</v>
      </c>
      <c r="BH39" s="616" t="s">
        <v>473</v>
      </c>
      <c r="BI39" s="627">
        <v>2483515675</v>
      </c>
      <c r="BJ39" s="627">
        <v>1038894617</v>
      </c>
      <c r="BK39" s="627">
        <v>1038894617</v>
      </c>
      <c r="BL39" s="627">
        <v>1444621058</v>
      </c>
      <c r="BM39" s="628">
        <f t="shared" si="28"/>
        <v>2483515.6749999998</v>
      </c>
      <c r="BN39" s="628">
        <f t="shared" si="29"/>
        <v>1038894.617</v>
      </c>
      <c r="BO39" s="628">
        <f t="shared" si="30"/>
        <v>1038894.617</v>
      </c>
      <c r="BP39" s="628">
        <f t="shared" si="31"/>
        <v>1444621.058</v>
      </c>
      <c r="BS39" s="616" t="s">
        <v>306</v>
      </c>
      <c r="BT39" s="627">
        <v>76738489</v>
      </c>
      <c r="BU39" s="627">
        <f t="shared" si="32"/>
        <v>76738.489000000001</v>
      </c>
      <c r="BW39" s="627" t="s">
        <v>473</v>
      </c>
      <c r="BX39" s="627">
        <v>2483515675</v>
      </c>
      <c r="BY39" s="627">
        <v>1336197442</v>
      </c>
      <c r="BZ39" s="627">
        <v>1147318233</v>
      </c>
      <c r="CA39" s="627">
        <v>1336197442</v>
      </c>
      <c r="CB39" s="627">
        <f t="shared" si="33"/>
        <v>2483515.6749999998</v>
      </c>
      <c r="CC39" s="627">
        <f t="shared" si="34"/>
        <v>1336197.442</v>
      </c>
      <c r="CD39" s="627">
        <f t="shared" si="35"/>
        <v>1147318.233</v>
      </c>
      <c r="CE39" s="627">
        <f t="shared" si="36"/>
        <v>1336197.442</v>
      </c>
      <c r="CG39" s="616" t="s">
        <v>484</v>
      </c>
      <c r="CH39" s="627">
        <v>84416973</v>
      </c>
      <c r="CI39" s="627">
        <f t="shared" si="37"/>
        <v>84416.972999999998</v>
      </c>
      <c r="CK39" s="625" t="s">
        <v>473</v>
      </c>
      <c r="CL39" s="626">
        <v>2483515675</v>
      </c>
      <c r="CM39" s="626">
        <v>1525437037</v>
      </c>
      <c r="CN39" s="626">
        <v>1525437037</v>
      </c>
      <c r="CO39" s="626">
        <v>958078638</v>
      </c>
      <c r="CP39" s="627">
        <f t="shared" si="38"/>
        <v>2483515.6749999998</v>
      </c>
      <c r="CQ39" s="627">
        <f t="shared" si="39"/>
        <v>1525437.037</v>
      </c>
      <c r="CR39" s="627">
        <f t="shared" si="40"/>
        <v>1525437.037</v>
      </c>
      <c r="CS39" s="627">
        <f t="shared" si="41"/>
        <v>958078.63800000004</v>
      </c>
      <c r="CU39" s="628"/>
      <c r="CV39" s="625" t="s">
        <v>483</v>
      </c>
      <c r="CW39" s="626">
        <v>3474001</v>
      </c>
      <c r="CX39" s="626">
        <f t="shared" si="42"/>
        <v>3474.0010000000002</v>
      </c>
      <c r="CZ39" s="625" t="s">
        <v>473</v>
      </c>
      <c r="DA39" s="626">
        <v>2483515675</v>
      </c>
      <c r="DB39" s="626">
        <v>1713895039</v>
      </c>
      <c r="DC39" s="626">
        <v>1713895039</v>
      </c>
      <c r="DD39" s="626">
        <v>769620636</v>
      </c>
      <c r="DE39" s="626">
        <f t="shared" si="43"/>
        <v>2483515.6749999998</v>
      </c>
      <c r="DF39" s="626">
        <f t="shared" si="44"/>
        <v>1713895.0390000001</v>
      </c>
      <c r="DG39" s="626">
        <f t="shared" si="45"/>
        <v>1713895.0390000001</v>
      </c>
      <c r="DH39" s="626">
        <f t="shared" si="46"/>
        <v>769620.63600000006</v>
      </c>
      <c r="DL39" s="625" t="s">
        <v>306</v>
      </c>
      <c r="DM39" s="626">
        <v>73375894</v>
      </c>
      <c r="DN39" s="626">
        <f t="shared" si="47"/>
        <v>73375.894</v>
      </c>
      <c r="DQ39" s="629" t="s">
        <v>473</v>
      </c>
      <c r="DR39" s="626">
        <v>2483515675</v>
      </c>
      <c r="DS39" s="626">
        <v>2011451315</v>
      </c>
      <c r="DT39" s="626">
        <v>2011451315</v>
      </c>
      <c r="DU39" s="626">
        <v>472064360</v>
      </c>
      <c r="DV39" s="626">
        <f t="shared" si="48"/>
        <v>2483515.6749999998</v>
      </c>
      <c r="DW39" s="626">
        <f t="shared" si="49"/>
        <v>2011451.3149999999</v>
      </c>
      <c r="DX39" s="626">
        <f t="shared" si="50"/>
        <v>2011451.3149999999</v>
      </c>
      <c r="DY39" s="626">
        <f t="shared" si="51"/>
        <v>472064.36</v>
      </c>
      <c r="EB39" s="625" t="s">
        <v>483</v>
      </c>
      <c r="EC39" s="626">
        <v>2731376</v>
      </c>
      <c r="ED39" s="626">
        <f t="shared" si="52"/>
        <v>2731.3760000000002</v>
      </c>
      <c r="EH39" s="630" t="s">
        <v>473</v>
      </c>
      <c r="EI39" s="630">
        <v>2483515675</v>
      </c>
      <c r="EJ39" s="630">
        <v>2199294796</v>
      </c>
      <c r="EK39" s="630">
        <v>284220879</v>
      </c>
      <c r="EL39" s="630">
        <v>2199294796</v>
      </c>
      <c r="EM39" s="630">
        <v>2139565020</v>
      </c>
      <c r="EN39" s="630">
        <v>59729776</v>
      </c>
      <c r="EO39" s="630">
        <f t="shared" si="53"/>
        <v>2483515.6749999998</v>
      </c>
      <c r="EP39" s="630">
        <f t="shared" si="54"/>
        <v>2199294.7960000001</v>
      </c>
      <c r="EQ39" s="630">
        <f t="shared" si="55"/>
        <v>284220.87900000002</v>
      </c>
      <c r="ER39" s="630">
        <f t="shared" si="18"/>
        <v>2199294.7960000001</v>
      </c>
      <c r="ES39" s="630">
        <f t="shared" si="19"/>
        <v>2139565.02</v>
      </c>
      <c r="ET39" s="630">
        <f t="shared" si="56"/>
        <v>59729.775999999998</v>
      </c>
      <c r="EW39" s="625" t="s">
        <v>484</v>
      </c>
      <c r="EX39" s="631">
        <v>89245805</v>
      </c>
      <c r="EY39" s="631">
        <f t="shared" si="57"/>
        <v>89245.804999999993</v>
      </c>
      <c r="FA39" s="625" t="s">
        <v>473</v>
      </c>
      <c r="FB39" s="631">
        <v>2483515675</v>
      </c>
      <c r="FC39" s="631">
        <v>2387115485</v>
      </c>
      <c r="FD39" s="631">
        <v>2387115485</v>
      </c>
      <c r="FE39" s="631">
        <v>96400190</v>
      </c>
      <c r="FF39" s="631">
        <v>2323682167</v>
      </c>
      <c r="FG39" s="631">
        <v>63433318</v>
      </c>
      <c r="FH39" s="631">
        <f t="shared" si="58"/>
        <v>2483515.6749999998</v>
      </c>
      <c r="FI39" s="631">
        <f t="shared" si="59"/>
        <v>2387115.4849999999</v>
      </c>
      <c r="FJ39" s="631">
        <f t="shared" si="60"/>
        <v>2387115.4849999999</v>
      </c>
      <c r="FK39" s="631">
        <f t="shared" si="61"/>
        <v>96400.19</v>
      </c>
      <c r="FL39" s="631">
        <f t="shared" si="62"/>
        <v>2323682.1669999999</v>
      </c>
      <c r="FM39" s="631">
        <f t="shared" si="63"/>
        <v>63433.317999999999</v>
      </c>
      <c r="FP39" s="632" t="s">
        <v>476</v>
      </c>
      <c r="FQ39" s="633">
        <v>13608278</v>
      </c>
      <c r="FR39" s="627">
        <f t="shared" si="64"/>
        <v>13608.278</v>
      </c>
      <c r="FT39" s="625" t="s">
        <v>473</v>
      </c>
      <c r="FU39" s="625">
        <v>2692451332</v>
      </c>
      <c r="FV39" s="633">
        <v>2687567067</v>
      </c>
      <c r="FW39" s="633">
        <v>2687567067</v>
      </c>
      <c r="FX39" s="633">
        <v>4884265</v>
      </c>
      <c r="FY39" s="633">
        <v>2632546083</v>
      </c>
      <c r="FZ39" s="633">
        <v>55020984</v>
      </c>
      <c r="GA39" s="633">
        <f t="shared" si="65"/>
        <v>2692451.3319999999</v>
      </c>
      <c r="GB39" s="633">
        <f t="shared" si="66"/>
        <v>2687567.0669999998</v>
      </c>
      <c r="GC39" s="633">
        <f t="shared" si="67"/>
        <v>2687567.0669999998</v>
      </c>
      <c r="GD39" s="633">
        <f t="shared" si="68"/>
        <v>4884.2650000000003</v>
      </c>
      <c r="GE39" s="633">
        <f t="shared" si="69"/>
        <v>2632546.0830000001</v>
      </c>
      <c r="GF39" s="633">
        <f t="shared" si="70"/>
        <v>55020.983999999997</v>
      </c>
      <c r="GG39" s="633"/>
    </row>
    <row r="40" spans="1:189" x14ac:dyDescent="0.2">
      <c r="A40" s="624" t="s">
        <v>474</v>
      </c>
      <c r="B40" s="624">
        <v>4986131413</v>
      </c>
      <c r="C40" s="624">
        <v>434904148</v>
      </c>
      <c r="D40" s="624">
        <v>434904148</v>
      </c>
      <c r="E40" s="624">
        <v>4551227265</v>
      </c>
      <c r="F40" s="624">
        <f t="shared" si="71"/>
        <v>5140701.4868029989</v>
      </c>
      <c r="G40" s="624">
        <f t="shared" si="72"/>
        <v>448386.17658799997</v>
      </c>
      <c r="H40" s="624">
        <f t="shared" si="73"/>
        <v>448386.17658799997</v>
      </c>
      <c r="I40" s="624">
        <f t="shared" si="74"/>
        <v>4692315.3102149991</v>
      </c>
      <c r="L40" s="625" t="s">
        <v>313</v>
      </c>
      <c r="M40" s="626">
        <v>2325358</v>
      </c>
      <c r="N40" s="626">
        <f t="shared" si="75"/>
        <v>2397.4440979999999</v>
      </c>
      <c r="P40" s="625" t="s">
        <v>474</v>
      </c>
      <c r="Q40" s="626">
        <v>4986131413</v>
      </c>
      <c r="R40" s="626">
        <v>877917029</v>
      </c>
      <c r="S40" s="626">
        <v>877917029</v>
      </c>
      <c r="T40" s="626">
        <v>4108214384</v>
      </c>
      <c r="U40" s="626">
        <f t="shared" si="76"/>
        <v>5140701.4868029989</v>
      </c>
      <c r="V40" s="624">
        <f t="shared" si="77"/>
        <v>905132.45689899987</v>
      </c>
      <c r="W40" s="624">
        <f t="shared" si="78"/>
        <v>905132.45689899987</v>
      </c>
      <c r="X40" s="624">
        <f t="shared" si="79"/>
        <v>4235569.0299039995</v>
      </c>
      <c r="AA40" s="625" t="s">
        <v>478</v>
      </c>
      <c r="AB40" s="626">
        <v>8688250</v>
      </c>
      <c r="AC40" s="624">
        <f t="shared" si="80"/>
        <v>8688.25</v>
      </c>
      <c r="AE40" s="616" t="s">
        <v>474</v>
      </c>
      <c r="AF40" s="624">
        <v>4986131413</v>
      </c>
      <c r="AG40" s="624">
        <v>1318368070</v>
      </c>
      <c r="AH40" s="624">
        <v>1318368070</v>
      </c>
      <c r="AI40" s="624">
        <v>3667763343</v>
      </c>
      <c r="AJ40" s="624">
        <f t="shared" si="81"/>
        <v>4986131.4129999997</v>
      </c>
      <c r="AK40" s="624">
        <f t="shared" si="82"/>
        <v>1318368.07</v>
      </c>
      <c r="AL40" s="624">
        <f t="shared" si="83"/>
        <v>1318368.07</v>
      </c>
      <c r="AM40" s="624">
        <f t="shared" si="84"/>
        <v>3667763.3429999999</v>
      </c>
      <c r="AP40" s="625" t="s">
        <v>481</v>
      </c>
      <c r="AQ40" s="626">
        <v>127425</v>
      </c>
      <c r="AR40" s="626">
        <f t="shared" si="22"/>
        <v>127.425</v>
      </c>
      <c r="AT40" s="625" t="s">
        <v>474</v>
      </c>
      <c r="AU40" s="626">
        <v>4986131413</v>
      </c>
      <c r="AV40" s="626">
        <v>1761868714</v>
      </c>
      <c r="AW40" s="626">
        <v>1761868714</v>
      </c>
      <c r="AX40" s="626">
        <v>3224262699</v>
      </c>
      <c r="AY40" s="624">
        <f t="shared" si="23"/>
        <v>4986131.4129999997</v>
      </c>
      <c r="AZ40" s="624">
        <f t="shared" si="24"/>
        <v>1761868.7139999999</v>
      </c>
      <c r="BA40" s="624">
        <f t="shared" si="25"/>
        <v>1761868.7139999999</v>
      </c>
      <c r="BB40" s="624">
        <f t="shared" si="26"/>
        <v>3224262.699</v>
      </c>
      <c r="BD40" s="616" t="s">
        <v>792</v>
      </c>
      <c r="BE40" s="627">
        <v>2302518</v>
      </c>
      <c r="BF40" s="628">
        <f t="shared" si="27"/>
        <v>2302.518</v>
      </c>
      <c r="BH40" s="616" t="s">
        <v>474</v>
      </c>
      <c r="BI40" s="627">
        <v>4986131413</v>
      </c>
      <c r="BJ40" s="627">
        <v>2204432284</v>
      </c>
      <c r="BK40" s="627">
        <v>2204432284</v>
      </c>
      <c r="BL40" s="627">
        <v>2781699129</v>
      </c>
      <c r="BM40" s="628">
        <f t="shared" si="28"/>
        <v>4986131.4129999997</v>
      </c>
      <c r="BN40" s="628">
        <f t="shared" si="29"/>
        <v>2204432.284</v>
      </c>
      <c r="BO40" s="628">
        <f t="shared" si="30"/>
        <v>2204432.284</v>
      </c>
      <c r="BP40" s="628">
        <f t="shared" si="31"/>
        <v>2781699.1290000002</v>
      </c>
      <c r="BS40" s="616" t="s">
        <v>478</v>
      </c>
      <c r="BT40" s="627">
        <v>8914900</v>
      </c>
      <c r="BU40" s="627">
        <f t="shared" si="32"/>
        <v>8914.9</v>
      </c>
      <c r="BW40" s="627" t="s">
        <v>474</v>
      </c>
      <c r="BX40" s="627">
        <v>4986131413</v>
      </c>
      <c r="BY40" s="627">
        <v>2648996966</v>
      </c>
      <c r="BZ40" s="627">
        <v>2337134447</v>
      </c>
      <c r="CA40" s="627">
        <v>2648996966</v>
      </c>
      <c r="CB40" s="627">
        <f t="shared" si="33"/>
        <v>4986131.4129999997</v>
      </c>
      <c r="CC40" s="627">
        <f t="shared" si="34"/>
        <v>2648996.966</v>
      </c>
      <c r="CD40" s="627">
        <f t="shared" si="35"/>
        <v>2337134.4470000002</v>
      </c>
      <c r="CE40" s="627">
        <f t="shared" si="36"/>
        <v>2648996.966</v>
      </c>
      <c r="CG40" s="616" t="s">
        <v>485</v>
      </c>
      <c r="CH40" s="627">
        <v>83839942</v>
      </c>
      <c r="CI40" s="627">
        <f t="shared" si="37"/>
        <v>83839.941999999995</v>
      </c>
      <c r="CK40" s="625" t="s">
        <v>474</v>
      </c>
      <c r="CL40" s="626">
        <v>4986131413</v>
      </c>
      <c r="CM40" s="626">
        <v>3095922756</v>
      </c>
      <c r="CN40" s="626">
        <v>3095922756</v>
      </c>
      <c r="CO40" s="626">
        <v>1890208657</v>
      </c>
      <c r="CP40" s="627">
        <f t="shared" si="38"/>
        <v>4986131.4129999997</v>
      </c>
      <c r="CQ40" s="627">
        <f t="shared" si="39"/>
        <v>3095922.7560000001</v>
      </c>
      <c r="CR40" s="627">
        <f t="shared" si="40"/>
        <v>3095922.7560000001</v>
      </c>
      <c r="CS40" s="627">
        <f t="shared" si="41"/>
        <v>1890208.6569999999</v>
      </c>
      <c r="CU40" s="628"/>
      <c r="CV40" s="625" t="s">
        <v>517</v>
      </c>
      <c r="CW40" s="626">
        <v>8519910</v>
      </c>
      <c r="CX40" s="626">
        <f t="shared" si="42"/>
        <v>8519.91</v>
      </c>
      <c r="CZ40" s="625" t="s">
        <v>474</v>
      </c>
      <c r="DA40" s="626">
        <v>4986131413</v>
      </c>
      <c r="DB40" s="626">
        <v>3541280414</v>
      </c>
      <c r="DC40" s="626">
        <v>3541280414</v>
      </c>
      <c r="DD40" s="626">
        <v>1444850999</v>
      </c>
      <c r="DE40" s="626">
        <f t="shared" si="43"/>
        <v>4986131.4129999997</v>
      </c>
      <c r="DF40" s="626">
        <f t="shared" si="44"/>
        <v>3541280.4139999999</v>
      </c>
      <c r="DG40" s="626">
        <f t="shared" si="45"/>
        <v>3541280.4139999999</v>
      </c>
      <c r="DH40" s="626">
        <f t="shared" si="46"/>
        <v>1444850.9990000001</v>
      </c>
      <c r="DL40" s="625" t="s">
        <v>478</v>
      </c>
      <c r="DM40" s="626">
        <v>4487670</v>
      </c>
      <c r="DN40" s="626">
        <f t="shared" si="47"/>
        <v>4487.67</v>
      </c>
      <c r="DQ40" s="629" t="s">
        <v>474</v>
      </c>
      <c r="DR40" s="626">
        <v>4986131413</v>
      </c>
      <c r="DS40" s="626">
        <v>3985280242</v>
      </c>
      <c r="DT40" s="626">
        <v>3985280242</v>
      </c>
      <c r="DU40" s="626">
        <v>1000851171</v>
      </c>
      <c r="DV40" s="626">
        <f t="shared" si="48"/>
        <v>4986131.4129999997</v>
      </c>
      <c r="DW40" s="626">
        <f t="shared" si="49"/>
        <v>3985280.2420000001</v>
      </c>
      <c r="DX40" s="626">
        <f t="shared" si="50"/>
        <v>3985280.2420000001</v>
      </c>
      <c r="DY40" s="626">
        <f t="shared" si="51"/>
        <v>1000851.171</v>
      </c>
      <c r="EB40" s="625" t="s">
        <v>517</v>
      </c>
      <c r="EC40" s="626">
        <v>9569103</v>
      </c>
      <c r="ED40" s="626">
        <f t="shared" si="52"/>
        <v>9569.1029999999992</v>
      </c>
      <c r="EH40" s="630" t="s">
        <v>474</v>
      </c>
      <c r="EI40" s="630">
        <v>4986131413</v>
      </c>
      <c r="EJ40" s="630">
        <v>4428904512</v>
      </c>
      <c r="EK40" s="630">
        <v>557226901</v>
      </c>
      <c r="EL40" s="630">
        <v>4428904512</v>
      </c>
      <c r="EM40" s="630">
        <v>4368640240</v>
      </c>
      <c r="EN40" s="630">
        <v>60264272</v>
      </c>
      <c r="EO40" s="630">
        <f t="shared" si="53"/>
        <v>4986131.4129999997</v>
      </c>
      <c r="EP40" s="630">
        <f t="shared" si="54"/>
        <v>4428904.5120000001</v>
      </c>
      <c r="EQ40" s="630">
        <f t="shared" si="55"/>
        <v>557226.90099999995</v>
      </c>
      <c r="ER40" s="630">
        <f t="shared" si="18"/>
        <v>4428904.5120000001</v>
      </c>
      <c r="ES40" s="630">
        <f t="shared" si="19"/>
        <v>4368640.24</v>
      </c>
      <c r="ET40" s="630">
        <f t="shared" si="56"/>
        <v>60264.271999999997</v>
      </c>
      <c r="EW40" s="625" t="s">
        <v>485</v>
      </c>
      <c r="EX40" s="631">
        <v>88638379</v>
      </c>
      <c r="EY40" s="631">
        <f t="shared" si="57"/>
        <v>88638.379000000001</v>
      </c>
      <c r="FA40" s="625" t="s">
        <v>474</v>
      </c>
      <c r="FB40" s="631">
        <v>4986131413</v>
      </c>
      <c r="FC40" s="631">
        <v>4872299003</v>
      </c>
      <c r="FD40" s="631">
        <v>4872299003</v>
      </c>
      <c r="FE40" s="631">
        <v>113832410</v>
      </c>
      <c r="FF40" s="631">
        <v>4808906001</v>
      </c>
      <c r="FG40" s="631">
        <v>63393002</v>
      </c>
      <c r="FH40" s="631">
        <f t="shared" si="58"/>
        <v>4986131.4129999997</v>
      </c>
      <c r="FI40" s="631">
        <f t="shared" si="59"/>
        <v>4872299.0029999996</v>
      </c>
      <c r="FJ40" s="631">
        <f t="shared" si="60"/>
        <v>4872299.0029999996</v>
      </c>
      <c r="FK40" s="631">
        <f t="shared" si="61"/>
        <v>113832.41</v>
      </c>
      <c r="FL40" s="631">
        <f t="shared" si="62"/>
        <v>4808906.0010000002</v>
      </c>
      <c r="FM40" s="631">
        <f t="shared" si="63"/>
        <v>63393.002</v>
      </c>
      <c r="FP40" s="632" t="s">
        <v>477</v>
      </c>
      <c r="FQ40" s="633">
        <v>733494</v>
      </c>
      <c r="FR40" s="627">
        <f t="shared" si="64"/>
        <v>733.49400000000003</v>
      </c>
      <c r="FT40" s="625" t="s">
        <v>474</v>
      </c>
      <c r="FU40" s="625">
        <v>5319017232</v>
      </c>
      <c r="FV40" s="633">
        <v>5318423761</v>
      </c>
      <c r="FW40" s="633">
        <v>5318423761</v>
      </c>
      <c r="FX40" s="633">
        <v>593471</v>
      </c>
      <c r="FY40" s="633">
        <v>5266345556</v>
      </c>
      <c r="FZ40" s="633">
        <v>52078205</v>
      </c>
      <c r="GA40" s="633">
        <f t="shared" si="65"/>
        <v>5319017.2319999998</v>
      </c>
      <c r="GB40" s="633">
        <f t="shared" si="66"/>
        <v>5318423.7609999999</v>
      </c>
      <c r="GC40" s="633">
        <f t="shared" si="67"/>
        <v>5318423.7609999999</v>
      </c>
      <c r="GD40" s="633">
        <f t="shared" si="68"/>
        <v>593.471</v>
      </c>
      <c r="GE40" s="633">
        <f t="shared" si="69"/>
        <v>5266345.5559999999</v>
      </c>
      <c r="GF40" s="633">
        <f t="shared" si="70"/>
        <v>52078.205000000002</v>
      </c>
      <c r="GG40" s="633"/>
    </row>
    <row r="41" spans="1:189" x14ac:dyDescent="0.2">
      <c r="A41" s="624" t="s">
        <v>475</v>
      </c>
      <c r="B41" s="624">
        <v>1569726924</v>
      </c>
      <c r="C41" s="624">
        <v>0</v>
      </c>
      <c r="D41" s="624">
        <v>0</v>
      </c>
      <c r="E41" s="624">
        <v>1569726924</v>
      </c>
      <c r="F41" s="624">
        <f t="shared" si="71"/>
        <v>1618388.4586439999</v>
      </c>
      <c r="G41" s="624">
        <f t="shared" si="72"/>
        <v>0</v>
      </c>
      <c r="H41" s="624">
        <f t="shared" si="73"/>
        <v>0</v>
      </c>
      <c r="I41" s="624">
        <f t="shared" si="74"/>
        <v>1618388.4586439999</v>
      </c>
      <c r="L41" s="625" t="s">
        <v>314</v>
      </c>
      <c r="M41" s="626">
        <v>145305926</v>
      </c>
      <c r="N41" s="626">
        <f t="shared" si="75"/>
        <v>149810.40970600001</v>
      </c>
      <c r="P41" s="625" t="s">
        <v>475</v>
      </c>
      <c r="Q41" s="626">
        <v>1569726924</v>
      </c>
      <c r="R41" s="626">
        <v>0</v>
      </c>
      <c r="S41" s="626">
        <v>0</v>
      </c>
      <c r="T41" s="626">
        <v>1569726924</v>
      </c>
      <c r="U41" s="626">
        <f t="shared" si="76"/>
        <v>1618388.4586439999</v>
      </c>
      <c r="V41" s="624">
        <f t="shared" si="77"/>
        <v>0</v>
      </c>
      <c r="W41" s="624">
        <f t="shared" si="78"/>
        <v>0</v>
      </c>
      <c r="X41" s="624">
        <f t="shared" si="79"/>
        <v>1618388.4586439999</v>
      </c>
      <c r="AA41" s="625" t="s">
        <v>479</v>
      </c>
      <c r="AB41" s="626">
        <v>60267432</v>
      </c>
      <c r="AC41" s="624">
        <f t="shared" si="80"/>
        <v>60267.432000000001</v>
      </c>
      <c r="AE41" s="616" t="s">
        <v>475</v>
      </c>
      <c r="AF41" s="624">
        <v>1569726924</v>
      </c>
      <c r="AG41" s="624">
        <v>410829577</v>
      </c>
      <c r="AH41" s="624">
        <v>410829577</v>
      </c>
      <c r="AI41" s="624">
        <v>1158897347</v>
      </c>
      <c r="AJ41" s="624">
        <f t="shared" si="81"/>
        <v>1569726.9240000001</v>
      </c>
      <c r="AK41" s="624">
        <f t="shared" si="82"/>
        <v>410829.57699999999</v>
      </c>
      <c r="AL41" s="624">
        <f t="shared" si="83"/>
        <v>410829.57699999999</v>
      </c>
      <c r="AM41" s="624">
        <f t="shared" si="84"/>
        <v>1158897.3470000001</v>
      </c>
      <c r="AP41" s="625" t="s">
        <v>308</v>
      </c>
      <c r="AQ41" s="626">
        <v>38922884</v>
      </c>
      <c r="AR41" s="626">
        <f t="shared" si="22"/>
        <v>38922.883999999998</v>
      </c>
      <c r="AT41" s="625" t="s">
        <v>475</v>
      </c>
      <c r="AU41" s="626">
        <v>1569726924</v>
      </c>
      <c r="AV41" s="626">
        <v>411081074</v>
      </c>
      <c r="AW41" s="626">
        <v>411081074</v>
      </c>
      <c r="AX41" s="626">
        <v>1158645850</v>
      </c>
      <c r="AY41" s="624">
        <f t="shared" si="23"/>
        <v>1569726.9240000001</v>
      </c>
      <c r="AZ41" s="624">
        <f t="shared" si="24"/>
        <v>411081.07400000002</v>
      </c>
      <c r="BA41" s="624">
        <f t="shared" si="25"/>
        <v>411081.07400000002</v>
      </c>
      <c r="BB41" s="624">
        <f t="shared" si="26"/>
        <v>1158645.8500000001</v>
      </c>
      <c r="BD41" s="616" t="s">
        <v>314</v>
      </c>
      <c r="BE41" s="627">
        <v>214773448</v>
      </c>
      <c r="BF41" s="628">
        <f t="shared" si="27"/>
        <v>214773.448</v>
      </c>
      <c r="BH41" s="616" t="s">
        <v>475</v>
      </c>
      <c r="BI41" s="627">
        <v>1569726924</v>
      </c>
      <c r="BJ41" s="627">
        <v>411081074</v>
      </c>
      <c r="BK41" s="627">
        <v>411081074</v>
      </c>
      <c r="BL41" s="627">
        <v>1158645850</v>
      </c>
      <c r="BM41" s="628">
        <f t="shared" si="28"/>
        <v>1569726.9240000001</v>
      </c>
      <c r="BN41" s="628">
        <f t="shared" si="29"/>
        <v>411081.07400000002</v>
      </c>
      <c r="BO41" s="628">
        <f t="shared" si="30"/>
        <v>411081.07400000002</v>
      </c>
      <c r="BP41" s="628">
        <f t="shared" si="31"/>
        <v>1158645.8500000001</v>
      </c>
      <c r="BS41" s="616" t="s">
        <v>479</v>
      </c>
      <c r="BT41" s="627">
        <v>67823589</v>
      </c>
      <c r="BU41" s="627">
        <f t="shared" si="32"/>
        <v>67823.589000000007</v>
      </c>
      <c r="BW41" s="627" t="s">
        <v>475</v>
      </c>
      <c r="BX41" s="627">
        <v>1569726924</v>
      </c>
      <c r="BY41" s="627">
        <v>827336580</v>
      </c>
      <c r="BZ41" s="627">
        <v>742390344</v>
      </c>
      <c r="CA41" s="627">
        <v>827336580</v>
      </c>
      <c r="CB41" s="627">
        <f t="shared" si="33"/>
        <v>1569726.9240000001</v>
      </c>
      <c r="CC41" s="627">
        <f t="shared" si="34"/>
        <v>827336.58</v>
      </c>
      <c r="CD41" s="627">
        <f t="shared" si="35"/>
        <v>742390.34400000004</v>
      </c>
      <c r="CE41" s="627">
        <f t="shared" si="36"/>
        <v>827336.58</v>
      </c>
      <c r="CG41" s="616" t="s">
        <v>486</v>
      </c>
      <c r="CH41" s="627">
        <v>577031</v>
      </c>
      <c r="CI41" s="627">
        <f t="shared" si="37"/>
        <v>577.03099999999995</v>
      </c>
      <c r="CK41" s="625" t="s">
        <v>475</v>
      </c>
      <c r="CL41" s="626">
        <v>1569726924</v>
      </c>
      <c r="CM41" s="626">
        <v>827336580</v>
      </c>
      <c r="CN41" s="626">
        <v>827336580</v>
      </c>
      <c r="CO41" s="626">
        <v>742390344</v>
      </c>
      <c r="CP41" s="627">
        <f t="shared" si="38"/>
        <v>1569726.9240000001</v>
      </c>
      <c r="CQ41" s="627">
        <f t="shared" si="39"/>
        <v>827336.58</v>
      </c>
      <c r="CR41" s="627">
        <f t="shared" si="40"/>
        <v>827336.58</v>
      </c>
      <c r="CS41" s="627">
        <f t="shared" si="41"/>
        <v>742390.34400000004</v>
      </c>
      <c r="CU41" s="628"/>
      <c r="CV41" s="625" t="s">
        <v>312</v>
      </c>
      <c r="CW41" s="626">
        <v>85825377</v>
      </c>
      <c r="CX41" s="626">
        <f t="shared" si="42"/>
        <v>85825.376999999993</v>
      </c>
      <c r="CZ41" s="625" t="s">
        <v>475</v>
      </c>
      <c r="DA41" s="626">
        <v>1569726924</v>
      </c>
      <c r="DB41" s="626">
        <v>827336580</v>
      </c>
      <c r="DC41" s="626">
        <v>827336580</v>
      </c>
      <c r="DD41" s="626">
        <v>742390344</v>
      </c>
      <c r="DE41" s="626">
        <f t="shared" si="43"/>
        <v>1569726.9240000001</v>
      </c>
      <c r="DF41" s="626">
        <f t="shared" si="44"/>
        <v>827336.58</v>
      </c>
      <c r="DG41" s="626">
        <f t="shared" si="45"/>
        <v>827336.58</v>
      </c>
      <c r="DH41" s="626">
        <f t="shared" si="46"/>
        <v>742390.34400000004</v>
      </c>
      <c r="DL41" s="625" t="s">
        <v>479</v>
      </c>
      <c r="DM41" s="626">
        <v>68888224</v>
      </c>
      <c r="DN41" s="626">
        <f t="shared" si="47"/>
        <v>68888.224000000002</v>
      </c>
      <c r="DQ41" s="629" t="s">
        <v>475</v>
      </c>
      <c r="DR41" s="626">
        <v>1569726924</v>
      </c>
      <c r="DS41" s="626">
        <v>1244508689</v>
      </c>
      <c r="DT41" s="626">
        <v>1244508689</v>
      </c>
      <c r="DU41" s="626">
        <v>325218235</v>
      </c>
      <c r="DV41" s="626">
        <f t="shared" si="48"/>
        <v>1569726.9240000001</v>
      </c>
      <c r="DW41" s="626">
        <f t="shared" si="49"/>
        <v>1244508.689</v>
      </c>
      <c r="DX41" s="626">
        <f t="shared" si="50"/>
        <v>1244508.689</v>
      </c>
      <c r="DY41" s="626">
        <f t="shared" si="51"/>
        <v>325218.23499999999</v>
      </c>
      <c r="EB41" s="625" t="s">
        <v>708</v>
      </c>
      <c r="EC41" s="626">
        <v>1153401</v>
      </c>
      <c r="ED41" s="626">
        <f t="shared" si="52"/>
        <v>1153.4010000000001</v>
      </c>
      <c r="EH41" s="630" t="s">
        <v>475</v>
      </c>
      <c r="EI41" s="630">
        <v>1569726924</v>
      </c>
      <c r="EJ41" s="630">
        <v>1245079268</v>
      </c>
      <c r="EK41" s="630">
        <v>324647656</v>
      </c>
      <c r="EL41" s="630">
        <v>1245079268</v>
      </c>
      <c r="EM41" s="630">
        <v>1244903969</v>
      </c>
      <c r="EN41" s="630">
        <v>175299</v>
      </c>
      <c r="EO41" s="630">
        <f t="shared" si="53"/>
        <v>1569726.9240000001</v>
      </c>
      <c r="EP41" s="630">
        <f t="shared" si="54"/>
        <v>1245079.2679999999</v>
      </c>
      <c r="EQ41" s="630">
        <f t="shared" si="55"/>
        <v>324647.65600000002</v>
      </c>
      <c r="ER41" s="630">
        <f t="shared" si="18"/>
        <v>1245079.2679999999</v>
      </c>
      <c r="ES41" s="630">
        <f t="shared" si="19"/>
        <v>1244903.969</v>
      </c>
      <c r="ET41" s="630">
        <f t="shared" si="56"/>
        <v>175.29900000000001</v>
      </c>
      <c r="EW41" s="625" t="s">
        <v>486</v>
      </c>
      <c r="EX41" s="631">
        <v>607426</v>
      </c>
      <c r="EY41" s="631">
        <f t="shared" si="57"/>
        <v>607.42600000000004</v>
      </c>
      <c r="FA41" s="625" t="s">
        <v>475</v>
      </c>
      <c r="FB41" s="631">
        <v>1569726924</v>
      </c>
      <c r="FC41" s="631">
        <v>1245079268</v>
      </c>
      <c r="FD41" s="631">
        <v>1245079268</v>
      </c>
      <c r="FE41" s="631">
        <v>324647656</v>
      </c>
      <c r="FF41" s="631">
        <v>1244957971</v>
      </c>
      <c r="FG41" s="631">
        <v>121297</v>
      </c>
      <c r="FH41" s="631">
        <f t="shared" si="58"/>
        <v>1569726.9240000001</v>
      </c>
      <c r="FI41" s="631">
        <f t="shared" si="59"/>
        <v>1245079.2679999999</v>
      </c>
      <c r="FJ41" s="631">
        <f t="shared" si="60"/>
        <v>1245079.2679999999</v>
      </c>
      <c r="FK41" s="631">
        <f t="shared" si="61"/>
        <v>324647.65600000002</v>
      </c>
      <c r="FL41" s="631">
        <f t="shared" si="62"/>
        <v>1244957.9709999999</v>
      </c>
      <c r="FM41" s="631">
        <f t="shared" si="63"/>
        <v>121.297</v>
      </c>
      <c r="FP41" s="632" t="s">
        <v>306</v>
      </c>
      <c r="FQ41" s="633">
        <v>72321625</v>
      </c>
      <c r="FR41" s="627">
        <f t="shared" si="64"/>
        <v>72321.625</v>
      </c>
      <c r="FT41" s="625" t="s">
        <v>475</v>
      </c>
      <c r="FU41" s="625">
        <v>1666190477</v>
      </c>
      <c r="FV41" s="633">
        <v>1663009459</v>
      </c>
      <c r="FW41" s="633">
        <v>1663009459</v>
      </c>
      <c r="FX41" s="633">
        <v>3181018</v>
      </c>
      <c r="FY41" s="633">
        <v>1610966071</v>
      </c>
      <c r="FZ41" s="633">
        <v>52043388</v>
      </c>
      <c r="GA41" s="633">
        <f t="shared" si="65"/>
        <v>1666190.477</v>
      </c>
      <c r="GB41" s="633">
        <f t="shared" si="66"/>
        <v>1663009.459</v>
      </c>
      <c r="GC41" s="633">
        <f t="shared" si="67"/>
        <v>1663009.459</v>
      </c>
      <c r="GD41" s="633">
        <f t="shared" si="68"/>
        <v>3181.018</v>
      </c>
      <c r="GE41" s="633">
        <f t="shared" si="69"/>
        <v>1610966.071</v>
      </c>
      <c r="GF41" s="633">
        <f t="shared" si="70"/>
        <v>52043.387999999999</v>
      </c>
      <c r="GG41" s="633"/>
    </row>
    <row r="42" spans="1:189" x14ac:dyDescent="0.2">
      <c r="A42" s="624" t="s">
        <v>476</v>
      </c>
      <c r="B42" s="624">
        <v>52034045</v>
      </c>
      <c r="C42" s="624">
        <v>0</v>
      </c>
      <c r="D42" s="624">
        <v>0</v>
      </c>
      <c r="E42" s="624">
        <v>52034045</v>
      </c>
      <c r="F42" s="624">
        <f t="shared" si="71"/>
        <v>53647.100394999994</v>
      </c>
      <c r="G42" s="624">
        <f t="shared" si="72"/>
        <v>0</v>
      </c>
      <c r="H42" s="624">
        <f t="shared" si="73"/>
        <v>0</v>
      </c>
      <c r="I42" s="624">
        <f t="shared" si="74"/>
        <v>53647.100394999994</v>
      </c>
      <c r="L42" s="625" t="s">
        <v>315</v>
      </c>
      <c r="M42" s="626">
        <v>7179392</v>
      </c>
      <c r="N42" s="626">
        <f t="shared" si="75"/>
        <v>7401.9531519999991</v>
      </c>
      <c r="P42" s="625" t="s">
        <v>476</v>
      </c>
      <c r="Q42" s="626">
        <v>52034045</v>
      </c>
      <c r="R42" s="626">
        <v>0</v>
      </c>
      <c r="S42" s="626">
        <v>0</v>
      </c>
      <c r="T42" s="626">
        <v>52034045</v>
      </c>
      <c r="U42" s="626">
        <f t="shared" si="76"/>
        <v>53647.100394999994</v>
      </c>
      <c r="V42" s="624">
        <f t="shared" si="77"/>
        <v>0</v>
      </c>
      <c r="W42" s="624">
        <f t="shared" si="78"/>
        <v>0</v>
      </c>
      <c r="X42" s="624">
        <f t="shared" si="79"/>
        <v>53647.100394999994</v>
      </c>
      <c r="AA42" s="625" t="s">
        <v>480</v>
      </c>
      <c r="AB42" s="626">
        <v>412650632</v>
      </c>
      <c r="AC42" s="624">
        <f t="shared" si="80"/>
        <v>412650.63199999998</v>
      </c>
      <c r="AE42" s="616" t="s">
        <v>476</v>
      </c>
      <c r="AF42" s="624">
        <v>52034045</v>
      </c>
      <c r="AG42" s="624">
        <v>13148183</v>
      </c>
      <c r="AH42" s="624">
        <v>13148183</v>
      </c>
      <c r="AI42" s="624">
        <v>38885862</v>
      </c>
      <c r="AJ42" s="624">
        <f t="shared" si="81"/>
        <v>52034.044999999998</v>
      </c>
      <c r="AK42" s="624">
        <f t="shared" si="82"/>
        <v>13148.183000000001</v>
      </c>
      <c r="AL42" s="624">
        <f t="shared" si="83"/>
        <v>13148.183000000001</v>
      </c>
      <c r="AM42" s="624">
        <f t="shared" si="84"/>
        <v>38885.862000000001</v>
      </c>
      <c r="AP42" s="625" t="s">
        <v>482</v>
      </c>
      <c r="AQ42" s="626">
        <v>21252538</v>
      </c>
      <c r="AR42" s="626">
        <f t="shared" si="22"/>
        <v>21252.538</v>
      </c>
      <c r="AT42" s="625" t="s">
        <v>476</v>
      </c>
      <c r="AU42" s="626">
        <v>52034045</v>
      </c>
      <c r="AV42" s="626">
        <v>13148183</v>
      </c>
      <c r="AW42" s="626">
        <v>13148183</v>
      </c>
      <c r="AX42" s="626">
        <v>38885862</v>
      </c>
      <c r="AY42" s="624">
        <f t="shared" si="23"/>
        <v>52034.044999999998</v>
      </c>
      <c r="AZ42" s="624">
        <f t="shared" si="24"/>
        <v>13148.183000000001</v>
      </c>
      <c r="BA42" s="624">
        <f t="shared" si="25"/>
        <v>13148.183000000001</v>
      </c>
      <c r="BB42" s="624">
        <f t="shared" si="26"/>
        <v>38885.862000000001</v>
      </c>
      <c r="BD42" s="616" t="s">
        <v>315</v>
      </c>
      <c r="BE42" s="627">
        <v>1662962</v>
      </c>
      <c r="BF42" s="628">
        <f t="shared" si="27"/>
        <v>1662.962</v>
      </c>
      <c r="BH42" s="616" t="s">
        <v>476</v>
      </c>
      <c r="BI42" s="627">
        <v>52034045</v>
      </c>
      <c r="BJ42" s="627">
        <v>13148183</v>
      </c>
      <c r="BK42" s="627">
        <v>13148183</v>
      </c>
      <c r="BL42" s="627">
        <v>38885862</v>
      </c>
      <c r="BM42" s="628">
        <f t="shared" si="28"/>
        <v>52034.044999999998</v>
      </c>
      <c r="BN42" s="628">
        <f t="shared" si="29"/>
        <v>13148.183000000001</v>
      </c>
      <c r="BO42" s="628">
        <f t="shared" si="30"/>
        <v>13148.183000000001</v>
      </c>
      <c r="BP42" s="628">
        <f t="shared" si="31"/>
        <v>38885.862000000001</v>
      </c>
      <c r="BS42" s="616" t="s">
        <v>480</v>
      </c>
      <c r="BT42" s="627">
        <v>413223480</v>
      </c>
      <c r="BU42" s="627">
        <f t="shared" si="32"/>
        <v>413223.48</v>
      </c>
      <c r="BW42" s="627" t="s">
        <v>476</v>
      </c>
      <c r="BX42" s="627">
        <v>52034045</v>
      </c>
      <c r="BY42" s="627">
        <v>26252655</v>
      </c>
      <c r="BZ42" s="627">
        <v>25781390</v>
      </c>
      <c r="CA42" s="627">
        <v>26252655</v>
      </c>
      <c r="CB42" s="627">
        <f t="shared" si="33"/>
        <v>52034.044999999998</v>
      </c>
      <c r="CC42" s="627">
        <f t="shared" si="34"/>
        <v>26252.654999999999</v>
      </c>
      <c r="CD42" s="627">
        <f t="shared" si="35"/>
        <v>25781.39</v>
      </c>
      <c r="CE42" s="627">
        <f t="shared" si="36"/>
        <v>26252.654999999999</v>
      </c>
      <c r="CG42" s="616" t="s">
        <v>314</v>
      </c>
      <c r="CH42" s="627">
        <v>210751998</v>
      </c>
      <c r="CI42" s="627">
        <f t="shared" si="37"/>
        <v>210751.99799999999</v>
      </c>
      <c r="CK42" s="625" t="s">
        <v>476</v>
      </c>
      <c r="CL42" s="626">
        <v>52034045</v>
      </c>
      <c r="CM42" s="626">
        <v>26252655</v>
      </c>
      <c r="CN42" s="626">
        <v>26252655</v>
      </c>
      <c r="CO42" s="626">
        <v>25781390</v>
      </c>
      <c r="CP42" s="627">
        <f t="shared" si="38"/>
        <v>52034.044999999998</v>
      </c>
      <c r="CQ42" s="627">
        <f t="shared" si="39"/>
        <v>26252.654999999999</v>
      </c>
      <c r="CR42" s="627">
        <f t="shared" si="40"/>
        <v>26252.654999999999</v>
      </c>
      <c r="CS42" s="627">
        <f t="shared" si="41"/>
        <v>25781.39</v>
      </c>
      <c r="CU42" s="628"/>
      <c r="CV42" s="625" t="s">
        <v>484</v>
      </c>
      <c r="CW42" s="626">
        <v>85825377</v>
      </c>
      <c r="CX42" s="626">
        <f t="shared" si="42"/>
        <v>85825.376999999993</v>
      </c>
      <c r="CZ42" s="625" t="s">
        <v>476</v>
      </c>
      <c r="DA42" s="626">
        <v>52034045</v>
      </c>
      <c r="DB42" s="626">
        <v>26252655</v>
      </c>
      <c r="DC42" s="626">
        <v>26252655</v>
      </c>
      <c r="DD42" s="626">
        <v>25781390</v>
      </c>
      <c r="DE42" s="626">
        <f t="shared" si="43"/>
        <v>52034.044999999998</v>
      </c>
      <c r="DF42" s="626">
        <f t="shared" si="44"/>
        <v>26252.654999999999</v>
      </c>
      <c r="DG42" s="626">
        <f t="shared" si="45"/>
        <v>26252.654999999999</v>
      </c>
      <c r="DH42" s="626">
        <f t="shared" si="46"/>
        <v>25781.39</v>
      </c>
      <c r="DL42" s="625" t="s">
        <v>480</v>
      </c>
      <c r="DM42" s="626">
        <v>410933402</v>
      </c>
      <c r="DN42" s="626">
        <f t="shared" si="47"/>
        <v>410933.402</v>
      </c>
      <c r="DQ42" s="629" t="s">
        <v>476</v>
      </c>
      <c r="DR42" s="626">
        <v>52034045</v>
      </c>
      <c r="DS42" s="626">
        <v>39906600</v>
      </c>
      <c r="DT42" s="626">
        <v>39906600</v>
      </c>
      <c r="DU42" s="626">
        <v>12127445</v>
      </c>
      <c r="DV42" s="626">
        <f t="shared" si="48"/>
        <v>52034.044999999998</v>
      </c>
      <c r="DW42" s="626">
        <f t="shared" si="49"/>
        <v>39906.6</v>
      </c>
      <c r="DX42" s="626">
        <f t="shared" si="50"/>
        <v>39906.6</v>
      </c>
      <c r="DY42" s="626">
        <f t="shared" si="51"/>
        <v>12127.445</v>
      </c>
      <c r="EB42" s="625" t="s">
        <v>312</v>
      </c>
      <c r="EC42" s="626">
        <v>91650117</v>
      </c>
      <c r="ED42" s="626">
        <f t="shared" si="52"/>
        <v>91650.116999999998</v>
      </c>
      <c r="EH42" s="630" t="s">
        <v>476</v>
      </c>
      <c r="EI42" s="630">
        <v>52034045</v>
      </c>
      <c r="EJ42" s="630">
        <v>39906600</v>
      </c>
      <c r="EK42" s="630">
        <v>12127445</v>
      </c>
      <c r="EL42" s="630">
        <v>39906600</v>
      </c>
      <c r="EM42" s="630">
        <v>39906600</v>
      </c>
      <c r="EN42" s="630">
        <v>0</v>
      </c>
      <c r="EO42" s="630">
        <f t="shared" si="53"/>
        <v>52034.044999999998</v>
      </c>
      <c r="EP42" s="630">
        <f t="shared" si="54"/>
        <v>39906.6</v>
      </c>
      <c r="EQ42" s="630">
        <f t="shared" si="55"/>
        <v>12127.445</v>
      </c>
      <c r="ER42" s="630">
        <f t="shared" si="18"/>
        <v>39906.6</v>
      </c>
      <c r="ES42" s="630">
        <f t="shared" si="19"/>
        <v>39906.6</v>
      </c>
      <c r="ET42" s="630">
        <f t="shared" si="56"/>
        <v>0</v>
      </c>
      <c r="EW42" s="625" t="s">
        <v>313</v>
      </c>
      <c r="EX42" s="631">
        <v>1801824</v>
      </c>
      <c r="EY42" s="631">
        <f t="shared" si="57"/>
        <v>1801.8240000000001</v>
      </c>
      <c r="FA42" s="625" t="s">
        <v>476</v>
      </c>
      <c r="FB42" s="631">
        <v>52034045</v>
      </c>
      <c r="FC42" s="631">
        <v>39906600</v>
      </c>
      <c r="FD42" s="631">
        <v>39906600</v>
      </c>
      <c r="FE42" s="631">
        <v>12127445</v>
      </c>
      <c r="FF42" s="631">
        <v>39906600</v>
      </c>
      <c r="FG42" s="631">
        <v>0</v>
      </c>
      <c r="FH42" s="631">
        <f t="shared" si="58"/>
        <v>52034.044999999998</v>
      </c>
      <c r="FI42" s="631">
        <f t="shared" si="59"/>
        <v>39906.6</v>
      </c>
      <c r="FJ42" s="631">
        <f t="shared" si="60"/>
        <v>39906.6</v>
      </c>
      <c r="FK42" s="631">
        <f t="shared" si="61"/>
        <v>12127.445</v>
      </c>
      <c r="FL42" s="631">
        <f t="shared" si="62"/>
        <v>39906.6</v>
      </c>
      <c r="FM42" s="631">
        <f t="shared" si="63"/>
        <v>0</v>
      </c>
      <c r="FP42" s="632" t="s">
        <v>478</v>
      </c>
      <c r="FQ42" s="633">
        <v>9005560</v>
      </c>
      <c r="FR42" s="627">
        <f t="shared" si="64"/>
        <v>9005.56</v>
      </c>
      <c r="FT42" s="625" t="s">
        <v>476</v>
      </c>
      <c r="FU42" s="625">
        <v>53631576</v>
      </c>
      <c r="FV42" s="633">
        <v>53514878</v>
      </c>
      <c r="FW42" s="633">
        <v>53514878</v>
      </c>
      <c r="FX42" s="633">
        <v>116698</v>
      </c>
      <c r="FY42" s="633">
        <v>46226265</v>
      </c>
      <c r="FZ42" s="633">
        <v>7288613</v>
      </c>
      <c r="GA42" s="633">
        <f t="shared" si="65"/>
        <v>53631.576000000001</v>
      </c>
      <c r="GB42" s="633">
        <f t="shared" si="66"/>
        <v>53514.877999999997</v>
      </c>
      <c r="GC42" s="633">
        <f t="shared" si="67"/>
        <v>53514.877999999997</v>
      </c>
      <c r="GD42" s="633">
        <f t="shared" si="68"/>
        <v>116.69799999999999</v>
      </c>
      <c r="GE42" s="633">
        <f t="shared" si="69"/>
        <v>46226.264999999999</v>
      </c>
      <c r="GF42" s="633">
        <f t="shared" si="70"/>
        <v>7288.6130000000003</v>
      </c>
      <c r="GG42" s="633"/>
    </row>
    <row r="43" spans="1:189" x14ac:dyDescent="0.2">
      <c r="A43" s="624" t="s">
        <v>477</v>
      </c>
      <c r="B43" s="624">
        <v>4188010</v>
      </c>
      <c r="C43" s="624">
        <v>728828</v>
      </c>
      <c r="D43" s="624">
        <v>728828</v>
      </c>
      <c r="E43" s="624">
        <v>3459182</v>
      </c>
      <c r="F43" s="624">
        <f t="shared" si="71"/>
        <v>4317.8383100000001</v>
      </c>
      <c r="G43" s="624">
        <f t="shared" si="72"/>
        <v>751.42166799999995</v>
      </c>
      <c r="H43" s="624">
        <f t="shared" si="73"/>
        <v>751.42166799999995</v>
      </c>
      <c r="I43" s="624">
        <f t="shared" si="74"/>
        <v>3566.4166419999997</v>
      </c>
      <c r="L43" s="625" t="s">
        <v>487</v>
      </c>
      <c r="M43" s="626">
        <v>5947568</v>
      </c>
      <c r="N43" s="626">
        <f t="shared" si="75"/>
        <v>6131.9426079999994</v>
      </c>
      <c r="P43" s="625" t="s">
        <v>477</v>
      </c>
      <c r="Q43" s="626">
        <v>4188010</v>
      </c>
      <c r="R43" s="626">
        <v>1457656</v>
      </c>
      <c r="S43" s="626">
        <v>1457656</v>
      </c>
      <c r="T43" s="626">
        <v>2730354</v>
      </c>
      <c r="U43" s="626">
        <f t="shared" si="76"/>
        <v>4317.8383100000001</v>
      </c>
      <c r="V43" s="624">
        <f t="shared" si="77"/>
        <v>1502.8433359999999</v>
      </c>
      <c r="W43" s="624">
        <f t="shared" si="78"/>
        <v>1502.8433359999999</v>
      </c>
      <c r="X43" s="624">
        <f t="shared" si="79"/>
        <v>2814.9949739999997</v>
      </c>
      <c r="AA43" s="625" t="s">
        <v>481</v>
      </c>
      <c r="AB43" s="626">
        <v>208153772</v>
      </c>
      <c r="AC43" s="624">
        <f t="shared" si="80"/>
        <v>208153.772</v>
      </c>
      <c r="AE43" s="616" t="s">
        <v>477</v>
      </c>
      <c r="AF43" s="624">
        <v>4188010</v>
      </c>
      <c r="AG43" s="624">
        <v>2186484</v>
      </c>
      <c r="AH43" s="624">
        <v>2186484</v>
      </c>
      <c r="AI43" s="624">
        <v>2001526</v>
      </c>
      <c r="AJ43" s="624">
        <f t="shared" si="81"/>
        <v>4188.01</v>
      </c>
      <c r="AK43" s="624">
        <f t="shared" si="82"/>
        <v>2186.4839999999999</v>
      </c>
      <c r="AL43" s="624">
        <f t="shared" si="83"/>
        <v>2186.4839999999999</v>
      </c>
      <c r="AM43" s="624">
        <f t="shared" si="84"/>
        <v>2001.5260000000001</v>
      </c>
      <c r="AP43" s="625" t="s">
        <v>483</v>
      </c>
      <c r="AQ43" s="626">
        <v>3448202</v>
      </c>
      <c r="AR43" s="626">
        <f t="shared" si="22"/>
        <v>3448.2020000000002</v>
      </c>
      <c r="AT43" s="625" t="s">
        <v>477</v>
      </c>
      <c r="AU43" s="626">
        <v>4188010</v>
      </c>
      <c r="AV43" s="626">
        <v>2915312</v>
      </c>
      <c r="AW43" s="626">
        <v>2915312</v>
      </c>
      <c r="AX43" s="626">
        <v>1272698</v>
      </c>
      <c r="AY43" s="624">
        <f t="shared" si="23"/>
        <v>4188.01</v>
      </c>
      <c r="AZ43" s="624">
        <f t="shared" si="24"/>
        <v>2915.3119999999999</v>
      </c>
      <c r="BA43" s="624">
        <f t="shared" si="25"/>
        <v>2915.3119999999999</v>
      </c>
      <c r="BB43" s="624">
        <f t="shared" si="26"/>
        <v>1272.6980000000001</v>
      </c>
      <c r="BD43" s="616" t="s">
        <v>316</v>
      </c>
      <c r="BE43" s="627">
        <v>1662962</v>
      </c>
      <c r="BF43" s="628">
        <f t="shared" si="27"/>
        <v>1662.962</v>
      </c>
      <c r="BH43" s="616" t="s">
        <v>477</v>
      </c>
      <c r="BI43" s="627">
        <v>4188010</v>
      </c>
      <c r="BJ43" s="627">
        <v>3644140</v>
      </c>
      <c r="BK43" s="627">
        <v>3644140</v>
      </c>
      <c r="BL43" s="627">
        <v>543870</v>
      </c>
      <c r="BM43" s="628">
        <f t="shared" si="28"/>
        <v>4188.01</v>
      </c>
      <c r="BN43" s="628">
        <f t="shared" si="29"/>
        <v>3644.14</v>
      </c>
      <c r="BO43" s="628">
        <f t="shared" si="30"/>
        <v>3644.14</v>
      </c>
      <c r="BP43" s="628">
        <f t="shared" si="31"/>
        <v>543.87</v>
      </c>
      <c r="BS43" s="616" t="s">
        <v>481</v>
      </c>
      <c r="BT43" s="627">
        <v>210782916</v>
      </c>
      <c r="BU43" s="627">
        <f t="shared" si="32"/>
        <v>210782.916</v>
      </c>
      <c r="BW43" s="627" t="s">
        <v>477</v>
      </c>
      <c r="BX43" s="627">
        <v>9188010</v>
      </c>
      <c r="BY43" s="627">
        <v>4377634</v>
      </c>
      <c r="BZ43" s="627">
        <v>4810376</v>
      </c>
      <c r="CA43" s="627">
        <v>4377634</v>
      </c>
      <c r="CB43" s="627">
        <f t="shared" si="33"/>
        <v>9188.01</v>
      </c>
      <c r="CC43" s="627">
        <f t="shared" si="34"/>
        <v>4377.634</v>
      </c>
      <c r="CD43" s="627">
        <f t="shared" si="35"/>
        <v>4810.3760000000002</v>
      </c>
      <c r="CE43" s="627">
        <f t="shared" si="36"/>
        <v>4377.634</v>
      </c>
      <c r="CG43" s="616" t="s">
        <v>317</v>
      </c>
      <c r="CH43" s="627">
        <v>4810843</v>
      </c>
      <c r="CI43" s="627">
        <f t="shared" si="37"/>
        <v>4810.8429999999998</v>
      </c>
      <c r="CK43" s="625" t="s">
        <v>477</v>
      </c>
      <c r="CL43" s="626">
        <v>9188010</v>
      </c>
      <c r="CM43" s="626">
        <v>5111128</v>
      </c>
      <c r="CN43" s="626">
        <v>5111128</v>
      </c>
      <c r="CO43" s="626">
        <v>4076882</v>
      </c>
      <c r="CP43" s="627">
        <f t="shared" si="38"/>
        <v>9188.01</v>
      </c>
      <c r="CQ43" s="627">
        <f t="shared" si="39"/>
        <v>5111.1279999999997</v>
      </c>
      <c r="CR43" s="627">
        <f t="shared" si="40"/>
        <v>5111.1279999999997</v>
      </c>
      <c r="CS43" s="627">
        <f t="shared" si="41"/>
        <v>4076.8820000000001</v>
      </c>
      <c r="CU43" s="628"/>
      <c r="CV43" s="625" t="s">
        <v>485</v>
      </c>
      <c r="CW43" s="626">
        <v>85799562</v>
      </c>
      <c r="CX43" s="626">
        <f t="shared" si="42"/>
        <v>85799.562000000005</v>
      </c>
      <c r="CZ43" s="625" t="s">
        <v>477</v>
      </c>
      <c r="DA43" s="626">
        <v>9188010</v>
      </c>
      <c r="DB43" s="626">
        <v>5844622</v>
      </c>
      <c r="DC43" s="626">
        <v>5844622</v>
      </c>
      <c r="DD43" s="626">
        <v>3343388</v>
      </c>
      <c r="DE43" s="626">
        <f t="shared" si="43"/>
        <v>9188.01</v>
      </c>
      <c r="DF43" s="626">
        <f t="shared" si="44"/>
        <v>5844.6220000000003</v>
      </c>
      <c r="DG43" s="626">
        <f t="shared" si="45"/>
        <v>5844.6220000000003</v>
      </c>
      <c r="DH43" s="626">
        <f t="shared" si="46"/>
        <v>3343.3879999999999</v>
      </c>
      <c r="DL43" s="625" t="s">
        <v>481</v>
      </c>
      <c r="DM43" s="626">
        <v>211367324</v>
      </c>
      <c r="DN43" s="626">
        <f t="shared" si="47"/>
        <v>211367.32399999999</v>
      </c>
      <c r="DQ43" s="629" t="s">
        <v>477</v>
      </c>
      <c r="DR43" s="626">
        <v>9188010</v>
      </c>
      <c r="DS43" s="626">
        <v>6578116</v>
      </c>
      <c r="DT43" s="626">
        <v>6578116</v>
      </c>
      <c r="DU43" s="626">
        <v>2609894</v>
      </c>
      <c r="DV43" s="626">
        <f t="shared" si="48"/>
        <v>9188.01</v>
      </c>
      <c r="DW43" s="626">
        <f t="shared" si="49"/>
        <v>6578.116</v>
      </c>
      <c r="DX43" s="626">
        <f t="shared" si="50"/>
        <v>6578.116</v>
      </c>
      <c r="DY43" s="626">
        <f t="shared" si="51"/>
        <v>2609.8939999999998</v>
      </c>
      <c r="EB43" s="625" t="s">
        <v>484</v>
      </c>
      <c r="EC43" s="626">
        <v>87016036</v>
      </c>
      <c r="ED43" s="626">
        <f t="shared" si="52"/>
        <v>87016.035999999993</v>
      </c>
      <c r="EH43" s="630" t="s">
        <v>477</v>
      </c>
      <c r="EI43" s="630">
        <v>9188010</v>
      </c>
      <c r="EJ43" s="630">
        <v>7311610</v>
      </c>
      <c r="EK43" s="630">
        <v>1876400</v>
      </c>
      <c r="EL43" s="630">
        <v>7311610</v>
      </c>
      <c r="EM43" s="630">
        <v>7163372</v>
      </c>
      <c r="EN43" s="630">
        <v>148238</v>
      </c>
      <c r="EO43" s="630">
        <f t="shared" si="53"/>
        <v>9188.01</v>
      </c>
      <c r="EP43" s="630">
        <f t="shared" si="54"/>
        <v>7311.61</v>
      </c>
      <c r="EQ43" s="630">
        <f t="shared" si="55"/>
        <v>1876.4</v>
      </c>
      <c r="ER43" s="630">
        <f t="shared" si="18"/>
        <v>7311.61</v>
      </c>
      <c r="ES43" s="630">
        <f t="shared" si="19"/>
        <v>7163.3720000000003</v>
      </c>
      <c r="ET43" s="630">
        <f t="shared" si="56"/>
        <v>148.238</v>
      </c>
      <c r="EW43" s="625" t="s">
        <v>314</v>
      </c>
      <c r="EX43" s="631">
        <v>531731180</v>
      </c>
      <c r="EY43" s="631">
        <f t="shared" si="57"/>
        <v>531731.18000000005</v>
      </c>
      <c r="FA43" s="625" t="s">
        <v>477</v>
      </c>
      <c r="FB43" s="631">
        <v>9188010</v>
      </c>
      <c r="FC43" s="631">
        <v>8045104</v>
      </c>
      <c r="FD43" s="631">
        <v>8045104</v>
      </c>
      <c r="FE43" s="631">
        <v>1142906</v>
      </c>
      <c r="FF43" s="631">
        <v>7688555</v>
      </c>
      <c r="FG43" s="631">
        <v>356549</v>
      </c>
      <c r="FH43" s="631">
        <f t="shared" si="58"/>
        <v>9188.01</v>
      </c>
      <c r="FI43" s="631">
        <f t="shared" si="59"/>
        <v>8045.1040000000003</v>
      </c>
      <c r="FJ43" s="631">
        <f t="shared" si="60"/>
        <v>8045.1040000000003</v>
      </c>
      <c r="FK43" s="631">
        <f t="shared" si="61"/>
        <v>1142.9059999999999</v>
      </c>
      <c r="FL43" s="631">
        <f t="shared" si="62"/>
        <v>7688.5550000000003</v>
      </c>
      <c r="FM43" s="631">
        <f t="shared" si="63"/>
        <v>356.54899999999998</v>
      </c>
      <c r="FP43" s="632" t="s">
        <v>479</v>
      </c>
      <c r="FQ43" s="633">
        <v>63316065</v>
      </c>
      <c r="FR43" s="627">
        <f t="shared" si="64"/>
        <v>63316.065000000002</v>
      </c>
      <c r="FT43" s="625" t="s">
        <v>477</v>
      </c>
      <c r="FU43" s="625">
        <v>9188010</v>
      </c>
      <c r="FV43" s="633">
        <v>8778598</v>
      </c>
      <c r="FW43" s="633">
        <v>8778598</v>
      </c>
      <c r="FX43" s="633">
        <v>409412</v>
      </c>
      <c r="FY43" s="633">
        <v>8519511</v>
      </c>
      <c r="FZ43" s="633">
        <v>259087</v>
      </c>
      <c r="GA43" s="633">
        <f t="shared" si="65"/>
        <v>9188.01</v>
      </c>
      <c r="GB43" s="633">
        <f t="shared" si="66"/>
        <v>8778.598</v>
      </c>
      <c r="GC43" s="633">
        <f t="shared" si="67"/>
        <v>8778.598</v>
      </c>
      <c r="GD43" s="633">
        <f t="shared" si="68"/>
        <v>409.41199999999998</v>
      </c>
      <c r="GE43" s="633">
        <f t="shared" si="69"/>
        <v>8519.5110000000004</v>
      </c>
      <c r="GF43" s="633">
        <f t="shared" si="70"/>
        <v>259.08699999999999</v>
      </c>
      <c r="GG43" s="633"/>
    </row>
    <row r="44" spans="1:189" x14ac:dyDescent="0.2">
      <c r="A44" s="624" t="s">
        <v>306</v>
      </c>
      <c r="B44" s="624">
        <v>611349110</v>
      </c>
      <c r="C44" s="624">
        <v>44439514</v>
      </c>
      <c r="D44" s="624">
        <v>44439514</v>
      </c>
      <c r="E44" s="624">
        <v>566909596</v>
      </c>
      <c r="F44" s="624">
        <f t="shared" si="71"/>
        <v>630300.93240999989</v>
      </c>
      <c r="G44" s="624">
        <f t="shared" si="72"/>
        <v>45817.138934000002</v>
      </c>
      <c r="H44" s="624">
        <f t="shared" si="73"/>
        <v>45817.138934000002</v>
      </c>
      <c r="I44" s="624">
        <f t="shared" si="74"/>
        <v>584483.79347599996</v>
      </c>
      <c r="J44" s="616" t="s">
        <v>282</v>
      </c>
      <c r="L44" s="625" t="s">
        <v>316</v>
      </c>
      <c r="M44" s="626">
        <v>1231824</v>
      </c>
      <c r="N44" s="626">
        <f t="shared" si="75"/>
        <v>1270.010544</v>
      </c>
      <c r="P44" s="625" t="s">
        <v>306</v>
      </c>
      <c r="Q44" s="626">
        <v>611349110</v>
      </c>
      <c r="R44" s="626">
        <v>85428330</v>
      </c>
      <c r="S44" s="626">
        <v>85428330</v>
      </c>
      <c r="T44" s="626">
        <v>525920780</v>
      </c>
      <c r="U44" s="626">
        <f t="shared" si="76"/>
        <v>630300.93240999989</v>
      </c>
      <c r="V44" s="624">
        <f t="shared" si="77"/>
        <v>88076.608229999998</v>
      </c>
      <c r="W44" s="624">
        <f t="shared" si="78"/>
        <v>88076.608229999998</v>
      </c>
      <c r="X44" s="624">
        <f t="shared" si="79"/>
        <v>542224.32418</v>
      </c>
      <c r="AA44" s="625" t="s">
        <v>307</v>
      </c>
      <c r="AB44" s="626">
        <v>204496860</v>
      </c>
      <c r="AC44" s="624">
        <f t="shared" si="80"/>
        <v>204496.86</v>
      </c>
      <c r="AE44" s="616" t="s">
        <v>306</v>
      </c>
      <c r="AF44" s="624">
        <v>611349110</v>
      </c>
      <c r="AG44" s="624">
        <v>154384012</v>
      </c>
      <c r="AH44" s="624">
        <v>154384012</v>
      </c>
      <c r="AI44" s="624">
        <v>456965098</v>
      </c>
      <c r="AJ44" s="624">
        <f t="shared" si="81"/>
        <v>611349.11</v>
      </c>
      <c r="AK44" s="624">
        <f t="shared" si="82"/>
        <v>154384.01199999999</v>
      </c>
      <c r="AL44" s="624">
        <f t="shared" si="83"/>
        <v>154384.01199999999</v>
      </c>
      <c r="AM44" s="624">
        <f t="shared" si="84"/>
        <v>456965.098</v>
      </c>
      <c r="AP44" s="625" t="s">
        <v>517</v>
      </c>
      <c r="AQ44" s="626">
        <v>14222144</v>
      </c>
      <c r="AR44" s="626">
        <f t="shared" si="22"/>
        <v>14222.144</v>
      </c>
      <c r="AT44" s="625" t="s">
        <v>306</v>
      </c>
      <c r="AU44" s="626">
        <v>611349110</v>
      </c>
      <c r="AV44" s="626">
        <v>204300156</v>
      </c>
      <c r="AW44" s="626">
        <v>204300156</v>
      </c>
      <c r="AX44" s="626">
        <v>407048954</v>
      </c>
      <c r="AY44" s="624">
        <f t="shared" si="23"/>
        <v>611349.11</v>
      </c>
      <c r="AZ44" s="624">
        <f t="shared" si="24"/>
        <v>204300.15599999999</v>
      </c>
      <c r="BA44" s="624">
        <f t="shared" si="25"/>
        <v>204300.15599999999</v>
      </c>
      <c r="BB44" s="624">
        <f t="shared" si="26"/>
        <v>407048.95400000003</v>
      </c>
      <c r="BD44" s="616" t="s">
        <v>317</v>
      </c>
      <c r="BE44" s="627">
        <v>13631912</v>
      </c>
      <c r="BF44" s="628">
        <f t="shared" si="27"/>
        <v>13631.912</v>
      </c>
      <c r="BH44" s="616" t="s">
        <v>306</v>
      </c>
      <c r="BI44" s="627">
        <v>611349110</v>
      </c>
      <c r="BJ44" s="627">
        <v>249704302</v>
      </c>
      <c r="BK44" s="627">
        <v>249704302</v>
      </c>
      <c r="BL44" s="627">
        <v>361644808</v>
      </c>
      <c r="BM44" s="628">
        <f t="shared" si="28"/>
        <v>611349.11</v>
      </c>
      <c r="BN44" s="628">
        <f t="shared" si="29"/>
        <v>249704.302</v>
      </c>
      <c r="BO44" s="628">
        <f t="shared" si="30"/>
        <v>249704.302</v>
      </c>
      <c r="BP44" s="628">
        <f t="shared" si="31"/>
        <v>361644.80800000002</v>
      </c>
      <c r="BS44" s="616" t="s">
        <v>307</v>
      </c>
      <c r="BT44" s="627">
        <v>202440564</v>
      </c>
      <c r="BU44" s="627">
        <f t="shared" si="32"/>
        <v>202440.56400000001</v>
      </c>
      <c r="BW44" s="627" t="s">
        <v>306</v>
      </c>
      <c r="BX44" s="627">
        <v>611349110</v>
      </c>
      <c r="BY44" s="627">
        <v>326442791</v>
      </c>
      <c r="BZ44" s="627">
        <v>284906319</v>
      </c>
      <c r="CA44" s="627">
        <v>326442791</v>
      </c>
      <c r="CB44" s="627">
        <f t="shared" si="33"/>
        <v>611349.11</v>
      </c>
      <c r="CC44" s="627">
        <f t="shared" si="34"/>
        <v>326442.79100000003</v>
      </c>
      <c r="CD44" s="627">
        <f t="shared" si="35"/>
        <v>284906.31900000002</v>
      </c>
      <c r="CE44" s="627">
        <f t="shared" si="36"/>
        <v>326442.79100000003</v>
      </c>
      <c r="CG44" s="616" t="s">
        <v>650</v>
      </c>
      <c r="CH44" s="627">
        <v>187901</v>
      </c>
      <c r="CI44" s="627">
        <f t="shared" si="37"/>
        <v>187.90100000000001</v>
      </c>
      <c r="CK44" s="625" t="s">
        <v>306</v>
      </c>
      <c r="CL44" s="626">
        <v>611349110</v>
      </c>
      <c r="CM44" s="626">
        <v>378001274</v>
      </c>
      <c r="CN44" s="626">
        <v>378001274</v>
      </c>
      <c r="CO44" s="626">
        <v>233347836</v>
      </c>
      <c r="CP44" s="627">
        <f t="shared" si="38"/>
        <v>611349.11</v>
      </c>
      <c r="CQ44" s="627">
        <f t="shared" si="39"/>
        <v>378001.27399999998</v>
      </c>
      <c r="CR44" s="627">
        <f t="shared" si="40"/>
        <v>378001.27399999998</v>
      </c>
      <c r="CS44" s="627">
        <f t="shared" si="41"/>
        <v>233347.83600000001</v>
      </c>
      <c r="CU44" s="628"/>
      <c r="CV44" s="625" t="s">
        <v>486</v>
      </c>
      <c r="CW44" s="626">
        <v>25815</v>
      </c>
      <c r="CX44" s="626">
        <f t="shared" si="42"/>
        <v>25.815000000000001</v>
      </c>
      <c r="CZ44" s="625" t="s">
        <v>306</v>
      </c>
      <c r="DA44" s="626">
        <v>611349110</v>
      </c>
      <c r="DB44" s="626">
        <v>440172974</v>
      </c>
      <c r="DC44" s="626">
        <v>440172974</v>
      </c>
      <c r="DD44" s="626">
        <v>171176136</v>
      </c>
      <c r="DE44" s="626">
        <f t="shared" si="43"/>
        <v>611349.11</v>
      </c>
      <c r="DF44" s="626">
        <f t="shared" si="44"/>
        <v>440172.97399999999</v>
      </c>
      <c r="DG44" s="626">
        <f t="shared" si="45"/>
        <v>440172.97399999999</v>
      </c>
      <c r="DH44" s="626">
        <f t="shared" si="46"/>
        <v>171176.136</v>
      </c>
      <c r="DL44" s="625" t="s">
        <v>307</v>
      </c>
      <c r="DM44" s="626">
        <v>199566078</v>
      </c>
      <c r="DN44" s="626">
        <f t="shared" si="47"/>
        <v>199566.07800000001</v>
      </c>
      <c r="DQ44" s="629" t="s">
        <v>306</v>
      </c>
      <c r="DR44" s="626">
        <v>611349110</v>
      </c>
      <c r="DS44" s="626">
        <v>513548868</v>
      </c>
      <c r="DT44" s="626">
        <v>513548868</v>
      </c>
      <c r="DU44" s="626">
        <v>97800242</v>
      </c>
      <c r="DV44" s="626">
        <f t="shared" si="48"/>
        <v>611349.11</v>
      </c>
      <c r="DW44" s="626">
        <f t="shared" si="49"/>
        <v>513548.86800000002</v>
      </c>
      <c r="DX44" s="626">
        <f t="shared" si="50"/>
        <v>513548.86800000002</v>
      </c>
      <c r="DY44" s="626">
        <f t="shared" si="51"/>
        <v>97800.241999999998</v>
      </c>
      <c r="EB44" s="625" t="s">
        <v>485</v>
      </c>
      <c r="EC44" s="626">
        <v>86773552</v>
      </c>
      <c r="ED44" s="626">
        <f t="shared" si="52"/>
        <v>86773.551999999996</v>
      </c>
      <c r="EH44" s="630" t="s">
        <v>306</v>
      </c>
      <c r="EI44" s="630">
        <v>611349110</v>
      </c>
      <c r="EJ44" s="630">
        <v>570014572</v>
      </c>
      <c r="EK44" s="630">
        <v>41334538</v>
      </c>
      <c r="EL44" s="630">
        <v>570014572</v>
      </c>
      <c r="EM44" s="630">
        <v>548698290</v>
      </c>
      <c r="EN44" s="630">
        <v>21316282</v>
      </c>
      <c r="EO44" s="630">
        <f t="shared" si="53"/>
        <v>611349.11</v>
      </c>
      <c r="EP44" s="630">
        <f t="shared" si="54"/>
        <v>570014.57200000004</v>
      </c>
      <c r="EQ44" s="630">
        <f t="shared" si="55"/>
        <v>41334.538</v>
      </c>
      <c r="ER44" s="630">
        <f t="shared" si="18"/>
        <v>570014.57200000004</v>
      </c>
      <c r="ES44" s="630">
        <f t="shared" si="19"/>
        <v>548698.29</v>
      </c>
      <c r="ET44" s="630">
        <f t="shared" si="56"/>
        <v>21316.281999999999</v>
      </c>
      <c r="EW44" s="625" t="s">
        <v>317</v>
      </c>
      <c r="EX44" s="631">
        <v>12618927</v>
      </c>
      <c r="EY44" s="631">
        <f t="shared" si="57"/>
        <v>12618.927</v>
      </c>
      <c r="FA44" s="625" t="s">
        <v>306</v>
      </c>
      <c r="FB44" s="631">
        <v>671051768</v>
      </c>
      <c r="FC44" s="631">
        <v>621225660</v>
      </c>
      <c r="FD44" s="631">
        <v>621225660</v>
      </c>
      <c r="FE44" s="631">
        <v>49826108</v>
      </c>
      <c r="FF44" s="631">
        <v>596186229</v>
      </c>
      <c r="FG44" s="631">
        <v>25039431</v>
      </c>
      <c r="FH44" s="631">
        <f t="shared" si="58"/>
        <v>671051.76800000004</v>
      </c>
      <c r="FI44" s="631">
        <f t="shared" si="59"/>
        <v>621225.66</v>
      </c>
      <c r="FJ44" s="631">
        <f t="shared" si="60"/>
        <v>621225.66</v>
      </c>
      <c r="FK44" s="631">
        <f t="shared" si="61"/>
        <v>49826.108</v>
      </c>
      <c r="FL44" s="631">
        <f t="shared" si="62"/>
        <v>596186.22900000005</v>
      </c>
      <c r="FM44" s="631">
        <f t="shared" si="63"/>
        <v>25039.431</v>
      </c>
      <c r="FP44" s="632" t="s">
        <v>480</v>
      </c>
      <c r="FQ44" s="633">
        <v>409376595</v>
      </c>
      <c r="FR44" s="627">
        <f t="shared" si="64"/>
        <v>409376.59499999997</v>
      </c>
      <c r="FT44" s="625" t="s">
        <v>306</v>
      </c>
      <c r="FU44" s="625">
        <v>695749789</v>
      </c>
      <c r="FV44" s="633">
        <v>693547285</v>
      </c>
      <c r="FW44" s="633">
        <v>693547285</v>
      </c>
      <c r="FX44" s="633">
        <v>2202504</v>
      </c>
      <c r="FY44" s="633">
        <v>653583991</v>
      </c>
      <c r="FZ44" s="633">
        <v>39963294</v>
      </c>
      <c r="GA44" s="633">
        <f t="shared" si="65"/>
        <v>695749.78899999999</v>
      </c>
      <c r="GB44" s="633">
        <f t="shared" si="66"/>
        <v>693547.28500000003</v>
      </c>
      <c r="GC44" s="633">
        <f t="shared" si="67"/>
        <v>693547.28500000003</v>
      </c>
      <c r="GD44" s="633">
        <f t="shared" si="68"/>
        <v>2202.5039999999999</v>
      </c>
      <c r="GE44" s="633">
        <f t="shared" si="69"/>
        <v>653583.99100000004</v>
      </c>
      <c r="GF44" s="633">
        <f t="shared" si="70"/>
        <v>39963.294000000002</v>
      </c>
      <c r="GG44" s="633"/>
    </row>
    <row r="45" spans="1:189" x14ac:dyDescent="0.2">
      <c r="A45" s="624" t="s">
        <v>478</v>
      </c>
      <c r="B45" s="624">
        <v>45228619</v>
      </c>
      <c r="C45" s="624">
        <v>4263294</v>
      </c>
      <c r="D45" s="624">
        <v>4263294</v>
      </c>
      <c r="E45" s="624">
        <v>40965325</v>
      </c>
      <c r="F45" s="624">
        <f t="shared" si="71"/>
        <v>46630.706188999997</v>
      </c>
      <c r="G45" s="624">
        <f t="shared" si="72"/>
        <v>4395.4561139999996</v>
      </c>
      <c r="H45" s="624">
        <f t="shared" si="73"/>
        <v>4395.4561139999996</v>
      </c>
      <c r="I45" s="624">
        <f t="shared" si="74"/>
        <v>42235.250074999996</v>
      </c>
      <c r="J45" s="616" t="s">
        <v>282</v>
      </c>
      <c r="L45" s="625" t="s">
        <v>317</v>
      </c>
      <c r="M45" s="626">
        <v>10958432</v>
      </c>
      <c r="N45" s="626">
        <f t="shared" si="75"/>
        <v>11298.143392</v>
      </c>
      <c r="P45" s="625" t="s">
        <v>478</v>
      </c>
      <c r="Q45" s="626">
        <v>45228619</v>
      </c>
      <c r="R45" s="626">
        <v>4263294</v>
      </c>
      <c r="S45" s="626">
        <v>4263294</v>
      </c>
      <c r="T45" s="626">
        <v>40965325</v>
      </c>
      <c r="U45" s="626">
        <f t="shared" si="76"/>
        <v>46630.706188999997</v>
      </c>
      <c r="V45" s="624">
        <f t="shared" si="77"/>
        <v>4395.4561139999996</v>
      </c>
      <c r="W45" s="624">
        <f t="shared" si="78"/>
        <v>4395.4561139999996</v>
      </c>
      <c r="X45" s="624">
        <f t="shared" si="79"/>
        <v>42235.250074999996</v>
      </c>
      <c r="AA45" s="625" t="s">
        <v>308</v>
      </c>
      <c r="AB45" s="626">
        <v>32673397</v>
      </c>
      <c r="AC45" s="624">
        <f t="shared" si="80"/>
        <v>32673.397000000001</v>
      </c>
      <c r="AE45" s="616" t="s">
        <v>478</v>
      </c>
      <c r="AF45" s="624">
        <v>45228619</v>
      </c>
      <c r="AG45" s="624">
        <v>12951544</v>
      </c>
      <c r="AH45" s="624">
        <v>12951544</v>
      </c>
      <c r="AI45" s="624">
        <v>32277075</v>
      </c>
      <c r="AJ45" s="624">
        <f t="shared" si="81"/>
        <v>45228.618999999999</v>
      </c>
      <c r="AK45" s="624">
        <f t="shared" si="82"/>
        <v>12951.544</v>
      </c>
      <c r="AL45" s="624">
        <f t="shared" si="83"/>
        <v>12951.544</v>
      </c>
      <c r="AM45" s="624">
        <f t="shared" si="84"/>
        <v>32277.075000000001</v>
      </c>
      <c r="AP45" s="625" t="s">
        <v>312</v>
      </c>
      <c r="AQ45" s="626">
        <v>74358122</v>
      </c>
      <c r="AR45" s="626">
        <f t="shared" si="22"/>
        <v>74358.122000000003</v>
      </c>
      <c r="AT45" s="625" t="s">
        <v>478</v>
      </c>
      <c r="AU45" s="626">
        <v>45228619</v>
      </c>
      <c r="AV45" s="626">
        <v>17333444</v>
      </c>
      <c r="AW45" s="626">
        <v>17333444</v>
      </c>
      <c r="AX45" s="626">
        <v>27895175</v>
      </c>
      <c r="AY45" s="624">
        <f t="shared" si="23"/>
        <v>45228.618999999999</v>
      </c>
      <c r="AZ45" s="624">
        <f t="shared" si="24"/>
        <v>17333.444</v>
      </c>
      <c r="BA45" s="624">
        <f t="shared" si="25"/>
        <v>17333.444</v>
      </c>
      <c r="BB45" s="624">
        <f t="shared" si="26"/>
        <v>27895.174999999999</v>
      </c>
      <c r="BD45" s="616" t="s">
        <v>318</v>
      </c>
      <c r="BE45" s="627">
        <v>456960</v>
      </c>
      <c r="BF45" s="628">
        <f t="shared" si="27"/>
        <v>456.96</v>
      </c>
      <c r="BH45" s="616" t="s">
        <v>478</v>
      </c>
      <c r="BI45" s="627">
        <v>45228619</v>
      </c>
      <c r="BJ45" s="627">
        <v>17333444</v>
      </c>
      <c r="BK45" s="627">
        <v>17333444</v>
      </c>
      <c r="BL45" s="627">
        <v>27895175</v>
      </c>
      <c r="BM45" s="628">
        <f t="shared" si="28"/>
        <v>45228.618999999999</v>
      </c>
      <c r="BN45" s="628">
        <f t="shared" si="29"/>
        <v>17333.444</v>
      </c>
      <c r="BO45" s="628">
        <f t="shared" si="30"/>
        <v>17333.444</v>
      </c>
      <c r="BP45" s="628">
        <f t="shared" si="31"/>
        <v>27895.174999999999</v>
      </c>
      <c r="BS45" s="616" t="s">
        <v>308</v>
      </c>
      <c r="BT45" s="627">
        <v>33306571</v>
      </c>
      <c r="BU45" s="627">
        <f t="shared" si="32"/>
        <v>33306.571000000004</v>
      </c>
      <c r="BW45" s="627" t="s">
        <v>478</v>
      </c>
      <c r="BX45" s="627">
        <v>45228619</v>
      </c>
      <c r="BY45" s="627">
        <v>26248344</v>
      </c>
      <c r="BZ45" s="627">
        <v>18980275</v>
      </c>
      <c r="CA45" s="627">
        <v>26248344</v>
      </c>
      <c r="CB45" s="627">
        <f t="shared" si="33"/>
        <v>45228.618999999999</v>
      </c>
      <c r="CC45" s="627">
        <f t="shared" si="34"/>
        <v>26248.344000000001</v>
      </c>
      <c r="CD45" s="627">
        <f t="shared" si="35"/>
        <v>18980.275000000001</v>
      </c>
      <c r="CE45" s="627">
        <f t="shared" si="36"/>
        <v>26248.344000000001</v>
      </c>
      <c r="CG45" s="616" t="s">
        <v>320</v>
      </c>
      <c r="CH45" s="627">
        <v>63100</v>
      </c>
      <c r="CI45" s="627">
        <f t="shared" si="37"/>
        <v>63.1</v>
      </c>
      <c r="CK45" s="625" t="s">
        <v>478</v>
      </c>
      <c r="CL45" s="626">
        <v>45228619</v>
      </c>
      <c r="CM45" s="626">
        <v>30705794</v>
      </c>
      <c r="CN45" s="626">
        <v>30705794</v>
      </c>
      <c r="CO45" s="626">
        <v>14522825</v>
      </c>
      <c r="CP45" s="627">
        <f t="shared" si="38"/>
        <v>45228.618999999999</v>
      </c>
      <c r="CQ45" s="627">
        <f t="shared" si="39"/>
        <v>30705.794000000002</v>
      </c>
      <c r="CR45" s="627">
        <f t="shared" si="40"/>
        <v>30705.794000000002</v>
      </c>
      <c r="CS45" s="627">
        <f t="shared" si="41"/>
        <v>14522.825000000001</v>
      </c>
      <c r="CU45" s="628"/>
      <c r="CV45" s="625" t="s">
        <v>314</v>
      </c>
      <c r="CW45" s="626">
        <v>385690345</v>
      </c>
      <c r="CX45" s="626">
        <f t="shared" si="42"/>
        <v>385690.34499999997</v>
      </c>
      <c r="CZ45" s="625" t="s">
        <v>478</v>
      </c>
      <c r="DA45" s="626">
        <v>45228619</v>
      </c>
      <c r="DB45" s="626">
        <v>35193464</v>
      </c>
      <c r="DC45" s="626">
        <v>35193464</v>
      </c>
      <c r="DD45" s="626">
        <v>10035155</v>
      </c>
      <c r="DE45" s="626">
        <f t="shared" si="43"/>
        <v>45228.618999999999</v>
      </c>
      <c r="DF45" s="626">
        <f t="shared" si="44"/>
        <v>35193.464</v>
      </c>
      <c r="DG45" s="626">
        <f t="shared" si="45"/>
        <v>35193.464</v>
      </c>
      <c r="DH45" s="626">
        <f t="shared" si="46"/>
        <v>10035.155000000001</v>
      </c>
      <c r="DL45" s="625" t="s">
        <v>308</v>
      </c>
      <c r="DM45" s="626">
        <v>25535760</v>
      </c>
      <c r="DN45" s="626">
        <f t="shared" si="47"/>
        <v>25535.759999999998</v>
      </c>
      <c r="DQ45" s="629" t="s">
        <v>478</v>
      </c>
      <c r="DR45" s="626">
        <v>45228619</v>
      </c>
      <c r="DS45" s="626">
        <v>39681134</v>
      </c>
      <c r="DT45" s="626">
        <v>39681134</v>
      </c>
      <c r="DU45" s="626">
        <v>5547485</v>
      </c>
      <c r="DV45" s="626">
        <f t="shared" si="48"/>
        <v>45228.618999999999</v>
      </c>
      <c r="DW45" s="626">
        <f t="shared" si="49"/>
        <v>39681.133999999998</v>
      </c>
      <c r="DX45" s="626">
        <f t="shared" si="50"/>
        <v>39681.133999999998</v>
      </c>
      <c r="DY45" s="626">
        <f t="shared" si="51"/>
        <v>5547.4849999999997</v>
      </c>
      <c r="EB45" s="625" t="s">
        <v>486</v>
      </c>
      <c r="EC45" s="626">
        <v>242484</v>
      </c>
      <c r="ED45" s="626">
        <f t="shared" si="52"/>
        <v>242.48400000000001</v>
      </c>
      <c r="EH45" s="630" t="s">
        <v>478</v>
      </c>
      <c r="EI45" s="630">
        <v>45228619</v>
      </c>
      <c r="EJ45" s="630">
        <v>39681134</v>
      </c>
      <c r="EK45" s="630">
        <v>5547485</v>
      </c>
      <c r="EL45" s="630">
        <v>39681134</v>
      </c>
      <c r="EM45" s="630">
        <v>39681134</v>
      </c>
      <c r="EN45" s="630">
        <v>0</v>
      </c>
      <c r="EO45" s="630">
        <f t="shared" si="53"/>
        <v>45228.618999999999</v>
      </c>
      <c r="EP45" s="630">
        <f t="shared" si="54"/>
        <v>39681.133999999998</v>
      </c>
      <c r="EQ45" s="630">
        <f t="shared" si="55"/>
        <v>5547.4849999999997</v>
      </c>
      <c r="ER45" s="630">
        <f t="shared" si="18"/>
        <v>39681.133999999998</v>
      </c>
      <c r="ES45" s="630">
        <f t="shared" si="19"/>
        <v>39681.133999999998</v>
      </c>
      <c r="ET45" s="630">
        <f t="shared" si="56"/>
        <v>0</v>
      </c>
      <c r="EW45" s="625" t="s">
        <v>318</v>
      </c>
      <c r="EX45" s="631">
        <v>4974105</v>
      </c>
      <c r="EY45" s="631">
        <f t="shared" si="57"/>
        <v>4974.1049999999996</v>
      </c>
      <c r="FA45" s="625" t="s">
        <v>478</v>
      </c>
      <c r="FB45" s="631">
        <v>55228619</v>
      </c>
      <c r="FC45" s="631">
        <v>48626254</v>
      </c>
      <c r="FD45" s="631">
        <v>48626254</v>
      </c>
      <c r="FE45" s="631">
        <v>6602365</v>
      </c>
      <c r="FF45" s="631">
        <v>48626254</v>
      </c>
      <c r="FG45" s="631">
        <v>0</v>
      </c>
      <c r="FH45" s="631">
        <f t="shared" si="58"/>
        <v>55228.618999999999</v>
      </c>
      <c r="FI45" s="631">
        <f t="shared" si="59"/>
        <v>48626.254000000001</v>
      </c>
      <c r="FJ45" s="631">
        <f t="shared" si="60"/>
        <v>48626.254000000001</v>
      </c>
      <c r="FK45" s="631">
        <f t="shared" si="61"/>
        <v>6602.3649999999998</v>
      </c>
      <c r="FL45" s="631">
        <f t="shared" si="62"/>
        <v>48626.254000000001</v>
      </c>
      <c r="FM45" s="631">
        <f t="shared" si="63"/>
        <v>0</v>
      </c>
      <c r="FP45" s="632" t="s">
        <v>481</v>
      </c>
      <c r="FQ45" s="633">
        <v>211751421</v>
      </c>
      <c r="FR45" s="627">
        <f t="shared" si="64"/>
        <v>211751.421</v>
      </c>
      <c r="FT45" s="625" t="s">
        <v>478</v>
      </c>
      <c r="FU45" s="625">
        <v>59763619</v>
      </c>
      <c r="FV45" s="633">
        <v>57631814</v>
      </c>
      <c r="FW45" s="633">
        <v>57631814</v>
      </c>
      <c r="FX45" s="633">
        <v>2131805</v>
      </c>
      <c r="FY45" s="633">
        <v>53098814</v>
      </c>
      <c r="FZ45" s="633">
        <v>4533000</v>
      </c>
      <c r="GA45" s="633">
        <f t="shared" si="65"/>
        <v>59763.618999999999</v>
      </c>
      <c r="GB45" s="633">
        <f t="shared" si="66"/>
        <v>57631.813999999998</v>
      </c>
      <c r="GC45" s="633">
        <f t="shared" si="67"/>
        <v>57631.813999999998</v>
      </c>
      <c r="GD45" s="633">
        <f t="shared" si="68"/>
        <v>2131.8049999999998</v>
      </c>
      <c r="GE45" s="633">
        <f t="shared" si="69"/>
        <v>53098.813999999998</v>
      </c>
      <c r="GF45" s="633">
        <f t="shared" si="70"/>
        <v>4533</v>
      </c>
      <c r="GG45" s="633"/>
    </row>
    <row r="46" spans="1:189" x14ac:dyDescent="0.2">
      <c r="A46" s="624" t="s">
        <v>479</v>
      </c>
      <c r="B46" s="624">
        <v>566120491</v>
      </c>
      <c r="C46" s="624">
        <v>40176220</v>
      </c>
      <c r="D46" s="624">
        <v>40176220</v>
      </c>
      <c r="E46" s="624">
        <v>525944271</v>
      </c>
      <c r="F46" s="624">
        <f t="shared" si="71"/>
        <v>583670.22622099996</v>
      </c>
      <c r="G46" s="624">
        <f t="shared" si="72"/>
        <v>41421.682819999995</v>
      </c>
      <c r="H46" s="624">
        <f t="shared" si="73"/>
        <v>41421.682819999995</v>
      </c>
      <c r="I46" s="624">
        <f t="shared" si="74"/>
        <v>542248.54340099986</v>
      </c>
      <c r="J46" s="616" t="s">
        <v>282</v>
      </c>
      <c r="L46" s="625" t="s">
        <v>318</v>
      </c>
      <c r="M46" s="626">
        <v>3272477</v>
      </c>
      <c r="N46" s="626">
        <f t="shared" si="75"/>
        <v>3373.9237869999997</v>
      </c>
      <c r="P46" s="625" t="s">
        <v>479</v>
      </c>
      <c r="Q46" s="626">
        <v>566120491</v>
      </c>
      <c r="R46" s="626">
        <v>81165036</v>
      </c>
      <c r="S46" s="626">
        <v>81165036</v>
      </c>
      <c r="T46" s="626">
        <v>484955455</v>
      </c>
      <c r="U46" s="626">
        <f t="shared" si="76"/>
        <v>583670.22622099996</v>
      </c>
      <c r="V46" s="624">
        <f t="shared" si="77"/>
        <v>83681.152115999983</v>
      </c>
      <c r="W46" s="624">
        <f t="shared" si="78"/>
        <v>83681.152115999983</v>
      </c>
      <c r="X46" s="624">
        <f t="shared" si="79"/>
        <v>499989.07410499995</v>
      </c>
      <c r="AA46" s="625" t="s">
        <v>482</v>
      </c>
      <c r="AB46" s="626">
        <v>21020258</v>
      </c>
      <c r="AC46" s="624">
        <f t="shared" si="80"/>
        <v>21020.258000000002</v>
      </c>
      <c r="AE46" s="616" t="s">
        <v>479</v>
      </c>
      <c r="AF46" s="624">
        <v>566120491</v>
      </c>
      <c r="AG46" s="624">
        <v>141432468</v>
      </c>
      <c r="AH46" s="624">
        <v>141432468</v>
      </c>
      <c r="AI46" s="624">
        <v>424688023</v>
      </c>
      <c r="AJ46" s="624">
        <f t="shared" si="81"/>
        <v>566120.49100000004</v>
      </c>
      <c r="AK46" s="624">
        <f t="shared" si="82"/>
        <v>141432.46799999999</v>
      </c>
      <c r="AL46" s="624">
        <f t="shared" si="83"/>
        <v>141432.46799999999</v>
      </c>
      <c r="AM46" s="624">
        <f t="shared" si="84"/>
        <v>424688.02299999999</v>
      </c>
      <c r="AP46" s="625" t="s">
        <v>484</v>
      </c>
      <c r="AQ46" s="626">
        <v>74358122</v>
      </c>
      <c r="AR46" s="626">
        <f t="shared" si="22"/>
        <v>74358.122000000003</v>
      </c>
      <c r="AT46" s="625" t="s">
        <v>479</v>
      </c>
      <c r="AU46" s="626">
        <v>566120491</v>
      </c>
      <c r="AV46" s="626">
        <v>186966712</v>
      </c>
      <c r="AW46" s="626">
        <v>186966712</v>
      </c>
      <c r="AX46" s="626">
        <v>379153779</v>
      </c>
      <c r="AY46" s="624">
        <f t="shared" si="23"/>
        <v>566120.49100000004</v>
      </c>
      <c r="AZ46" s="624">
        <f t="shared" si="24"/>
        <v>186966.712</v>
      </c>
      <c r="BA46" s="624">
        <f t="shared" si="25"/>
        <v>186966.712</v>
      </c>
      <c r="BB46" s="624">
        <f t="shared" si="26"/>
        <v>379153.77899999998</v>
      </c>
      <c r="BD46" s="616" t="s">
        <v>319</v>
      </c>
      <c r="BE46" s="627">
        <v>30940</v>
      </c>
      <c r="BF46" s="628">
        <f t="shared" si="27"/>
        <v>30.94</v>
      </c>
      <c r="BH46" s="616" t="s">
        <v>479</v>
      </c>
      <c r="BI46" s="627">
        <v>566120491</v>
      </c>
      <c r="BJ46" s="627">
        <v>232370858</v>
      </c>
      <c r="BK46" s="627">
        <v>232370858</v>
      </c>
      <c r="BL46" s="627">
        <v>333749633</v>
      </c>
      <c r="BM46" s="628">
        <f t="shared" si="28"/>
        <v>566120.49100000004</v>
      </c>
      <c r="BN46" s="628">
        <f t="shared" si="29"/>
        <v>232370.85800000001</v>
      </c>
      <c r="BO46" s="628">
        <f t="shared" si="30"/>
        <v>232370.85800000001</v>
      </c>
      <c r="BP46" s="628">
        <f t="shared" si="31"/>
        <v>333749.63299999997</v>
      </c>
      <c r="BS46" s="616" t="s">
        <v>482</v>
      </c>
      <c r="BT46" s="627">
        <v>19750910</v>
      </c>
      <c r="BU46" s="627">
        <f t="shared" si="32"/>
        <v>19750.91</v>
      </c>
      <c r="BW46" s="627" t="s">
        <v>479</v>
      </c>
      <c r="BX46" s="627">
        <v>566120491</v>
      </c>
      <c r="BY46" s="627">
        <v>300194447</v>
      </c>
      <c r="BZ46" s="627">
        <v>265926044</v>
      </c>
      <c r="CA46" s="627">
        <v>300194447</v>
      </c>
      <c r="CB46" s="627">
        <f t="shared" si="33"/>
        <v>566120.49100000004</v>
      </c>
      <c r="CC46" s="627">
        <f t="shared" si="34"/>
        <v>300194.44699999999</v>
      </c>
      <c r="CD46" s="627">
        <f t="shared" si="35"/>
        <v>265926.04399999999</v>
      </c>
      <c r="CE46" s="627">
        <f t="shared" si="36"/>
        <v>300194.44699999999</v>
      </c>
      <c r="CG46" s="616" t="s">
        <v>490</v>
      </c>
      <c r="CH46" s="627">
        <v>3712562</v>
      </c>
      <c r="CI46" s="627">
        <f t="shared" si="37"/>
        <v>3712.5619999999999</v>
      </c>
      <c r="CK46" s="625" t="s">
        <v>479</v>
      </c>
      <c r="CL46" s="626">
        <v>566120491</v>
      </c>
      <c r="CM46" s="626">
        <v>347295480</v>
      </c>
      <c r="CN46" s="626">
        <v>347295480</v>
      </c>
      <c r="CO46" s="626">
        <v>218825011</v>
      </c>
      <c r="CP46" s="627">
        <f t="shared" si="38"/>
        <v>566120.49100000004</v>
      </c>
      <c r="CQ46" s="627">
        <f t="shared" si="39"/>
        <v>347295.48</v>
      </c>
      <c r="CR46" s="627">
        <f t="shared" si="40"/>
        <v>347295.48</v>
      </c>
      <c r="CS46" s="627">
        <f t="shared" si="41"/>
        <v>218825.011</v>
      </c>
      <c r="CU46" s="628"/>
      <c r="CV46" s="625" t="s">
        <v>317</v>
      </c>
      <c r="CW46" s="626">
        <v>490000</v>
      </c>
      <c r="CX46" s="626">
        <f t="shared" si="42"/>
        <v>490</v>
      </c>
      <c r="CZ46" s="625" t="s">
        <v>479</v>
      </c>
      <c r="DA46" s="626">
        <v>566120491</v>
      </c>
      <c r="DB46" s="626">
        <v>404979510</v>
      </c>
      <c r="DC46" s="626">
        <v>404979510</v>
      </c>
      <c r="DD46" s="626">
        <v>161140981</v>
      </c>
      <c r="DE46" s="626">
        <f t="shared" si="43"/>
        <v>566120.49100000004</v>
      </c>
      <c r="DF46" s="626">
        <f t="shared" si="44"/>
        <v>404979.51</v>
      </c>
      <c r="DG46" s="626">
        <f t="shared" si="45"/>
        <v>404979.51</v>
      </c>
      <c r="DH46" s="626">
        <f t="shared" si="46"/>
        <v>161140.981</v>
      </c>
      <c r="DL46" s="625" t="s">
        <v>482</v>
      </c>
      <c r="DM46" s="626">
        <v>20610985</v>
      </c>
      <c r="DN46" s="626">
        <f t="shared" si="47"/>
        <v>20610.985000000001</v>
      </c>
      <c r="DQ46" s="629" t="s">
        <v>479</v>
      </c>
      <c r="DR46" s="626">
        <v>566120491</v>
      </c>
      <c r="DS46" s="626">
        <v>473867734</v>
      </c>
      <c r="DT46" s="626">
        <v>473867734</v>
      </c>
      <c r="DU46" s="626">
        <v>92252757</v>
      </c>
      <c r="DV46" s="626">
        <f t="shared" si="48"/>
        <v>566120.49100000004</v>
      </c>
      <c r="DW46" s="626">
        <f t="shared" si="49"/>
        <v>473867.734</v>
      </c>
      <c r="DX46" s="626">
        <f t="shared" si="50"/>
        <v>473867.734</v>
      </c>
      <c r="DY46" s="626">
        <f t="shared" si="51"/>
        <v>92252.756999999998</v>
      </c>
      <c r="EB46" s="625" t="s">
        <v>313</v>
      </c>
      <c r="EC46" s="626">
        <v>2464546</v>
      </c>
      <c r="ED46" s="626">
        <f t="shared" si="52"/>
        <v>2464.5459999999998</v>
      </c>
      <c r="EH46" s="630" t="s">
        <v>479</v>
      </c>
      <c r="EI46" s="630">
        <v>566120491</v>
      </c>
      <c r="EJ46" s="630">
        <v>530333438</v>
      </c>
      <c r="EK46" s="630">
        <v>35787053</v>
      </c>
      <c r="EL46" s="630">
        <v>530333438</v>
      </c>
      <c r="EM46" s="630">
        <v>509017156</v>
      </c>
      <c r="EN46" s="630">
        <v>21316282</v>
      </c>
      <c r="EO46" s="630">
        <f t="shared" si="53"/>
        <v>566120.49100000004</v>
      </c>
      <c r="EP46" s="630">
        <f t="shared" si="54"/>
        <v>530333.43799999997</v>
      </c>
      <c r="EQ46" s="630">
        <f t="shared" si="55"/>
        <v>35787.053</v>
      </c>
      <c r="ER46" s="630">
        <f t="shared" si="18"/>
        <v>530333.43799999997</v>
      </c>
      <c r="ES46" s="630">
        <f t="shared" si="19"/>
        <v>509017.15600000002</v>
      </c>
      <c r="ET46" s="630">
        <f t="shared" si="56"/>
        <v>21316.281999999999</v>
      </c>
      <c r="EW46" s="625" t="s">
        <v>650</v>
      </c>
      <c r="EX46" s="631">
        <v>732802</v>
      </c>
      <c r="EY46" s="631">
        <f t="shared" si="57"/>
        <v>732.80200000000002</v>
      </c>
      <c r="FA46" s="625" t="s">
        <v>479</v>
      </c>
      <c r="FB46" s="631">
        <v>615823149</v>
      </c>
      <c r="FC46" s="631">
        <v>572599406</v>
      </c>
      <c r="FD46" s="631">
        <v>572599406</v>
      </c>
      <c r="FE46" s="631">
        <v>43223743</v>
      </c>
      <c r="FF46" s="631">
        <v>547559975</v>
      </c>
      <c r="FG46" s="631">
        <v>25039431</v>
      </c>
      <c r="FH46" s="631">
        <f t="shared" si="58"/>
        <v>615823.14899999998</v>
      </c>
      <c r="FI46" s="631">
        <f t="shared" si="59"/>
        <v>572599.40599999996</v>
      </c>
      <c r="FJ46" s="631">
        <f t="shared" si="60"/>
        <v>572599.40599999996</v>
      </c>
      <c r="FK46" s="631">
        <f t="shared" si="61"/>
        <v>43223.743000000002</v>
      </c>
      <c r="FL46" s="631">
        <f t="shared" si="62"/>
        <v>547559.97499999998</v>
      </c>
      <c r="FM46" s="631">
        <f t="shared" si="63"/>
        <v>25039.431</v>
      </c>
      <c r="FP46" s="632" t="s">
        <v>307</v>
      </c>
      <c r="FQ46" s="633">
        <v>197625174</v>
      </c>
      <c r="FR46" s="627">
        <f t="shared" si="64"/>
        <v>197625.174</v>
      </c>
      <c r="FT46" s="625" t="s">
        <v>479</v>
      </c>
      <c r="FU46" s="625">
        <v>635986170</v>
      </c>
      <c r="FV46" s="633">
        <v>635915471</v>
      </c>
      <c r="FW46" s="633">
        <v>635915471</v>
      </c>
      <c r="FX46" s="633">
        <v>70699</v>
      </c>
      <c r="FY46" s="633">
        <v>600485177</v>
      </c>
      <c r="FZ46" s="633">
        <v>35430294</v>
      </c>
      <c r="GA46" s="633">
        <f t="shared" si="65"/>
        <v>635986.17000000004</v>
      </c>
      <c r="GB46" s="633">
        <f t="shared" si="66"/>
        <v>635915.47100000002</v>
      </c>
      <c r="GC46" s="633">
        <f t="shared" si="67"/>
        <v>635915.47100000002</v>
      </c>
      <c r="GD46" s="633">
        <f t="shared" si="68"/>
        <v>70.698999999999998</v>
      </c>
      <c r="GE46" s="633">
        <f t="shared" si="69"/>
        <v>600485.17700000003</v>
      </c>
      <c r="GF46" s="633">
        <f t="shared" si="70"/>
        <v>35430.294000000002</v>
      </c>
      <c r="GG46" s="633"/>
    </row>
    <row r="47" spans="1:189" x14ac:dyDescent="0.2">
      <c r="A47" s="624" t="s">
        <v>480</v>
      </c>
      <c r="B47" s="624">
        <v>1544483258</v>
      </c>
      <c r="C47" s="624">
        <v>0</v>
      </c>
      <c r="D47" s="624">
        <v>0</v>
      </c>
      <c r="E47" s="624">
        <v>1544483258</v>
      </c>
      <c r="F47" s="624">
        <f t="shared" si="71"/>
        <v>1592362.2389979998</v>
      </c>
      <c r="G47" s="624">
        <f t="shared" si="72"/>
        <v>0</v>
      </c>
      <c r="H47" s="624">
        <f t="shared" si="73"/>
        <v>0</v>
      </c>
      <c r="I47" s="624">
        <f t="shared" si="74"/>
        <v>1592362.2389979998</v>
      </c>
      <c r="J47" s="616" t="s">
        <v>282</v>
      </c>
      <c r="L47" s="625" t="s">
        <v>490</v>
      </c>
      <c r="M47" s="626">
        <v>5331200</v>
      </c>
      <c r="N47" s="626">
        <f t="shared" si="75"/>
        <v>5496.4671999999991</v>
      </c>
      <c r="P47" s="625" t="s">
        <v>480</v>
      </c>
      <c r="Q47" s="626">
        <v>1544483258</v>
      </c>
      <c r="R47" s="626">
        <v>0</v>
      </c>
      <c r="S47" s="626">
        <v>0</v>
      </c>
      <c r="T47" s="626">
        <v>1544483258</v>
      </c>
      <c r="U47" s="626">
        <f t="shared" si="76"/>
        <v>1592362.2389979998</v>
      </c>
      <c r="V47" s="624">
        <f t="shared" si="77"/>
        <v>0</v>
      </c>
      <c r="W47" s="624">
        <f t="shared" si="78"/>
        <v>0</v>
      </c>
      <c r="X47" s="624">
        <f t="shared" si="79"/>
        <v>1592362.2389979998</v>
      </c>
      <c r="AA47" s="625" t="s">
        <v>483</v>
      </c>
      <c r="AB47" s="626">
        <v>3013547</v>
      </c>
      <c r="AC47" s="624">
        <f t="shared" si="80"/>
        <v>3013.547</v>
      </c>
      <c r="AE47" s="616" t="s">
        <v>480</v>
      </c>
      <c r="AF47" s="624">
        <v>1544483258</v>
      </c>
      <c r="AG47" s="624">
        <v>412650632</v>
      </c>
      <c r="AH47" s="624">
        <v>412650632</v>
      </c>
      <c r="AI47" s="624">
        <v>1131832626</v>
      </c>
      <c r="AJ47" s="624">
        <f t="shared" si="81"/>
        <v>1544483.2579999999</v>
      </c>
      <c r="AK47" s="624">
        <f t="shared" si="82"/>
        <v>412650.63199999998</v>
      </c>
      <c r="AL47" s="624">
        <f t="shared" si="83"/>
        <v>412650.63199999998</v>
      </c>
      <c r="AM47" s="624">
        <f t="shared" si="84"/>
        <v>1131832.6259999999</v>
      </c>
      <c r="AP47" s="625" t="s">
        <v>485</v>
      </c>
      <c r="AQ47" s="626">
        <v>73151530</v>
      </c>
      <c r="AR47" s="626">
        <f t="shared" si="22"/>
        <v>73151.53</v>
      </c>
      <c r="AT47" s="625" t="s">
        <v>480</v>
      </c>
      <c r="AU47" s="626">
        <v>1544483258</v>
      </c>
      <c r="AV47" s="626">
        <v>412778057</v>
      </c>
      <c r="AW47" s="626">
        <v>412778057</v>
      </c>
      <c r="AX47" s="626">
        <v>1131705201</v>
      </c>
      <c r="AY47" s="624">
        <f t="shared" si="23"/>
        <v>1544483.2579999999</v>
      </c>
      <c r="AZ47" s="624">
        <f t="shared" si="24"/>
        <v>412778.05699999997</v>
      </c>
      <c r="BA47" s="624">
        <f t="shared" si="25"/>
        <v>412778.05699999997</v>
      </c>
      <c r="BB47" s="624">
        <f t="shared" si="26"/>
        <v>1131705.2009999999</v>
      </c>
      <c r="BD47" s="616" t="s">
        <v>320</v>
      </c>
      <c r="BE47" s="627">
        <v>9891359</v>
      </c>
      <c r="BF47" s="628">
        <f t="shared" si="27"/>
        <v>9891.3590000000004</v>
      </c>
      <c r="BH47" s="616" t="s">
        <v>480</v>
      </c>
      <c r="BI47" s="627">
        <v>1544483258</v>
      </c>
      <c r="BJ47" s="627">
        <v>412778057</v>
      </c>
      <c r="BK47" s="627">
        <v>412778057</v>
      </c>
      <c r="BL47" s="627">
        <v>1131705201</v>
      </c>
      <c r="BM47" s="628">
        <f t="shared" si="28"/>
        <v>1544483.2579999999</v>
      </c>
      <c r="BN47" s="628">
        <f t="shared" si="29"/>
        <v>412778.05699999997</v>
      </c>
      <c r="BO47" s="628">
        <f t="shared" si="30"/>
        <v>412778.05699999997</v>
      </c>
      <c r="BP47" s="628">
        <f t="shared" si="31"/>
        <v>1131705.2009999999</v>
      </c>
      <c r="BS47" s="616" t="s">
        <v>483</v>
      </c>
      <c r="BT47" s="627">
        <v>3864325</v>
      </c>
      <c r="BU47" s="627">
        <f t="shared" si="32"/>
        <v>3864.3249999999998</v>
      </c>
      <c r="BW47" s="627" t="s">
        <v>480</v>
      </c>
      <c r="BX47" s="627">
        <v>1544483258</v>
      </c>
      <c r="BY47" s="627">
        <v>826001537</v>
      </c>
      <c r="BZ47" s="627">
        <v>718481721</v>
      </c>
      <c r="CA47" s="627">
        <v>826001537</v>
      </c>
      <c r="CB47" s="627">
        <f t="shared" si="33"/>
        <v>1544483.2579999999</v>
      </c>
      <c r="CC47" s="627">
        <f t="shared" si="34"/>
        <v>826001.53700000001</v>
      </c>
      <c r="CD47" s="627">
        <f t="shared" si="35"/>
        <v>718481.72100000002</v>
      </c>
      <c r="CE47" s="627">
        <f t="shared" si="36"/>
        <v>826001.53700000001</v>
      </c>
      <c r="CG47" s="616" t="s">
        <v>492</v>
      </c>
      <c r="CH47" s="627">
        <v>124950</v>
      </c>
      <c r="CI47" s="627">
        <f t="shared" si="37"/>
        <v>124.95</v>
      </c>
      <c r="CK47" s="625" t="s">
        <v>480</v>
      </c>
      <c r="CL47" s="626">
        <v>1544483258</v>
      </c>
      <c r="CM47" s="626">
        <v>826001537</v>
      </c>
      <c r="CN47" s="626">
        <v>826001537</v>
      </c>
      <c r="CO47" s="626">
        <v>718481721</v>
      </c>
      <c r="CP47" s="627">
        <f t="shared" si="38"/>
        <v>1544483.2579999999</v>
      </c>
      <c r="CQ47" s="627">
        <f t="shared" si="39"/>
        <v>826001.53700000001</v>
      </c>
      <c r="CR47" s="627">
        <f t="shared" si="40"/>
        <v>826001.53700000001</v>
      </c>
      <c r="CS47" s="627">
        <f t="shared" si="41"/>
        <v>718481.72100000002</v>
      </c>
      <c r="CU47" s="628"/>
      <c r="CV47" s="625" t="s">
        <v>490</v>
      </c>
      <c r="CW47" s="626">
        <v>107100</v>
      </c>
      <c r="CX47" s="626">
        <f t="shared" si="42"/>
        <v>107.1</v>
      </c>
      <c r="CZ47" s="625" t="s">
        <v>480</v>
      </c>
      <c r="DA47" s="626">
        <v>1544483258</v>
      </c>
      <c r="DB47" s="626">
        <v>826001537</v>
      </c>
      <c r="DC47" s="626">
        <v>826001537</v>
      </c>
      <c r="DD47" s="626">
        <v>718481721</v>
      </c>
      <c r="DE47" s="626">
        <f t="shared" si="43"/>
        <v>1544483.2579999999</v>
      </c>
      <c r="DF47" s="626">
        <f t="shared" si="44"/>
        <v>826001.53700000001</v>
      </c>
      <c r="DG47" s="626">
        <f t="shared" si="45"/>
        <v>826001.53700000001</v>
      </c>
      <c r="DH47" s="626">
        <f t="shared" si="46"/>
        <v>718481.72100000002</v>
      </c>
      <c r="DL47" s="625" t="s">
        <v>483</v>
      </c>
      <c r="DM47" s="626">
        <v>3663207</v>
      </c>
      <c r="DN47" s="626">
        <f t="shared" si="47"/>
        <v>3663.2069999999999</v>
      </c>
      <c r="DQ47" s="629" t="s">
        <v>480</v>
      </c>
      <c r="DR47" s="626">
        <v>1544483258</v>
      </c>
      <c r="DS47" s="626">
        <v>1236934939</v>
      </c>
      <c r="DT47" s="626">
        <v>1236934939</v>
      </c>
      <c r="DU47" s="626">
        <v>307548319</v>
      </c>
      <c r="DV47" s="626">
        <f t="shared" si="48"/>
        <v>1544483.2579999999</v>
      </c>
      <c r="DW47" s="626">
        <f t="shared" si="49"/>
        <v>1236934.939</v>
      </c>
      <c r="DX47" s="626">
        <f t="shared" si="50"/>
        <v>1236934.939</v>
      </c>
      <c r="DY47" s="626">
        <f t="shared" si="51"/>
        <v>307548.31900000002</v>
      </c>
      <c r="EB47" s="625" t="s">
        <v>792</v>
      </c>
      <c r="EC47" s="626">
        <v>2169535</v>
      </c>
      <c r="ED47" s="626">
        <f t="shared" si="52"/>
        <v>2169.5349999999999</v>
      </c>
      <c r="EH47" s="630" t="s">
        <v>480</v>
      </c>
      <c r="EI47" s="630">
        <v>1544483258</v>
      </c>
      <c r="EJ47" s="630">
        <v>1237461181</v>
      </c>
      <c r="EK47" s="630">
        <v>307022077</v>
      </c>
      <c r="EL47" s="630">
        <v>1237461181</v>
      </c>
      <c r="EM47" s="630">
        <v>1237264232</v>
      </c>
      <c r="EN47" s="630">
        <v>196949</v>
      </c>
      <c r="EO47" s="630">
        <f t="shared" si="53"/>
        <v>1544483.2579999999</v>
      </c>
      <c r="EP47" s="630">
        <f t="shared" si="54"/>
        <v>1237461.1810000001</v>
      </c>
      <c r="EQ47" s="630">
        <f t="shared" si="55"/>
        <v>307022.07699999999</v>
      </c>
      <c r="ER47" s="630">
        <f t="shared" si="18"/>
        <v>1237461.1810000001</v>
      </c>
      <c r="ES47" s="630">
        <f t="shared" si="19"/>
        <v>1237264.2320000001</v>
      </c>
      <c r="ET47" s="630">
        <f t="shared" si="56"/>
        <v>196.94900000000001</v>
      </c>
      <c r="EW47" s="625" t="s">
        <v>320</v>
      </c>
      <c r="EX47" s="631">
        <v>348432</v>
      </c>
      <c r="EY47" s="631">
        <f t="shared" si="57"/>
        <v>348.43200000000002</v>
      </c>
      <c r="FA47" s="625" t="s">
        <v>480</v>
      </c>
      <c r="FB47" s="631">
        <v>1544483258</v>
      </c>
      <c r="FC47" s="631">
        <v>1237461181</v>
      </c>
      <c r="FD47" s="631">
        <v>1237461181</v>
      </c>
      <c r="FE47" s="631">
        <v>307022077</v>
      </c>
      <c r="FF47" s="631">
        <v>1237352206</v>
      </c>
      <c r="FG47" s="631">
        <v>108975</v>
      </c>
      <c r="FH47" s="631">
        <f t="shared" si="58"/>
        <v>1544483.2579999999</v>
      </c>
      <c r="FI47" s="631">
        <f t="shared" si="59"/>
        <v>1237461.1810000001</v>
      </c>
      <c r="FJ47" s="631">
        <f t="shared" si="60"/>
        <v>1237461.1810000001</v>
      </c>
      <c r="FK47" s="631">
        <f t="shared" si="61"/>
        <v>307022.07699999999</v>
      </c>
      <c r="FL47" s="631">
        <f t="shared" si="62"/>
        <v>1237352.206</v>
      </c>
      <c r="FM47" s="631">
        <f t="shared" si="63"/>
        <v>108.97499999999999</v>
      </c>
      <c r="FP47" s="632" t="s">
        <v>308</v>
      </c>
      <c r="FQ47" s="633">
        <v>43413761</v>
      </c>
      <c r="FR47" s="627">
        <f t="shared" si="64"/>
        <v>43413.760999999999</v>
      </c>
      <c r="FT47" s="625" t="s">
        <v>480</v>
      </c>
      <c r="FU47" s="625">
        <v>1646929492</v>
      </c>
      <c r="FV47" s="633">
        <v>1646837776</v>
      </c>
      <c r="FW47" s="633">
        <v>1646837776</v>
      </c>
      <c r="FX47" s="633">
        <v>91716</v>
      </c>
      <c r="FY47" s="633">
        <v>1543040120</v>
      </c>
      <c r="FZ47" s="633">
        <v>103797656</v>
      </c>
      <c r="GA47" s="633">
        <f t="shared" si="65"/>
        <v>1646929.4920000001</v>
      </c>
      <c r="GB47" s="633">
        <f t="shared" si="66"/>
        <v>1646837.7760000001</v>
      </c>
      <c r="GC47" s="633">
        <f t="shared" si="67"/>
        <v>1646837.7760000001</v>
      </c>
      <c r="GD47" s="633">
        <f t="shared" si="68"/>
        <v>91.715999999999994</v>
      </c>
      <c r="GE47" s="633">
        <f t="shared" si="69"/>
        <v>1543040.12</v>
      </c>
      <c r="GF47" s="633">
        <f t="shared" si="70"/>
        <v>103797.656</v>
      </c>
      <c r="GG47" s="633"/>
    </row>
    <row r="48" spans="1:189" x14ac:dyDescent="0.2">
      <c r="A48" s="624" t="s">
        <v>481</v>
      </c>
      <c r="B48" s="624">
        <v>795328066</v>
      </c>
      <c r="C48" s="624">
        <v>0</v>
      </c>
      <c r="D48" s="624">
        <v>0</v>
      </c>
      <c r="E48" s="624">
        <v>795328066</v>
      </c>
      <c r="F48" s="624">
        <f t="shared" si="71"/>
        <v>819983.23604599992</v>
      </c>
      <c r="G48" s="624">
        <f t="shared" si="72"/>
        <v>0</v>
      </c>
      <c r="H48" s="624">
        <f t="shared" si="73"/>
        <v>0</v>
      </c>
      <c r="I48" s="624">
        <f t="shared" si="74"/>
        <v>819983.23604599992</v>
      </c>
      <c r="J48" s="616" t="s">
        <v>282</v>
      </c>
      <c r="L48" s="625" t="s">
        <v>491</v>
      </c>
      <c r="M48" s="626">
        <v>1386933</v>
      </c>
      <c r="N48" s="626">
        <f t="shared" si="75"/>
        <v>1429.927923</v>
      </c>
      <c r="P48" s="625" t="s">
        <v>481</v>
      </c>
      <c r="Q48" s="626">
        <v>795328066</v>
      </c>
      <c r="R48" s="626">
        <v>0</v>
      </c>
      <c r="S48" s="626">
        <v>0</v>
      </c>
      <c r="T48" s="626">
        <v>795328066</v>
      </c>
      <c r="U48" s="626">
        <f t="shared" si="76"/>
        <v>819983.23604599992</v>
      </c>
      <c r="V48" s="624">
        <f t="shared" si="77"/>
        <v>0</v>
      </c>
      <c r="W48" s="624">
        <f t="shared" si="78"/>
        <v>0</v>
      </c>
      <c r="X48" s="624">
        <f t="shared" si="79"/>
        <v>819983.23604599992</v>
      </c>
      <c r="AA48" s="625" t="s">
        <v>517</v>
      </c>
      <c r="AB48" s="626">
        <v>8639592</v>
      </c>
      <c r="AC48" s="624">
        <f t="shared" si="80"/>
        <v>8639.5920000000006</v>
      </c>
      <c r="AE48" s="616" t="s">
        <v>481</v>
      </c>
      <c r="AF48" s="624">
        <v>795328066</v>
      </c>
      <c r="AG48" s="624">
        <v>208153772</v>
      </c>
      <c r="AH48" s="624">
        <v>208153772</v>
      </c>
      <c r="AI48" s="624">
        <v>587174294</v>
      </c>
      <c r="AJ48" s="624">
        <f t="shared" si="81"/>
        <v>795328.06599999999</v>
      </c>
      <c r="AK48" s="624">
        <f t="shared" si="82"/>
        <v>208153.772</v>
      </c>
      <c r="AL48" s="624">
        <f t="shared" si="83"/>
        <v>208153.772</v>
      </c>
      <c r="AM48" s="624">
        <f t="shared" si="84"/>
        <v>587174.29399999999</v>
      </c>
      <c r="AP48" s="625" t="s">
        <v>486</v>
      </c>
      <c r="AQ48" s="626">
        <v>1206592</v>
      </c>
      <c r="AR48" s="626">
        <f t="shared" si="22"/>
        <v>1206.5920000000001</v>
      </c>
      <c r="AT48" s="625" t="s">
        <v>481</v>
      </c>
      <c r="AU48" s="626">
        <v>795328066</v>
      </c>
      <c r="AV48" s="626">
        <v>208281197</v>
      </c>
      <c r="AW48" s="626">
        <v>208281197</v>
      </c>
      <c r="AX48" s="626">
        <v>587046869</v>
      </c>
      <c r="AY48" s="624">
        <f t="shared" si="23"/>
        <v>795328.06599999999</v>
      </c>
      <c r="AZ48" s="624">
        <f t="shared" si="24"/>
        <v>208281.19699999999</v>
      </c>
      <c r="BA48" s="624">
        <f t="shared" si="25"/>
        <v>208281.19699999999</v>
      </c>
      <c r="BB48" s="624">
        <f t="shared" si="26"/>
        <v>587046.86899999995</v>
      </c>
      <c r="BD48" s="616" t="s">
        <v>491</v>
      </c>
      <c r="BE48" s="627">
        <v>466480</v>
      </c>
      <c r="BF48" s="628">
        <f t="shared" si="27"/>
        <v>466.48</v>
      </c>
      <c r="BH48" s="616" t="s">
        <v>481</v>
      </c>
      <c r="BI48" s="627">
        <v>795328066</v>
      </c>
      <c r="BJ48" s="627">
        <v>208281197</v>
      </c>
      <c r="BK48" s="627">
        <v>208281197</v>
      </c>
      <c r="BL48" s="627">
        <v>587046869</v>
      </c>
      <c r="BM48" s="628">
        <f t="shared" si="28"/>
        <v>795328.06599999999</v>
      </c>
      <c r="BN48" s="628">
        <f t="shared" si="29"/>
        <v>208281.19699999999</v>
      </c>
      <c r="BO48" s="628">
        <f t="shared" si="30"/>
        <v>208281.19699999999</v>
      </c>
      <c r="BP48" s="628">
        <f t="shared" si="31"/>
        <v>587046.86899999995</v>
      </c>
      <c r="BS48" s="616" t="s">
        <v>517</v>
      </c>
      <c r="BT48" s="627">
        <v>9691336</v>
      </c>
      <c r="BU48" s="627">
        <f t="shared" si="32"/>
        <v>9691.3359999999993</v>
      </c>
      <c r="BW48" s="627" t="s">
        <v>481</v>
      </c>
      <c r="BX48" s="627">
        <v>795328066</v>
      </c>
      <c r="BY48" s="627">
        <v>419064113</v>
      </c>
      <c r="BZ48" s="627">
        <v>376263953</v>
      </c>
      <c r="CA48" s="627">
        <v>419064113</v>
      </c>
      <c r="CB48" s="627">
        <f t="shared" si="33"/>
        <v>795328.06599999999</v>
      </c>
      <c r="CC48" s="627">
        <f t="shared" si="34"/>
        <v>419064.11300000001</v>
      </c>
      <c r="CD48" s="627">
        <f t="shared" si="35"/>
        <v>376263.95299999998</v>
      </c>
      <c r="CE48" s="627">
        <f t="shared" si="36"/>
        <v>419064.11300000001</v>
      </c>
      <c r="CG48" s="616" t="s">
        <v>321</v>
      </c>
      <c r="CH48" s="627">
        <v>138040</v>
      </c>
      <c r="CI48" s="627">
        <f t="shared" si="37"/>
        <v>138.04</v>
      </c>
      <c r="CK48" s="625" t="s">
        <v>481</v>
      </c>
      <c r="CL48" s="626">
        <v>795328066</v>
      </c>
      <c r="CM48" s="626">
        <v>419064113</v>
      </c>
      <c r="CN48" s="626">
        <v>419064113</v>
      </c>
      <c r="CO48" s="626">
        <v>376263953</v>
      </c>
      <c r="CP48" s="627">
        <f t="shared" si="38"/>
        <v>795328.06599999999</v>
      </c>
      <c r="CQ48" s="627">
        <f t="shared" si="39"/>
        <v>419064.11300000001</v>
      </c>
      <c r="CR48" s="627">
        <f t="shared" si="40"/>
        <v>419064.11300000001</v>
      </c>
      <c r="CS48" s="627">
        <f t="shared" si="41"/>
        <v>376263.95299999998</v>
      </c>
      <c r="CU48" s="628"/>
      <c r="CV48" s="625" t="s">
        <v>492</v>
      </c>
      <c r="CW48" s="626">
        <v>246212</v>
      </c>
      <c r="CX48" s="626">
        <f t="shared" si="42"/>
        <v>246.21199999999999</v>
      </c>
      <c r="CZ48" s="625" t="s">
        <v>481</v>
      </c>
      <c r="DA48" s="626">
        <v>795328066</v>
      </c>
      <c r="DB48" s="626">
        <v>419064113</v>
      </c>
      <c r="DC48" s="626">
        <v>419064113</v>
      </c>
      <c r="DD48" s="626">
        <v>376263953</v>
      </c>
      <c r="DE48" s="626">
        <f t="shared" si="43"/>
        <v>795328.06599999999</v>
      </c>
      <c r="DF48" s="626">
        <f t="shared" si="44"/>
        <v>419064.11300000001</v>
      </c>
      <c r="DG48" s="626">
        <f t="shared" si="45"/>
        <v>419064.11300000001</v>
      </c>
      <c r="DH48" s="626">
        <f t="shared" si="46"/>
        <v>376263.95299999998</v>
      </c>
      <c r="DL48" s="625" t="s">
        <v>517</v>
      </c>
      <c r="DM48" s="626">
        <v>1261568</v>
      </c>
      <c r="DN48" s="626">
        <f t="shared" si="47"/>
        <v>1261.568</v>
      </c>
      <c r="DQ48" s="629" t="s">
        <v>481</v>
      </c>
      <c r="DR48" s="626">
        <v>795328066</v>
      </c>
      <c r="DS48" s="626">
        <v>630431437</v>
      </c>
      <c r="DT48" s="626">
        <v>630431437</v>
      </c>
      <c r="DU48" s="626">
        <v>164896629</v>
      </c>
      <c r="DV48" s="626">
        <f t="shared" si="48"/>
        <v>795328.06599999999</v>
      </c>
      <c r="DW48" s="626">
        <f t="shared" si="49"/>
        <v>630431.43700000003</v>
      </c>
      <c r="DX48" s="626">
        <f t="shared" si="50"/>
        <v>630431.43700000003</v>
      </c>
      <c r="DY48" s="626">
        <f t="shared" si="51"/>
        <v>164896.62899999999</v>
      </c>
      <c r="EB48" s="625" t="s">
        <v>314</v>
      </c>
      <c r="EC48" s="626">
        <v>254058290</v>
      </c>
      <c r="ED48" s="626">
        <f t="shared" si="52"/>
        <v>254058.29</v>
      </c>
      <c r="EH48" s="630" t="s">
        <v>481</v>
      </c>
      <c r="EI48" s="630">
        <v>795328066</v>
      </c>
      <c r="EJ48" s="630">
        <v>630720531</v>
      </c>
      <c r="EK48" s="630">
        <v>164607535</v>
      </c>
      <c r="EL48" s="630">
        <v>630720531</v>
      </c>
      <c r="EM48" s="630">
        <v>630620744</v>
      </c>
      <c r="EN48" s="630">
        <v>99787</v>
      </c>
      <c r="EO48" s="630">
        <f t="shared" si="53"/>
        <v>795328.06599999999</v>
      </c>
      <c r="EP48" s="630">
        <f t="shared" si="54"/>
        <v>630720.53099999996</v>
      </c>
      <c r="EQ48" s="630">
        <f t="shared" si="55"/>
        <v>164607.535</v>
      </c>
      <c r="ER48" s="630">
        <f t="shared" si="18"/>
        <v>630720.53099999996</v>
      </c>
      <c r="ES48" s="630">
        <f t="shared" si="19"/>
        <v>630620.74399999995</v>
      </c>
      <c r="ET48" s="630">
        <f t="shared" si="56"/>
        <v>99.787000000000006</v>
      </c>
      <c r="EW48" s="625" t="s">
        <v>490</v>
      </c>
      <c r="EX48" s="631">
        <v>6300098</v>
      </c>
      <c r="EY48" s="631">
        <f t="shared" si="57"/>
        <v>6300.098</v>
      </c>
      <c r="FA48" s="625" t="s">
        <v>481</v>
      </c>
      <c r="FB48" s="631">
        <v>795328066</v>
      </c>
      <c r="FC48" s="631">
        <v>630720531</v>
      </c>
      <c r="FD48" s="631">
        <v>630720531</v>
      </c>
      <c r="FE48" s="631">
        <v>164607535</v>
      </c>
      <c r="FF48" s="631">
        <v>630667899</v>
      </c>
      <c r="FG48" s="631">
        <v>52632</v>
      </c>
      <c r="FH48" s="631">
        <f t="shared" si="58"/>
        <v>795328.06599999999</v>
      </c>
      <c r="FI48" s="631">
        <f t="shared" si="59"/>
        <v>630720.53099999996</v>
      </c>
      <c r="FJ48" s="631">
        <f t="shared" si="60"/>
        <v>630720.53099999996</v>
      </c>
      <c r="FK48" s="631">
        <f t="shared" si="61"/>
        <v>164607.535</v>
      </c>
      <c r="FL48" s="631">
        <f t="shared" si="62"/>
        <v>630667.89899999998</v>
      </c>
      <c r="FM48" s="631">
        <f t="shared" si="63"/>
        <v>52.631999999999998</v>
      </c>
      <c r="FP48" s="632" t="s">
        <v>482</v>
      </c>
      <c r="FQ48" s="633">
        <v>20433317</v>
      </c>
      <c r="FR48" s="627">
        <f t="shared" si="64"/>
        <v>20433.316999999999</v>
      </c>
      <c r="FT48" s="625" t="s">
        <v>481</v>
      </c>
      <c r="FU48" s="625">
        <v>842563668</v>
      </c>
      <c r="FV48" s="633">
        <v>842471952</v>
      </c>
      <c r="FW48" s="633">
        <v>842471952</v>
      </c>
      <c r="FX48" s="633">
        <v>91716</v>
      </c>
      <c r="FY48" s="633">
        <v>790544151</v>
      </c>
      <c r="FZ48" s="633">
        <v>51927801</v>
      </c>
      <c r="GA48" s="633">
        <f t="shared" si="65"/>
        <v>842563.66799999995</v>
      </c>
      <c r="GB48" s="633">
        <f t="shared" si="66"/>
        <v>842471.95200000005</v>
      </c>
      <c r="GC48" s="633">
        <f t="shared" si="67"/>
        <v>842471.95200000005</v>
      </c>
      <c r="GD48" s="633">
        <f t="shared" si="68"/>
        <v>91.715999999999994</v>
      </c>
      <c r="GE48" s="633">
        <f t="shared" si="69"/>
        <v>790544.15099999995</v>
      </c>
      <c r="GF48" s="633">
        <f t="shared" si="70"/>
        <v>51927.800999999999</v>
      </c>
      <c r="GG48" s="633"/>
    </row>
    <row r="49" spans="1:189" x14ac:dyDescent="0.2">
      <c r="A49" s="624" t="s">
        <v>307</v>
      </c>
      <c r="B49" s="624">
        <v>749155192</v>
      </c>
      <c r="C49" s="624">
        <v>0</v>
      </c>
      <c r="D49" s="624">
        <v>0</v>
      </c>
      <c r="E49" s="624">
        <v>749155192</v>
      </c>
      <c r="F49" s="624">
        <f t="shared" si="71"/>
        <v>772379.00295200001</v>
      </c>
      <c r="G49" s="624">
        <f t="shared" si="72"/>
        <v>0</v>
      </c>
      <c r="H49" s="624">
        <f t="shared" si="73"/>
        <v>0</v>
      </c>
      <c r="I49" s="624">
        <f t="shared" si="74"/>
        <v>772379.00295200001</v>
      </c>
      <c r="J49" s="616" t="s">
        <v>282</v>
      </c>
      <c r="L49" s="625" t="s">
        <v>492</v>
      </c>
      <c r="M49" s="626">
        <v>750750</v>
      </c>
      <c r="N49" s="626">
        <f t="shared" si="75"/>
        <v>774.02324999999996</v>
      </c>
      <c r="P49" s="625" t="s">
        <v>307</v>
      </c>
      <c r="Q49" s="626">
        <v>749155192</v>
      </c>
      <c r="R49" s="626">
        <v>0</v>
      </c>
      <c r="S49" s="626">
        <v>0</v>
      </c>
      <c r="T49" s="626">
        <v>749155192</v>
      </c>
      <c r="U49" s="626">
        <f t="shared" si="76"/>
        <v>772379.00295200001</v>
      </c>
      <c r="V49" s="624">
        <f t="shared" si="77"/>
        <v>0</v>
      </c>
      <c r="W49" s="624">
        <f t="shared" si="78"/>
        <v>0</v>
      </c>
      <c r="X49" s="624">
        <f t="shared" si="79"/>
        <v>772379.00295200001</v>
      </c>
      <c r="AA49" s="625" t="s">
        <v>309</v>
      </c>
      <c r="AB49" s="626">
        <v>8623200</v>
      </c>
      <c r="AC49" s="624">
        <f t="shared" si="80"/>
        <v>8623.2000000000007</v>
      </c>
      <c r="AE49" s="616" t="s">
        <v>307</v>
      </c>
      <c r="AF49" s="624">
        <v>749155192</v>
      </c>
      <c r="AG49" s="624">
        <v>204496860</v>
      </c>
      <c r="AH49" s="624">
        <v>204496860</v>
      </c>
      <c r="AI49" s="624">
        <v>544658332</v>
      </c>
      <c r="AJ49" s="624">
        <f t="shared" si="81"/>
        <v>749155.19200000004</v>
      </c>
      <c r="AK49" s="624">
        <f t="shared" si="82"/>
        <v>204496.86</v>
      </c>
      <c r="AL49" s="624">
        <f t="shared" si="83"/>
        <v>204496.86</v>
      </c>
      <c r="AM49" s="624">
        <f t="shared" si="84"/>
        <v>544658.33200000005</v>
      </c>
      <c r="AP49" s="625" t="s">
        <v>314</v>
      </c>
      <c r="AQ49" s="626">
        <v>311798788</v>
      </c>
      <c r="AR49" s="626">
        <f t="shared" si="22"/>
        <v>311798.788</v>
      </c>
      <c r="AT49" s="625" t="s">
        <v>307</v>
      </c>
      <c r="AU49" s="626">
        <v>749155192</v>
      </c>
      <c r="AV49" s="626">
        <v>204496860</v>
      </c>
      <c r="AW49" s="626">
        <v>204496860</v>
      </c>
      <c r="AX49" s="626">
        <v>544658332</v>
      </c>
      <c r="AY49" s="624">
        <f t="shared" si="23"/>
        <v>749155.19200000004</v>
      </c>
      <c r="AZ49" s="624">
        <f t="shared" si="24"/>
        <v>204496.86</v>
      </c>
      <c r="BA49" s="624">
        <f t="shared" si="25"/>
        <v>204496.86</v>
      </c>
      <c r="BB49" s="624">
        <f t="shared" si="26"/>
        <v>544658.33200000005</v>
      </c>
      <c r="BD49" s="616" t="s">
        <v>321</v>
      </c>
      <c r="BE49" s="627">
        <v>2381573</v>
      </c>
      <c r="BF49" s="628">
        <f t="shared" si="27"/>
        <v>2381.5729999999999</v>
      </c>
      <c r="BH49" s="616" t="s">
        <v>307</v>
      </c>
      <c r="BI49" s="627">
        <v>749155192</v>
      </c>
      <c r="BJ49" s="627">
        <v>204496860</v>
      </c>
      <c r="BK49" s="627">
        <v>204496860</v>
      </c>
      <c r="BL49" s="627">
        <v>544658332</v>
      </c>
      <c r="BM49" s="628">
        <f t="shared" si="28"/>
        <v>749155.19200000004</v>
      </c>
      <c r="BN49" s="628">
        <f t="shared" si="29"/>
        <v>204496.86</v>
      </c>
      <c r="BO49" s="628">
        <f t="shared" si="30"/>
        <v>204496.86</v>
      </c>
      <c r="BP49" s="628">
        <f t="shared" si="31"/>
        <v>544658.33200000005</v>
      </c>
      <c r="BS49" s="616" t="s">
        <v>309</v>
      </c>
      <c r="BT49" s="627">
        <v>9528636</v>
      </c>
      <c r="BU49" s="627">
        <f t="shared" si="32"/>
        <v>9528.6360000000004</v>
      </c>
      <c r="BW49" s="627" t="s">
        <v>307</v>
      </c>
      <c r="BX49" s="627">
        <v>749155192</v>
      </c>
      <c r="BY49" s="627">
        <v>406937424</v>
      </c>
      <c r="BZ49" s="627">
        <v>342217768</v>
      </c>
      <c r="CA49" s="627">
        <v>406937424</v>
      </c>
      <c r="CB49" s="627">
        <f t="shared" si="33"/>
        <v>749155.19200000004</v>
      </c>
      <c r="CC49" s="627">
        <f t="shared" si="34"/>
        <v>406937.424</v>
      </c>
      <c r="CD49" s="627">
        <f t="shared" si="35"/>
        <v>342217.76799999998</v>
      </c>
      <c r="CE49" s="627">
        <f t="shared" si="36"/>
        <v>406937.424</v>
      </c>
      <c r="CG49" s="616" t="s">
        <v>322</v>
      </c>
      <c r="CH49" s="627">
        <v>584290</v>
      </c>
      <c r="CI49" s="627">
        <f t="shared" si="37"/>
        <v>584.29</v>
      </c>
      <c r="CK49" s="625" t="s">
        <v>307</v>
      </c>
      <c r="CL49" s="626">
        <v>749155192</v>
      </c>
      <c r="CM49" s="626">
        <v>406937424</v>
      </c>
      <c r="CN49" s="626">
        <v>406937424</v>
      </c>
      <c r="CO49" s="626">
        <v>342217768</v>
      </c>
      <c r="CP49" s="627">
        <f t="shared" si="38"/>
        <v>749155.19200000004</v>
      </c>
      <c r="CQ49" s="627">
        <f t="shared" si="39"/>
        <v>406937.424</v>
      </c>
      <c r="CR49" s="627">
        <f t="shared" si="40"/>
        <v>406937.424</v>
      </c>
      <c r="CS49" s="627">
        <f t="shared" si="41"/>
        <v>342217.76799999998</v>
      </c>
      <c r="CU49" s="628"/>
      <c r="CV49" s="625" t="s">
        <v>493</v>
      </c>
      <c r="CW49" s="626">
        <v>136688</v>
      </c>
      <c r="CX49" s="626">
        <f t="shared" si="42"/>
        <v>136.68799999999999</v>
      </c>
      <c r="CZ49" s="625" t="s">
        <v>307</v>
      </c>
      <c r="DA49" s="626">
        <v>749155192</v>
      </c>
      <c r="DB49" s="626">
        <v>406937424</v>
      </c>
      <c r="DC49" s="626">
        <v>406937424</v>
      </c>
      <c r="DD49" s="626">
        <v>342217768</v>
      </c>
      <c r="DE49" s="626">
        <f t="shared" si="43"/>
        <v>749155.19200000004</v>
      </c>
      <c r="DF49" s="626">
        <f t="shared" si="44"/>
        <v>406937.424</v>
      </c>
      <c r="DG49" s="626">
        <f t="shared" si="45"/>
        <v>406937.424</v>
      </c>
      <c r="DH49" s="626">
        <f t="shared" si="46"/>
        <v>342217.76799999998</v>
      </c>
      <c r="DL49" s="625" t="s">
        <v>309</v>
      </c>
      <c r="DM49" s="626">
        <v>23816819</v>
      </c>
      <c r="DN49" s="626">
        <f t="shared" si="47"/>
        <v>23816.819</v>
      </c>
      <c r="DQ49" s="629" t="s">
        <v>307</v>
      </c>
      <c r="DR49" s="626">
        <v>749155192</v>
      </c>
      <c r="DS49" s="626">
        <v>606503502</v>
      </c>
      <c r="DT49" s="626">
        <v>606503502</v>
      </c>
      <c r="DU49" s="626">
        <v>142651690</v>
      </c>
      <c r="DV49" s="626">
        <f t="shared" si="48"/>
        <v>749155.19200000004</v>
      </c>
      <c r="DW49" s="626">
        <f t="shared" si="49"/>
        <v>606503.50199999998</v>
      </c>
      <c r="DX49" s="626">
        <f t="shared" si="50"/>
        <v>606503.50199999998</v>
      </c>
      <c r="DY49" s="626">
        <f t="shared" si="51"/>
        <v>142651.69</v>
      </c>
      <c r="EB49" s="625" t="s">
        <v>317</v>
      </c>
      <c r="EC49" s="626">
        <v>21572719</v>
      </c>
      <c r="ED49" s="626">
        <f t="shared" si="52"/>
        <v>21572.719000000001</v>
      </c>
      <c r="EH49" s="630" t="s">
        <v>307</v>
      </c>
      <c r="EI49" s="630">
        <v>749155192</v>
      </c>
      <c r="EJ49" s="630">
        <v>606740650</v>
      </c>
      <c r="EK49" s="630">
        <v>142414542</v>
      </c>
      <c r="EL49" s="630">
        <v>606740650</v>
      </c>
      <c r="EM49" s="630">
        <v>606643488</v>
      </c>
      <c r="EN49" s="630">
        <v>97162</v>
      </c>
      <c r="EO49" s="630">
        <f t="shared" si="53"/>
        <v>749155.19200000004</v>
      </c>
      <c r="EP49" s="630">
        <f t="shared" si="54"/>
        <v>606740.65</v>
      </c>
      <c r="EQ49" s="630">
        <f t="shared" si="55"/>
        <v>142414.54199999999</v>
      </c>
      <c r="ER49" s="630">
        <f t="shared" si="18"/>
        <v>606740.65</v>
      </c>
      <c r="ES49" s="630">
        <f t="shared" si="19"/>
        <v>606643.48800000001</v>
      </c>
      <c r="ET49" s="630">
        <f t="shared" si="56"/>
        <v>97.162000000000006</v>
      </c>
      <c r="EW49" s="625" t="s">
        <v>321</v>
      </c>
      <c r="EX49" s="631">
        <v>84990</v>
      </c>
      <c r="EY49" s="631">
        <f t="shared" si="57"/>
        <v>84.99</v>
      </c>
      <c r="FA49" s="625" t="s">
        <v>307</v>
      </c>
      <c r="FB49" s="631">
        <v>749155192</v>
      </c>
      <c r="FC49" s="631">
        <v>606740650</v>
      </c>
      <c r="FD49" s="631">
        <v>606740650</v>
      </c>
      <c r="FE49" s="631">
        <v>142414542</v>
      </c>
      <c r="FF49" s="631">
        <v>606684307</v>
      </c>
      <c r="FG49" s="631">
        <v>56343</v>
      </c>
      <c r="FH49" s="631">
        <f t="shared" si="58"/>
        <v>749155.19200000004</v>
      </c>
      <c r="FI49" s="631">
        <f t="shared" si="59"/>
        <v>606740.65</v>
      </c>
      <c r="FJ49" s="631">
        <f t="shared" si="60"/>
        <v>606740.65</v>
      </c>
      <c r="FK49" s="631">
        <f t="shared" si="61"/>
        <v>142414.54199999999</v>
      </c>
      <c r="FL49" s="631">
        <f t="shared" si="62"/>
        <v>606684.30700000003</v>
      </c>
      <c r="FM49" s="631">
        <f t="shared" si="63"/>
        <v>56.343000000000004</v>
      </c>
      <c r="FP49" s="632" t="s">
        <v>483</v>
      </c>
      <c r="FQ49" s="633">
        <v>16958900</v>
      </c>
      <c r="FR49" s="627">
        <f t="shared" si="64"/>
        <v>16958.900000000001</v>
      </c>
      <c r="FT49" s="625" t="s">
        <v>307</v>
      </c>
      <c r="FU49" s="625">
        <v>804365824</v>
      </c>
      <c r="FV49" s="633">
        <v>804365824</v>
      </c>
      <c r="FW49" s="633">
        <v>804365824</v>
      </c>
      <c r="FX49" s="633">
        <v>0</v>
      </c>
      <c r="FY49" s="633">
        <v>752495969</v>
      </c>
      <c r="FZ49" s="633">
        <v>51869855</v>
      </c>
      <c r="GA49" s="633">
        <f t="shared" si="65"/>
        <v>804365.82400000002</v>
      </c>
      <c r="GB49" s="633">
        <f t="shared" si="66"/>
        <v>804365.82400000002</v>
      </c>
      <c r="GC49" s="633">
        <f t="shared" si="67"/>
        <v>804365.82400000002</v>
      </c>
      <c r="GD49" s="633">
        <f t="shared" si="68"/>
        <v>0</v>
      </c>
      <c r="GE49" s="633">
        <f t="shared" si="69"/>
        <v>752495.96900000004</v>
      </c>
      <c r="GF49" s="633">
        <f t="shared" si="70"/>
        <v>51869.855000000003</v>
      </c>
      <c r="GG49" s="633"/>
    </row>
    <row r="50" spans="1:189" x14ac:dyDescent="0.2">
      <c r="A50" s="624" t="s">
        <v>308</v>
      </c>
      <c r="B50" s="624">
        <v>471035584</v>
      </c>
      <c r="C50" s="624">
        <v>33517371</v>
      </c>
      <c r="D50" s="624">
        <v>33517371</v>
      </c>
      <c r="E50" s="624">
        <v>437518213</v>
      </c>
      <c r="F50" s="624">
        <f t="shared" si="71"/>
        <v>485637.68710399995</v>
      </c>
      <c r="G50" s="624">
        <f t="shared" si="72"/>
        <v>34556.409500999995</v>
      </c>
      <c r="H50" s="624">
        <f t="shared" si="73"/>
        <v>34556.409500999995</v>
      </c>
      <c r="I50" s="624">
        <f t="shared" si="74"/>
        <v>451081.27760299994</v>
      </c>
      <c r="J50" s="616" t="s">
        <v>282</v>
      </c>
      <c r="L50" s="625" t="s">
        <v>321</v>
      </c>
      <c r="M50" s="626">
        <v>151622</v>
      </c>
      <c r="N50" s="626">
        <f t="shared" si="75"/>
        <v>156.322282</v>
      </c>
      <c r="P50" s="625" t="s">
        <v>308</v>
      </c>
      <c r="Q50" s="626">
        <v>471035584</v>
      </c>
      <c r="R50" s="626">
        <v>63076044</v>
      </c>
      <c r="S50" s="626">
        <v>63076044</v>
      </c>
      <c r="T50" s="626">
        <v>407959540</v>
      </c>
      <c r="U50" s="626">
        <f t="shared" si="76"/>
        <v>485637.68710399995</v>
      </c>
      <c r="V50" s="624">
        <f t="shared" si="77"/>
        <v>65031.401363999998</v>
      </c>
      <c r="W50" s="624">
        <f t="shared" si="78"/>
        <v>65031.401363999998</v>
      </c>
      <c r="X50" s="624">
        <f t="shared" si="79"/>
        <v>420606.28573999996</v>
      </c>
      <c r="AA50" s="625" t="s">
        <v>408</v>
      </c>
      <c r="AB50" s="626">
        <v>8623200</v>
      </c>
      <c r="AC50" s="624">
        <f t="shared" si="80"/>
        <v>8623.2000000000007</v>
      </c>
      <c r="AE50" s="616" t="s">
        <v>308</v>
      </c>
      <c r="AF50" s="624">
        <v>471035584</v>
      </c>
      <c r="AG50" s="624">
        <v>95749441</v>
      </c>
      <c r="AH50" s="624">
        <v>95749441</v>
      </c>
      <c r="AI50" s="624">
        <v>375286143</v>
      </c>
      <c r="AJ50" s="624">
        <f t="shared" si="81"/>
        <v>471035.58399999997</v>
      </c>
      <c r="AK50" s="624">
        <f t="shared" si="82"/>
        <v>95749.441000000006</v>
      </c>
      <c r="AL50" s="624">
        <f t="shared" si="83"/>
        <v>95749.441000000006</v>
      </c>
      <c r="AM50" s="624">
        <f t="shared" si="84"/>
        <v>375286.14299999998</v>
      </c>
      <c r="AP50" s="625" t="s">
        <v>315</v>
      </c>
      <c r="AQ50" s="626">
        <v>9050422</v>
      </c>
      <c r="AR50" s="626">
        <f t="shared" si="22"/>
        <v>9050.4220000000005</v>
      </c>
      <c r="AT50" s="625" t="s">
        <v>308</v>
      </c>
      <c r="AU50" s="626">
        <v>471002535</v>
      </c>
      <c r="AV50" s="626">
        <v>134672325</v>
      </c>
      <c r="AW50" s="626">
        <v>134672325</v>
      </c>
      <c r="AX50" s="626">
        <v>336330210</v>
      </c>
      <c r="AY50" s="624">
        <f t="shared" si="23"/>
        <v>471002.53499999997</v>
      </c>
      <c r="AZ50" s="624">
        <f t="shared" si="24"/>
        <v>134672.32500000001</v>
      </c>
      <c r="BA50" s="624">
        <f t="shared" si="25"/>
        <v>134672.32500000001</v>
      </c>
      <c r="BB50" s="624">
        <f t="shared" si="26"/>
        <v>336330.21</v>
      </c>
      <c r="BD50" s="616" t="s">
        <v>322</v>
      </c>
      <c r="BE50" s="627">
        <v>404600</v>
      </c>
      <c r="BF50" s="628">
        <f t="shared" si="27"/>
        <v>404.6</v>
      </c>
      <c r="BH50" s="616" t="s">
        <v>308</v>
      </c>
      <c r="BI50" s="627">
        <v>471002535</v>
      </c>
      <c r="BJ50" s="627">
        <v>166139196</v>
      </c>
      <c r="BK50" s="627">
        <v>166139196</v>
      </c>
      <c r="BL50" s="627">
        <v>304863339</v>
      </c>
      <c r="BM50" s="628">
        <f t="shared" si="28"/>
        <v>471002.53499999997</v>
      </c>
      <c r="BN50" s="628">
        <f t="shared" si="29"/>
        <v>166139.196</v>
      </c>
      <c r="BO50" s="628">
        <f t="shared" si="30"/>
        <v>166139.196</v>
      </c>
      <c r="BP50" s="628">
        <f t="shared" si="31"/>
        <v>304863.33899999998</v>
      </c>
      <c r="BS50" s="616" t="s">
        <v>408</v>
      </c>
      <c r="BT50" s="627">
        <v>9528636</v>
      </c>
      <c r="BU50" s="627">
        <f t="shared" si="32"/>
        <v>9528.6360000000004</v>
      </c>
      <c r="BW50" s="627" t="s">
        <v>308</v>
      </c>
      <c r="BX50" s="627">
        <v>471035584</v>
      </c>
      <c r="BY50" s="627">
        <v>199445767</v>
      </c>
      <c r="BZ50" s="627">
        <v>271589817</v>
      </c>
      <c r="CA50" s="627">
        <v>199445767</v>
      </c>
      <c r="CB50" s="627">
        <f t="shared" si="33"/>
        <v>471035.58399999997</v>
      </c>
      <c r="CC50" s="627">
        <f t="shared" si="34"/>
        <v>199445.76699999999</v>
      </c>
      <c r="CD50" s="627">
        <f t="shared" si="35"/>
        <v>271589.81699999998</v>
      </c>
      <c r="CE50" s="627">
        <f t="shared" si="36"/>
        <v>199445.76699999999</v>
      </c>
      <c r="CG50" s="616" t="s">
        <v>323</v>
      </c>
      <c r="CH50" s="627">
        <v>7271678</v>
      </c>
      <c r="CI50" s="627">
        <f t="shared" si="37"/>
        <v>7271.6779999999999</v>
      </c>
      <c r="CK50" s="625" t="s">
        <v>308</v>
      </c>
      <c r="CL50" s="626">
        <v>472035584</v>
      </c>
      <c r="CM50" s="626">
        <v>230094260</v>
      </c>
      <c r="CN50" s="626">
        <v>230094260</v>
      </c>
      <c r="CO50" s="626">
        <v>241941324</v>
      </c>
      <c r="CP50" s="627">
        <f t="shared" si="38"/>
        <v>472035.58399999997</v>
      </c>
      <c r="CQ50" s="627">
        <f t="shared" si="39"/>
        <v>230094.26</v>
      </c>
      <c r="CR50" s="627">
        <f t="shared" si="40"/>
        <v>230094.26</v>
      </c>
      <c r="CS50" s="627">
        <f t="shared" si="41"/>
        <v>241941.32399999999</v>
      </c>
      <c r="CU50" s="628"/>
      <c r="CV50" s="625" t="s">
        <v>323</v>
      </c>
      <c r="CW50" s="626">
        <v>9383804</v>
      </c>
      <c r="CX50" s="626">
        <f t="shared" si="42"/>
        <v>9383.8040000000001</v>
      </c>
      <c r="CZ50" s="625" t="s">
        <v>308</v>
      </c>
      <c r="DA50" s="626">
        <v>471912578</v>
      </c>
      <c r="DB50" s="626">
        <v>263062678</v>
      </c>
      <c r="DC50" s="626">
        <v>263062678</v>
      </c>
      <c r="DD50" s="626">
        <v>208849900</v>
      </c>
      <c r="DE50" s="626">
        <f t="shared" si="43"/>
        <v>471912.57799999998</v>
      </c>
      <c r="DF50" s="626">
        <f t="shared" si="44"/>
        <v>263062.67800000001</v>
      </c>
      <c r="DG50" s="626">
        <f t="shared" si="45"/>
        <v>263062.67800000001</v>
      </c>
      <c r="DH50" s="626">
        <f t="shared" si="46"/>
        <v>208849.9</v>
      </c>
      <c r="DL50" s="625" t="s">
        <v>310</v>
      </c>
      <c r="DM50" s="626">
        <v>23730587</v>
      </c>
      <c r="DN50" s="626">
        <f t="shared" si="47"/>
        <v>23730.587</v>
      </c>
      <c r="DQ50" s="629" t="s">
        <v>308</v>
      </c>
      <c r="DR50" s="626">
        <v>472070202</v>
      </c>
      <c r="DS50" s="626">
        <v>288598438</v>
      </c>
      <c r="DT50" s="626">
        <v>288598438</v>
      </c>
      <c r="DU50" s="626">
        <v>183471764</v>
      </c>
      <c r="DV50" s="626">
        <f t="shared" si="48"/>
        <v>472070.20199999999</v>
      </c>
      <c r="DW50" s="626">
        <f t="shared" si="49"/>
        <v>288598.43800000002</v>
      </c>
      <c r="DX50" s="626">
        <f t="shared" si="50"/>
        <v>288598.43800000002</v>
      </c>
      <c r="DY50" s="626">
        <f t="shared" si="51"/>
        <v>183471.764</v>
      </c>
      <c r="EB50" s="625" t="s">
        <v>318</v>
      </c>
      <c r="EC50" s="626">
        <v>411740</v>
      </c>
      <c r="ED50" s="626">
        <f t="shared" si="52"/>
        <v>411.74</v>
      </c>
      <c r="EH50" s="630" t="s">
        <v>308</v>
      </c>
      <c r="EI50" s="630">
        <v>508050584</v>
      </c>
      <c r="EJ50" s="630">
        <v>323103660</v>
      </c>
      <c r="EK50" s="630">
        <v>184946924</v>
      </c>
      <c r="EL50" s="630">
        <v>323103660</v>
      </c>
      <c r="EM50" s="630">
        <v>311695622</v>
      </c>
      <c r="EN50" s="630">
        <v>11408038</v>
      </c>
      <c r="EO50" s="630">
        <f t="shared" si="53"/>
        <v>508050.58399999997</v>
      </c>
      <c r="EP50" s="630">
        <f t="shared" si="54"/>
        <v>323103.65999999997</v>
      </c>
      <c r="EQ50" s="630">
        <f t="shared" si="55"/>
        <v>184946.924</v>
      </c>
      <c r="ER50" s="630">
        <f t="shared" si="18"/>
        <v>323103.65999999997</v>
      </c>
      <c r="ES50" s="630">
        <f t="shared" si="19"/>
        <v>311695.62199999997</v>
      </c>
      <c r="ET50" s="630">
        <f t="shared" si="56"/>
        <v>11408.038</v>
      </c>
      <c r="EW50" s="625" t="s">
        <v>322</v>
      </c>
      <c r="EX50" s="631">
        <v>178500</v>
      </c>
      <c r="EY50" s="631">
        <f t="shared" si="57"/>
        <v>178.5</v>
      </c>
      <c r="FA50" s="625" t="s">
        <v>308</v>
      </c>
      <c r="FB50" s="631">
        <v>507895584</v>
      </c>
      <c r="FC50" s="631">
        <v>359243220</v>
      </c>
      <c r="FD50" s="631">
        <v>359243220</v>
      </c>
      <c r="FE50" s="631">
        <v>148652364</v>
      </c>
      <c r="FF50" s="631">
        <v>342210778</v>
      </c>
      <c r="FG50" s="631">
        <v>17032442</v>
      </c>
      <c r="FH50" s="631">
        <f t="shared" si="58"/>
        <v>507895.58399999997</v>
      </c>
      <c r="FI50" s="631">
        <f t="shared" si="59"/>
        <v>359243.22</v>
      </c>
      <c r="FJ50" s="631">
        <f t="shared" si="60"/>
        <v>359243.22</v>
      </c>
      <c r="FK50" s="631">
        <f t="shared" si="61"/>
        <v>148652.364</v>
      </c>
      <c r="FL50" s="631">
        <f t="shared" si="62"/>
        <v>342210.77799999999</v>
      </c>
      <c r="FM50" s="631">
        <f t="shared" si="63"/>
        <v>17032.441999999999</v>
      </c>
      <c r="FP50" s="632" t="s">
        <v>517</v>
      </c>
      <c r="FQ50" s="633">
        <v>6021544</v>
      </c>
      <c r="FR50" s="627">
        <f t="shared" si="64"/>
        <v>6021.5439999999999</v>
      </c>
      <c r="FT50" s="625" t="s">
        <v>308</v>
      </c>
      <c r="FU50" s="625">
        <v>511245177</v>
      </c>
      <c r="FV50" s="633">
        <v>402656981</v>
      </c>
      <c r="FW50" s="633">
        <v>402656981</v>
      </c>
      <c r="FX50" s="633">
        <v>108588196</v>
      </c>
      <c r="FY50" s="633">
        <v>389212371</v>
      </c>
      <c r="FZ50" s="633">
        <v>13444610</v>
      </c>
      <c r="GA50" s="633">
        <f t="shared" si="65"/>
        <v>511245.17700000003</v>
      </c>
      <c r="GB50" s="633">
        <f t="shared" si="66"/>
        <v>402656.98100000003</v>
      </c>
      <c r="GC50" s="633">
        <f t="shared" si="67"/>
        <v>402656.98100000003</v>
      </c>
      <c r="GD50" s="633">
        <f t="shared" si="68"/>
        <v>108588.196</v>
      </c>
      <c r="GE50" s="633">
        <f t="shared" si="69"/>
        <v>389212.37099999998</v>
      </c>
      <c r="GF50" s="633">
        <f t="shared" si="70"/>
        <v>13444.61</v>
      </c>
      <c r="GG50" s="633"/>
    </row>
    <row r="51" spans="1:189" x14ac:dyDescent="0.2">
      <c r="A51" s="624" t="s">
        <v>482</v>
      </c>
      <c r="B51" s="624">
        <v>338878784</v>
      </c>
      <c r="C51" s="624">
        <v>18724327</v>
      </c>
      <c r="D51" s="624">
        <v>18724327</v>
      </c>
      <c r="E51" s="624">
        <v>320154457</v>
      </c>
      <c r="F51" s="624">
        <f t="shared" si="71"/>
        <v>349384.02630399994</v>
      </c>
      <c r="G51" s="624">
        <f t="shared" si="72"/>
        <v>19304.781136999998</v>
      </c>
      <c r="H51" s="624">
        <f t="shared" si="73"/>
        <v>19304.781136999998</v>
      </c>
      <c r="I51" s="624">
        <f t="shared" si="74"/>
        <v>330079.24516699999</v>
      </c>
      <c r="J51" s="616" t="s">
        <v>282</v>
      </c>
      <c r="L51" s="625" t="s">
        <v>322</v>
      </c>
      <c r="M51" s="626">
        <v>65450</v>
      </c>
      <c r="N51" s="626">
        <f t="shared" si="75"/>
        <v>67.478949999999998</v>
      </c>
      <c r="P51" s="625" t="s">
        <v>482</v>
      </c>
      <c r="Q51" s="626">
        <v>338878784</v>
      </c>
      <c r="R51" s="626">
        <v>37278487</v>
      </c>
      <c r="S51" s="626">
        <v>37278487</v>
      </c>
      <c r="T51" s="626">
        <v>301600297</v>
      </c>
      <c r="U51" s="626">
        <f t="shared" si="76"/>
        <v>349384.02630399994</v>
      </c>
      <c r="V51" s="624">
        <f t="shared" si="77"/>
        <v>38434.120096999999</v>
      </c>
      <c r="W51" s="624">
        <f t="shared" si="78"/>
        <v>38434.120096999999</v>
      </c>
      <c r="X51" s="624">
        <f t="shared" si="79"/>
        <v>310949.90620700002</v>
      </c>
      <c r="AA51" s="625" t="s">
        <v>312</v>
      </c>
      <c r="AB51" s="626">
        <v>79301401</v>
      </c>
      <c r="AC51" s="624">
        <f t="shared" si="80"/>
        <v>79301.400999999998</v>
      </c>
      <c r="AE51" s="616" t="s">
        <v>482</v>
      </c>
      <c r="AF51" s="624">
        <v>338878784</v>
      </c>
      <c r="AG51" s="624">
        <v>58298745</v>
      </c>
      <c r="AH51" s="624">
        <v>58298745</v>
      </c>
      <c r="AI51" s="624">
        <v>280580039</v>
      </c>
      <c r="AJ51" s="624">
        <f t="shared" si="81"/>
        <v>338878.78399999999</v>
      </c>
      <c r="AK51" s="624">
        <f t="shared" si="82"/>
        <v>58298.745000000003</v>
      </c>
      <c r="AL51" s="624">
        <f t="shared" si="83"/>
        <v>58298.745000000003</v>
      </c>
      <c r="AM51" s="624">
        <f t="shared" si="84"/>
        <v>280580.03899999999</v>
      </c>
      <c r="AP51" s="625" t="s">
        <v>487</v>
      </c>
      <c r="AQ51" s="626">
        <v>9050422</v>
      </c>
      <c r="AR51" s="626">
        <f t="shared" si="22"/>
        <v>9050.4220000000005</v>
      </c>
      <c r="AT51" s="625" t="s">
        <v>482</v>
      </c>
      <c r="AU51" s="626">
        <v>338878784</v>
      </c>
      <c r="AV51" s="626">
        <v>79551283</v>
      </c>
      <c r="AW51" s="626">
        <v>79551283</v>
      </c>
      <c r="AX51" s="626">
        <v>259327501</v>
      </c>
      <c r="AY51" s="624">
        <f t="shared" si="23"/>
        <v>338878.78399999999</v>
      </c>
      <c r="AZ51" s="624">
        <f t="shared" si="24"/>
        <v>79551.282999999996</v>
      </c>
      <c r="BA51" s="624">
        <f t="shared" si="25"/>
        <v>79551.282999999996</v>
      </c>
      <c r="BB51" s="624">
        <f t="shared" si="26"/>
        <v>259327.50099999999</v>
      </c>
      <c r="BD51" s="616" t="s">
        <v>323</v>
      </c>
      <c r="BE51" s="627">
        <v>27806039</v>
      </c>
      <c r="BF51" s="628">
        <f t="shared" si="27"/>
        <v>27806.039000000001</v>
      </c>
      <c r="BH51" s="616" t="s">
        <v>482</v>
      </c>
      <c r="BI51" s="627">
        <v>338878784</v>
      </c>
      <c r="BJ51" s="627">
        <v>100259598</v>
      </c>
      <c r="BK51" s="627">
        <v>100259598</v>
      </c>
      <c r="BL51" s="627">
        <v>238619186</v>
      </c>
      <c r="BM51" s="628">
        <f t="shared" si="28"/>
        <v>338878.78399999999</v>
      </c>
      <c r="BN51" s="628">
        <f t="shared" si="29"/>
        <v>100259.598</v>
      </c>
      <c r="BO51" s="628">
        <f t="shared" si="30"/>
        <v>100259.598</v>
      </c>
      <c r="BP51" s="628">
        <f t="shared" si="31"/>
        <v>238619.18599999999</v>
      </c>
      <c r="BS51" s="616" t="s">
        <v>312</v>
      </c>
      <c r="BT51" s="627">
        <v>73017848</v>
      </c>
      <c r="BU51" s="627">
        <f t="shared" si="32"/>
        <v>73017.847999999998</v>
      </c>
      <c r="BW51" s="627" t="s">
        <v>482</v>
      </c>
      <c r="BX51" s="627">
        <v>338878784</v>
      </c>
      <c r="BY51" s="627">
        <v>120010508</v>
      </c>
      <c r="BZ51" s="627">
        <v>218868276</v>
      </c>
      <c r="CA51" s="627">
        <v>120010508</v>
      </c>
      <c r="CB51" s="627">
        <f t="shared" si="33"/>
        <v>338878.78399999999</v>
      </c>
      <c r="CC51" s="627">
        <f t="shared" si="34"/>
        <v>120010.508</v>
      </c>
      <c r="CD51" s="627">
        <f t="shared" si="35"/>
        <v>218868.27600000001</v>
      </c>
      <c r="CE51" s="627">
        <f t="shared" si="36"/>
        <v>120010.508</v>
      </c>
      <c r="CG51" s="616" t="s">
        <v>324</v>
      </c>
      <c r="CH51" s="627">
        <v>2160672</v>
      </c>
      <c r="CI51" s="627">
        <f t="shared" si="37"/>
        <v>2160.672</v>
      </c>
      <c r="CK51" s="625" t="s">
        <v>482</v>
      </c>
      <c r="CL51" s="626">
        <v>338878784</v>
      </c>
      <c r="CM51" s="626">
        <v>139718899</v>
      </c>
      <c r="CN51" s="626">
        <v>139718899</v>
      </c>
      <c r="CO51" s="626">
        <v>199159885</v>
      </c>
      <c r="CP51" s="627">
        <f t="shared" si="38"/>
        <v>338878.78399999999</v>
      </c>
      <c r="CQ51" s="627">
        <f t="shared" si="39"/>
        <v>139718.899</v>
      </c>
      <c r="CR51" s="627">
        <f t="shared" si="40"/>
        <v>139718.899</v>
      </c>
      <c r="CS51" s="627">
        <f t="shared" si="41"/>
        <v>199159.88500000001</v>
      </c>
      <c r="CU51" s="628"/>
      <c r="CV51" s="625" t="s">
        <v>324</v>
      </c>
      <c r="CW51" s="626">
        <v>2077700</v>
      </c>
      <c r="CX51" s="626">
        <f t="shared" si="42"/>
        <v>2077.6999999999998</v>
      </c>
      <c r="CZ51" s="625" t="s">
        <v>482</v>
      </c>
      <c r="DA51" s="626">
        <v>338878784</v>
      </c>
      <c r="DB51" s="626">
        <v>160693406</v>
      </c>
      <c r="DC51" s="626">
        <v>160693406</v>
      </c>
      <c r="DD51" s="626">
        <v>178185378</v>
      </c>
      <c r="DE51" s="626">
        <f t="shared" si="43"/>
        <v>338878.78399999999</v>
      </c>
      <c r="DF51" s="626">
        <f t="shared" si="44"/>
        <v>160693.40599999999</v>
      </c>
      <c r="DG51" s="626">
        <f t="shared" si="45"/>
        <v>160693.40599999999</v>
      </c>
      <c r="DH51" s="626">
        <f t="shared" si="46"/>
        <v>178185.378</v>
      </c>
      <c r="DL51" s="625" t="s">
        <v>408</v>
      </c>
      <c r="DM51" s="626">
        <v>86232</v>
      </c>
      <c r="DN51" s="626">
        <f t="shared" si="47"/>
        <v>86.231999999999999</v>
      </c>
      <c r="DQ51" s="629" t="s">
        <v>482</v>
      </c>
      <c r="DR51" s="626">
        <v>338878784</v>
      </c>
      <c r="DS51" s="626">
        <v>181304391</v>
      </c>
      <c r="DT51" s="626">
        <v>181304391</v>
      </c>
      <c r="DU51" s="626">
        <v>157574393</v>
      </c>
      <c r="DV51" s="626">
        <f t="shared" si="48"/>
        <v>338878.78399999999</v>
      </c>
      <c r="DW51" s="626">
        <f t="shared" si="49"/>
        <v>181304.391</v>
      </c>
      <c r="DX51" s="626">
        <f t="shared" si="50"/>
        <v>181304.391</v>
      </c>
      <c r="DY51" s="626">
        <f t="shared" si="51"/>
        <v>157574.39300000001</v>
      </c>
      <c r="EB51" s="625" t="s">
        <v>320</v>
      </c>
      <c r="EC51" s="626">
        <v>16726473</v>
      </c>
      <c r="ED51" s="626">
        <f t="shared" si="52"/>
        <v>16726.473000000002</v>
      </c>
      <c r="EH51" s="630" t="s">
        <v>482</v>
      </c>
      <c r="EI51" s="630">
        <v>338878784</v>
      </c>
      <c r="EJ51" s="630">
        <v>202355733</v>
      </c>
      <c r="EK51" s="630">
        <v>136523051</v>
      </c>
      <c r="EL51" s="630">
        <v>202355733</v>
      </c>
      <c r="EM51" s="630">
        <v>191885635</v>
      </c>
      <c r="EN51" s="630">
        <v>10470098</v>
      </c>
      <c r="EO51" s="630">
        <f t="shared" si="53"/>
        <v>338878.78399999999</v>
      </c>
      <c r="EP51" s="630">
        <f t="shared" si="54"/>
        <v>202355.73300000001</v>
      </c>
      <c r="EQ51" s="630">
        <f t="shared" si="55"/>
        <v>136523.05100000001</v>
      </c>
      <c r="ER51" s="630">
        <f t="shared" si="18"/>
        <v>202355.73300000001</v>
      </c>
      <c r="ES51" s="630">
        <f t="shared" si="19"/>
        <v>191885.63500000001</v>
      </c>
      <c r="ET51" s="630">
        <f t="shared" si="56"/>
        <v>10470.098</v>
      </c>
      <c r="EW51" s="625" t="s">
        <v>323</v>
      </c>
      <c r="EX51" s="631">
        <v>8754428</v>
      </c>
      <c r="EY51" s="631">
        <f t="shared" si="57"/>
        <v>8754.4279999999999</v>
      </c>
      <c r="FA51" s="625" t="s">
        <v>482</v>
      </c>
      <c r="FB51" s="631">
        <v>338878784</v>
      </c>
      <c r="FC51" s="631">
        <v>222749097</v>
      </c>
      <c r="FD51" s="631">
        <v>222749097</v>
      </c>
      <c r="FE51" s="631">
        <v>116129687</v>
      </c>
      <c r="FF51" s="631">
        <v>208659126</v>
      </c>
      <c r="FG51" s="631">
        <v>14089971</v>
      </c>
      <c r="FH51" s="631">
        <f t="shared" si="58"/>
        <v>338878.78399999999</v>
      </c>
      <c r="FI51" s="631">
        <f t="shared" si="59"/>
        <v>222749.09700000001</v>
      </c>
      <c r="FJ51" s="631">
        <f t="shared" si="60"/>
        <v>222749.09700000001</v>
      </c>
      <c r="FK51" s="631">
        <f t="shared" si="61"/>
        <v>116129.68700000001</v>
      </c>
      <c r="FL51" s="631">
        <f t="shared" si="62"/>
        <v>208659.12599999999</v>
      </c>
      <c r="FM51" s="631">
        <f t="shared" si="63"/>
        <v>14089.971</v>
      </c>
      <c r="FP51" s="632" t="s">
        <v>309</v>
      </c>
      <c r="FQ51" s="633">
        <v>37181865</v>
      </c>
      <c r="FR51" s="627">
        <f t="shared" si="64"/>
        <v>37181.864999999998</v>
      </c>
      <c r="FT51" s="625" t="s">
        <v>482</v>
      </c>
      <c r="FU51" s="625">
        <v>341621784</v>
      </c>
      <c r="FV51" s="633">
        <v>243182414</v>
      </c>
      <c r="FW51" s="633">
        <v>243182414</v>
      </c>
      <c r="FX51" s="633">
        <v>98439370</v>
      </c>
      <c r="FY51" s="633">
        <v>231335837</v>
      </c>
      <c r="FZ51" s="633">
        <v>11846577</v>
      </c>
      <c r="GA51" s="633">
        <f t="shared" si="65"/>
        <v>341621.78399999999</v>
      </c>
      <c r="GB51" s="633">
        <f t="shared" si="66"/>
        <v>243182.41399999999</v>
      </c>
      <c r="GC51" s="633">
        <f t="shared" si="67"/>
        <v>243182.41399999999</v>
      </c>
      <c r="GD51" s="633">
        <f t="shared" si="68"/>
        <v>98439.37</v>
      </c>
      <c r="GE51" s="633">
        <f t="shared" si="69"/>
        <v>231335.837</v>
      </c>
      <c r="GF51" s="633">
        <f t="shared" si="70"/>
        <v>11846.576999999999</v>
      </c>
      <c r="GG51" s="633"/>
    </row>
    <row r="52" spans="1:189" x14ac:dyDescent="0.2">
      <c r="A52" s="624" t="s">
        <v>483</v>
      </c>
      <c r="B52" s="624">
        <v>56627800</v>
      </c>
      <c r="C52" s="624">
        <v>5115138</v>
      </c>
      <c r="D52" s="624">
        <v>5115138</v>
      </c>
      <c r="E52" s="624">
        <v>51512662</v>
      </c>
      <c r="F52" s="624">
        <f t="shared" si="71"/>
        <v>58383.2618</v>
      </c>
      <c r="G52" s="624">
        <f t="shared" si="72"/>
        <v>5273.7072779999999</v>
      </c>
      <c r="H52" s="624">
        <f t="shared" si="73"/>
        <v>5273.7072779999999</v>
      </c>
      <c r="I52" s="624">
        <f t="shared" si="74"/>
        <v>53109.554521999991</v>
      </c>
      <c r="J52" s="616" t="s">
        <v>282</v>
      </c>
      <c r="L52" s="625" t="s">
        <v>323</v>
      </c>
      <c r="M52" s="626">
        <v>34449579</v>
      </c>
      <c r="N52" s="626">
        <f t="shared" si="75"/>
        <v>35517.515948999993</v>
      </c>
      <c r="P52" s="625" t="s">
        <v>483</v>
      </c>
      <c r="Q52" s="626">
        <v>56627800</v>
      </c>
      <c r="R52" s="626">
        <v>8908933</v>
      </c>
      <c r="S52" s="626">
        <v>8908933</v>
      </c>
      <c r="T52" s="626">
        <v>47718867</v>
      </c>
      <c r="U52" s="626">
        <f t="shared" si="76"/>
        <v>58383.2618</v>
      </c>
      <c r="V52" s="624">
        <f t="shared" si="77"/>
        <v>9185.109923</v>
      </c>
      <c r="W52" s="624">
        <f t="shared" si="78"/>
        <v>9185.109923</v>
      </c>
      <c r="X52" s="624">
        <f t="shared" si="79"/>
        <v>49198.151876999997</v>
      </c>
      <c r="AA52" s="625" t="s">
        <v>484</v>
      </c>
      <c r="AB52" s="626">
        <v>76313408</v>
      </c>
      <c r="AC52" s="624">
        <f t="shared" si="80"/>
        <v>76313.407999999996</v>
      </c>
      <c r="AE52" s="616" t="s">
        <v>483</v>
      </c>
      <c r="AF52" s="624">
        <v>56627800</v>
      </c>
      <c r="AG52" s="624">
        <v>11922480</v>
      </c>
      <c r="AH52" s="624">
        <v>11922480</v>
      </c>
      <c r="AI52" s="624">
        <v>44705320</v>
      </c>
      <c r="AJ52" s="624">
        <f t="shared" si="81"/>
        <v>56627.8</v>
      </c>
      <c r="AK52" s="624">
        <f t="shared" si="82"/>
        <v>11922.48</v>
      </c>
      <c r="AL52" s="624">
        <f t="shared" si="83"/>
        <v>11922.48</v>
      </c>
      <c r="AM52" s="624">
        <f t="shared" si="84"/>
        <v>44705.32</v>
      </c>
      <c r="AP52" s="625" t="s">
        <v>317</v>
      </c>
      <c r="AQ52" s="626">
        <v>727578</v>
      </c>
      <c r="AR52" s="626">
        <f t="shared" si="22"/>
        <v>727.57799999999997</v>
      </c>
      <c r="AT52" s="625" t="s">
        <v>483</v>
      </c>
      <c r="AU52" s="626">
        <v>56627800</v>
      </c>
      <c r="AV52" s="626">
        <v>15370682</v>
      </c>
      <c r="AW52" s="626">
        <v>15370682</v>
      </c>
      <c r="AX52" s="626">
        <v>41257118</v>
      </c>
      <c r="AY52" s="624">
        <f t="shared" si="23"/>
        <v>56627.8</v>
      </c>
      <c r="AZ52" s="624">
        <f t="shared" si="24"/>
        <v>15370.682000000001</v>
      </c>
      <c r="BA52" s="624">
        <f t="shared" si="25"/>
        <v>15370.682000000001</v>
      </c>
      <c r="BB52" s="624">
        <f t="shared" si="26"/>
        <v>41257.118000000002</v>
      </c>
      <c r="BD52" s="616" t="s">
        <v>324</v>
      </c>
      <c r="BE52" s="627">
        <v>1500986</v>
      </c>
      <c r="BF52" s="628">
        <f t="shared" si="27"/>
        <v>1500.9860000000001</v>
      </c>
      <c r="BH52" s="616" t="s">
        <v>483</v>
      </c>
      <c r="BI52" s="627">
        <v>56627800</v>
      </c>
      <c r="BJ52" s="627">
        <v>18509119</v>
      </c>
      <c r="BK52" s="627">
        <v>18509119</v>
      </c>
      <c r="BL52" s="627">
        <v>38118681</v>
      </c>
      <c r="BM52" s="628">
        <f t="shared" si="28"/>
        <v>56627.8</v>
      </c>
      <c r="BN52" s="628">
        <f t="shared" si="29"/>
        <v>18509.118999999999</v>
      </c>
      <c r="BO52" s="628">
        <f t="shared" si="30"/>
        <v>18509.118999999999</v>
      </c>
      <c r="BP52" s="628">
        <f t="shared" si="31"/>
        <v>38118.680999999997</v>
      </c>
      <c r="BS52" s="616" t="s">
        <v>484</v>
      </c>
      <c r="BT52" s="627">
        <v>73017848</v>
      </c>
      <c r="BU52" s="627">
        <f t="shared" si="32"/>
        <v>73017.847999999998</v>
      </c>
      <c r="BW52" s="627" t="s">
        <v>483</v>
      </c>
      <c r="BX52" s="627">
        <v>56627800</v>
      </c>
      <c r="BY52" s="627">
        <v>22373444</v>
      </c>
      <c r="BZ52" s="627">
        <v>34254356</v>
      </c>
      <c r="CA52" s="627">
        <v>22373444</v>
      </c>
      <c r="CB52" s="627">
        <f t="shared" si="33"/>
        <v>56627.8</v>
      </c>
      <c r="CC52" s="627">
        <f t="shared" si="34"/>
        <v>22373.444</v>
      </c>
      <c r="CD52" s="627">
        <f t="shared" si="35"/>
        <v>34254.356</v>
      </c>
      <c r="CE52" s="627">
        <f t="shared" si="36"/>
        <v>22373.444</v>
      </c>
      <c r="CG52" s="616" t="s">
        <v>325</v>
      </c>
      <c r="CH52" s="627">
        <v>1377673</v>
      </c>
      <c r="CI52" s="627">
        <f t="shared" si="37"/>
        <v>1377.673</v>
      </c>
      <c r="CK52" s="625" t="s">
        <v>483</v>
      </c>
      <c r="CL52" s="626">
        <v>56627800</v>
      </c>
      <c r="CM52" s="626">
        <v>25605484</v>
      </c>
      <c r="CN52" s="626">
        <v>25605484</v>
      </c>
      <c r="CO52" s="626">
        <v>31022316</v>
      </c>
      <c r="CP52" s="627">
        <f t="shared" si="38"/>
        <v>56627.8</v>
      </c>
      <c r="CQ52" s="627">
        <f t="shared" si="39"/>
        <v>25605.484</v>
      </c>
      <c r="CR52" s="627">
        <f t="shared" si="40"/>
        <v>25605.484</v>
      </c>
      <c r="CS52" s="627">
        <f t="shared" si="41"/>
        <v>31022.315999999999</v>
      </c>
      <c r="CU52" s="628"/>
      <c r="CV52" s="625" t="s">
        <v>325</v>
      </c>
      <c r="CW52" s="626">
        <v>1187933</v>
      </c>
      <c r="CX52" s="626">
        <f t="shared" si="42"/>
        <v>1187.933</v>
      </c>
      <c r="CZ52" s="625" t="s">
        <v>483</v>
      </c>
      <c r="DA52" s="626">
        <v>56627800</v>
      </c>
      <c r="DB52" s="626">
        <v>29079485</v>
      </c>
      <c r="DC52" s="626">
        <v>29079485</v>
      </c>
      <c r="DD52" s="626">
        <v>27548315</v>
      </c>
      <c r="DE52" s="626">
        <f t="shared" si="43"/>
        <v>56627.8</v>
      </c>
      <c r="DF52" s="626">
        <f t="shared" si="44"/>
        <v>29079.485000000001</v>
      </c>
      <c r="DG52" s="626">
        <f t="shared" si="45"/>
        <v>29079.485000000001</v>
      </c>
      <c r="DH52" s="626">
        <f t="shared" si="46"/>
        <v>27548.314999999999</v>
      </c>
      <c r="DL52" s="625" t="s">
        <v>312</v>
      </c>
      <c r="DM52" s="626">
        <v>91347346</v>
      </c>
      <c r="DN52" s="626">
        <f t="shared" si="47"/>
        <v>91347.346000000005</v>
      </c>
      <c r="DQ52" s="629" t="s">
        <v>483</v>
      </c>
      <c r="DR52" s="626">
        <v>56627800</v>
      </c>
      <c r="DS52" s="626">
        <v>32742692</v>
      </c>
      <c r="DT52" s="626">
        <v>32742692</v>
      </c>
      <c r="DU52" s="626">
        <v>23885108</v>
      </c>
      <c r="DV52" s="626">
        <f t="shared" si="48"/>
        <v>56627.8</v>
      </c>
      <c r="DW52" s="626">
        <f t="shared" si="49"/>
        <v>32742.691999999999</v>
      </c>
      <c r="DX52" s="626">
        <f t="shared" si="50"/>
        <v>32742.691999999999</v>
      </c>
      <c r="DY52" s="626">
        <f t="shared" si="51"/>
        <v>23885.108</v>
      </c>
      <c r="EB52" s="625" t="s">
        <v>490</v>
      </c>
      <c r="EC52" s="626">
        <v>261800</v>
      </c>
      <c r="ED52" s="626">
        <f t="shared" si="52"/>
        <v>261.8</v>
      </c>
      <c r="EH52" s="630" t="s">
        <v>483</v>
      </c>
      <c r="EI52" s="630">
        <v>56627800</v>
      </c>
      <c r="EJ52" s="630">
        <v>35474068</v>
      </c>
      <c r="EK52" s="630">
        <v>21153732</v>
      </c>
      <c r="EL52" s="630">
        <v>35474068</v>
      </c>
      <c r="EM52" s="630">
        <v>34536128</v>
      </c>
      <c r="EN52" s="630">
        <v>937940</v>
      </c>
      <c r="EO52" s="630">
        <f t="shared" si="53"/>
        <v>56627.8</v>
      </c>
      <c r="EP52" s="630">
        <f t="shared" si="54"/>
        <v>35474.067999999999</v>
      </c>
      <c r="EQ52" s="630">
        <f t="shared" si="55"/>
        <v>21153.732</v>
      </c>
      <c r="ER52" s="630">
        <f t="shared" si="18"/>
        <v>35474.067999999999</v>
      </c>
      <c r="ES52" s="630">
        <f t="shared" si="19"/>
        <v>34536.127999999997</v>
      </c>
      <c r="ET52" s="630">
        <f t="shared" si="56"/>
        <v>937.94</v>
      </c>
      <c r="EW52" s="625" t="s">
        <v>324</v>
      </c>
      <c r="EX52" s="631">
        <v>2491058</v>
      </c>
      <c r="EY52" s="631">
        <f t="shared" si="57"/>
        <v>2491.058</v>
      </c>
      <c r="FA52" s="625" t="s">
        <v>483</v>
      </c>
      <c r="FB52" s="631">
        <v>56627800</v>
      </c>
      <c r="FC52" s="631">
        <v>39365554</v>
      </c>
      <c r="FD52" s="631">
        <v>39365554</v>
      </c>
      <c r="FE52" s="631">
        <v>17262246</v>
      </c>
      <c r="FF52" s="631">
        <v>36509536</v>
      </c>
      <c r="FG52" s="631">
        <v>2856018</v>
      </c>
      <c r="FH52" s="631">
        <f t="shared" si="58"/>
        <v>56627.8</v>
      </c>
      <c r="FI52" s="631">
        <f t="shared" si="59"/>
        <v>39365.553999999996</v>
      </c>
      <c r="FJ52" s="631">
        <f t="shared" si="60"/>
        <v>39365.553999999996</v>
      </c>
      <c r="FK52" s="631">
        <f t="shared" si="61"/>
        <v>17262.245999999999</v>
      </c>
      <c r="FL52" s="631">
        <f t="shared" si="62"/>
        <v>36509.536</v>
      </c>
      <c r="FM52" s="631">
        <f t="shared" si="63"/>
        <v>2856.018</v>
      </c>
      <c r="FP52" s="632" t="s">
        <v>310</v>
      </c>
      <c r="FQ52" s="633">
        <v>14795455</v>
      </c>
      <c r="FR52" s="627">
        <f t="shared" si="64"/>
        <v>14795.455</v>
      </c>
      <c r="FT52" s="625" t="s">
        <v>483</v>
      </c>
      <c r="FU52" s="625">
        <v>56563454</v>
      </c>
      <c r="FV52" s="633">
        <v>56324454</v>
      </c>
      <c r="FW52" s="633">
        <v>56324454</v>
      </c>
      <c r="FX52" s="633">
        <v>239000</v>
      </c>
      <c r="FY52" s="633">
        <v>54758230</v>
      </c>
      <c r="FZ52" s="633">
        <v>1566224</v>
      </c>
      <c r="GA52" s="633">
        <f t="shared" si="65"/>
        <v>56563.453999999998</v>
      </c>
      <c r="GB52" s="633">
        <f t="shared" si="66"/>
        <v>56324.453999999998</v>
      </c>
      <c r="GC52" s="633">
        <f t="shared" si="67"/>
        <v>56324.453999999998</v>
      </c>
      <c r="GD52" s="633">
        <f t="shared" si="68"/>
        <v>239</v>
      </c>
      <c r="GE52" s="633">
        <f t="shared" si="69"/>
        <v>54758.23</v>
      </c>
      <c r="GF52" s="633">
        <f t="shared" si="70"/>
        <v>1566.2239999999999</v>
      </c>
      <c r="GG52" s="633"/>
    </row>
    <row r="53" spans="1:189" x14ac:dyDescent="0.2">
      <c r="A53" s="624" t="s">
        <v>517</v>
      </c>
      <c r="B53" s="624">
        <v>75029000</v>
      </c>
      <c r="C53" s="624">
        <v>9677906</v>
      </c>
      <c r="D53" s="624">
        <v>9677906</v>
      </c>
      <c r="E53" s="624">
        <v>65351094</v>
      </c>
      <c r="F53" s="624">
        <f t="shared" si="71"/>
        <v>77354.89899999999</v>
      </c>
      <c r="G53" s="624">
        <f t="shared" si="72"/>
        <v>9977.9210860000003</v>
      </c>
      <c r="H53" s="624">
        <f t="shared" si="73"/>
        <v>9977.9210860000003</v>
      </c>
      <c r="I53" s="624">
        <f t="shared" si="74"/>
        <v>67376.977913999988</v>
      </c>
      <c r="J53" s="616" t="s">
        <v>282</v>
      </c>
      <c r="L53" s="625" t="s">
        <v>324</v>
      </c>
      <c r="M53" s="626">
        <v>1179804</v>
      </c>
      <c r="N53" s="626">
        <f t="shared" si="75"/>
        <v>1216.3779239999999</v>
      </c>
      <c r="P53" s="625" t="s">
        <v>517</v>
      </c>
      <c r="Q53" s="626">
        <v>75029000</v>
      </c>
      <c r="R53" s="626">
        <v>16888624</v>
      </c>
      <c r="S53" s="626">
        <v>16888624</v>
      </c>
      <c r="T53" s="626">
        <v>58140376</v>
      </c>
      <c r="U53" s="626">
        <f t="shared" si="76"/>
        <v>77354.89899999999</v>
      </c>
      <c r="V53" s="624">
        <f t="shared" si="77"/>
        <v>17412.171343999998</v>
      </c>
      <c r="W53" s="624">
        <f t="shared" si="78"/>
        <v>17412.171343999998</v>
      </c>
      <c r="X53" s="624">
        <f t="shared" si="79"/>
        <v>59942.727655999988</v>
      </c>
      <c r="AA53" s="625" t="s">
        <v>485</v>
      </c>
      <c r="AB53" s="626">
        <v>75067876</v>
      </c>
      <c r="AC53" s="624">
        <f t="shared" si="80"/>
        <v>75067.876000000004</v>
      </c>
      <c r="AE53" s="616" t="s">
        <v>517</v>
      </c>
      <c r="AF53" s="624">
        <v>75029000</v>
      </c>
      <c r="AG53" s="624">
        <v>25528216</v>
      </c>
      <c r="AH53" s="624">
        <v>25528216</v>
      </c>
      <c r="AI53" s="624">
        <v>49500784</v>
      </c>
      <c r="AJ53" s="624">
        <f t="shared" si="81"/>
        <v>75029</v>
      </c>
      <c r="AK53" s="624">
        <f t="shared" si="82"/>
        <v>25528.216</v>
      </c>
      <c r="AL53" s="624">
        <f t="shared" si="83"/>
        <v>25528.216</v>
      </c>
      <c r="AM53" s="624">
        <f t="shared" si="84"/>
        <v>49500.784</v>
      </c>
      <c r="AP53" s="625" t="s">
        <v>318</v>
      </c>
      <c r="AQ53" s="626">
        <v>123008</v>
      </c>
      <c r="AR53" s="626">
        <f t="shared" si="22"/>
        <v>123.008</v>
      </c>
      <c r="AT53" s="625" t="s">
        <v>517</v>
      </c>
      <c r="AU53" s="626">
        <v>74995951</v>
      </c>
      <c r="AV53" s="626">
        <v>39750360</v>
      </c>
      <c r="AW53" s="626">
        <v>39750360</v>
      </c>
      <c r="AX53" s="626">
        <v>35245591</v>
      </c>
      <c r="AY53" s="624">
        <f t="shared" si="23"/>
        <v>74995.951000000001</v>
      </c>
      <c r="AZ53" s="624">
        <f t="shared" si="24"/>
        <v>39750.36</v>
      </c>
      <c r="BA53" s="624">
        <f t="shared" si="25"/>
        <v>39750.36</v>
      </c>
      <c r="BB53" s="624">
        <f t="shared" si="26"/>
        <v>35245.591</v>
      </c>
      <c r="BD53" s="616" t="s">
        <v>325</v>
      </c>
      <c r="BE53" s="627">
        <v>1532761</v>
      </c>
      <c r="BF53" s="628">
        <f t="shared" si="27"/>
        <v>1532.761</v>
      </c>
      <c r="BH53" s="616" t="s">
        <v>517</v>
      </c>
      <c r="BI53" s="627">
        <v>74995951</v>
      </c>
      <c r="BJ53" s="627">
        <v>47370479</v>
      </c>
      <c r="BK53" s="627">
        <v>47370479</v>
      </c>
      <c r="BL53" s="627">
        <v>27625472</v>
      </c>
      <c r="BM53" s="628">
        <f t="shared" si="28"/>
        <v>74995.951000000001</v>
      </c>
      <c r="BN53" s="628">
        <f t="shared" si="29"/>
        <v>47370.478999999999</v>
      </c>
      <c r="BO53" s="628">
        <f t="shared" si="30"/>
        <v>47370.478999999999</v>
      </c>
      <c r="BP53" s="628">
        <f t="shared" si="31"/>
        <v>27625.472000000002</v>
      </c>
      <c r="BS53" s="616" t="s">
        <v>485</v>
      </c>
      <c r="BT53" s="627">
        <v>72564459</v>
      </c>
      <c r="BU53" s="627">
        <f t="shared" si="32"/>
        <v>72564.459000000003</v>
      </c>
      <c r="BW53" s="627" t="s">
        <v>517</v>
      </c>
      <c r="BX53" s="627">
        <v>75029000</v>
      </c>
      <c r="BY53" s="627">
        <v>57061815</v>
      </c>
      <c r="BZ53" s="627">
        <v>17967185</v>
      </c>
      <c r="CA53" s="627">
        <v>57061815</v>
      </c>
      <c r="CB53" s="627">
        <f t="shared" si="33"/>
        <v>75029</v>
      </c>
      <c r="CC53" s="627">
        <f t="shared" si="34"/>
        <v>57061.815000000002</v>
      </c>
      <c r="CD53" s="627">
        <f t="shared" si="35"/>
        <v>17967.185000000001</v>
      </c>
      <c r="CE53" s="627">
        <f t="shared" si="36"/>
        <v>57061.815000000002</v>
      </c>
      <c r="CG53" s="616" t="s">
        <v>494</v>
      </c>
      <c r="CH53" s="627">
        <v>3733333</v>
      </c>
      <c r="CI53" s="627">
        <f t="shared" si="37"/>
        <v>3733.3330000000001</v>
      </c>
      <c r="CK53" s="625" t="s">
        <v>517</v>
      </c>
      <c r="CL53" s="626">
        <v>75029000</v>
      </c>
      <c r="CM53" s="626">
        <v>64769877</v>
      </c>
      <c r="CN53" s="626">
        <v>64769877</v>
      </c>
      <c r="CO53" s="626">
        <v>10259123</v>
      </c>
      <c r="CP53" s="627">
        <f t="shared" si="38"/>
        <v>75029</v>
      </c>
      <c r="CQ53" s="627">
        <f t="shared" si="39"/>
        <v>64769.877</v>
      </c>
      <c r="CR53" s="627">
        <f t="shared" si="40"/>
        <v>64769.877</v>
      </c>
      <c r="CS53" s="627">
        <f t="shared" si="41"/>
        <v>10259.123</v>
      </c>
      <c r="CU53" s="628"/>
      <c r="CV53" s="625" t="s">
        <v>326</v>
      </c>
      <c r="CW53" s="626">
        <v>187750</v>
      </c>
      <c r="CX53" s="626">
        <f t="shared" si="42"/>
        <v>187.75</v>
      </c>
      <c r="CZ53" s="625" t="s">
        <v>517</v>
      </c>
      <c r="DA53" s="626">
        <v>74905994</v>
      </c>
      <c r="DB53" s="626">
        <v>73289787</v>
      </c>
      <c r="DC53" s="626">
        <v>73289787</v>
      </c>
      <c r="DD53" s="626">
        <v>1616207</v>
      </c>
      <c r="DE53" s="626">
        <f t="shared" si="43"/>
        <v>74905.994000000006</v>
      </c>
      <c r="DF53" s="626">
        <f t="shared" si="44"/>
        <v>73289.786999999997</v>
      </c>
      <c r="DG53" s="626">
        <f t="shared" si="45"/>
        <v>73289.786999999997</v>
      </c>
      <c r="DH53" s="626">
        <f t="shared" si="46"/>
        <v>1616.2070000000001</v>
      </c>
      <c r="DL53" s="625" t="s">
        <v>484</v>
      </c>
      <c r="DM53" s="626">
        <v>90157092</v>
      </c>
      <c r="DN53" s="626">
        <f t="shared" si="47"/>
        <v>90157.092000000004</v>
      </c>
      <c r="DQ53" s="629" t="s">
        <v>517</v>
      </c>
      <c r="DR53" s="626">
        <v>75063618</v>
      </c>
      <c r="DS53" s="626">
        <v>74551355</v>
      </c>
      <c r="DT53" s="626">
        <v>74551355</v>
      </c>
      <c r="DU53" s="626">
        <v>512263</v>
      </c>
      <c r="DV53" s="626">
        <f t="shared" si="48"/>
        <v>75063.618000000002</v>
      </c>
      <c r="DW53" s="626">
        <f t="shared" si="49"/>
        <v>74551.354999999996</v>
      </c>
      <c r="DX53" s="626">
        <f t="shared" si="50"/>
        <v>74551.354999999996</v>
      </c>
      <c r="DY53" s="626">
        <f t="shared" si="51"/>
        <v>512.26300000000003</v>
      </c>
      <c r="EB53" s="625" t="s">
        <v>491</v>
      </c>
      <c r="EC53" s="626">
        <v>1284115</v>
      </c>
      <c r="ED53" s="626">
        <f t="shared" si="52"/>
        <v>1284.115</v>
      </c>
      <c r="EH53" s="630" t="s">
        <v>517</v>
      </c>
      <c r="EI53" s="630">
        <v>111044000</v>
      </c>
      <c r="EJ53" s="630">
        <v>84120458</v>
      </c>
      <c r="EK53" s="630">
        <v>26923542</v>
      </c>
      <c r="EL53" s="630">
        <v>84120458</v>
      </c>
      <c r="EM53" s="630">
        <v>84120458</v>
      </c>
      <c r="EN53" s="630">
        <v>0</v>
      </c>
      <c r="EO53" s="630">
        <f t="shared" si="53"/>
        <v>111044</v>
      </c>
      <c r="EP53" s="630">
        <f t="shared" si="54"/>
        <v>84120.457999999999</v>
      </c>
      <c r="EQ53" s="630">
        <f t="shared" si="55"/>
        <v>26923.542000000001</v>
      </c>
      <c r="ER53" s="630">
        <f t="shared" si="18"/>
        <v>84120.457999999999</v>
      </c>
      <c r="ES53" s="630">
        <f t="shared" si="19"/>
        <v>84120.457999999999</v>
      </c>
      <c r="ET53" s="630">
        <f t="shared" si="56"/>
        <v>0</v>
      </c>
      <c r="EW53" s="625" t="s">
        <v>325</v>
      </c>
      <c r="EX53" s="631">
        <v>1496885</v>
      </c>
      <c r="EY53" s="631">
        <f t="shared" si="57"/>
        <v>1496.885</v>
      </c>
      <c r="FA53" s="625" t="s">
        <v>517</v>
      </c>
      <c r="FB53" s="631">
        <v>110889000</v>
      </c>
      <c r="FC53" s="631">
        <v>95975168</v>
      </c>
      <c r="FD53" s="631">
        <v>95975168</v>
      </c>
      <c r="FE53" s="631">
        <v>14913832</v>
      </c>
      <c r="FF53" s="631">
        <v>95888715</v>
      </c>
      <c r="FG53" s="631">
        <v>86453</v>
      </c>
      <c r="FH53" s="631">
        <f t="shared" si="58"/>
        <v>110889</v>
      </c>
      <c r="FI53" s="631">
        <f t="shared" si="59"/>
        <v>95975.168000000005</v>
      </c>
      <c r="FJ53" s="631">
        <f t="shared" si="60"/>
        <v>95975.168000000005</v>
      </c>
      <c r="FK53" s="631">
        <f t="shared" si="61"/>
        <v>14913.832</v>
      </c>
      <c r="FL53" s="631">
        <f t="shared" si="62"/>
        <v>95888.714999999997</v>
      </c>
      <c r="FM53" s="631">
        <f t="shared" si="63"/>
        <v>86.453000000000003</v>
      </c>
      <c r="FP53" s="632" t="s">
        <v>311</v>
      </c>
      <c r="FQ53" s="633">
        <v>22386410</v>
      </c>
      <c r="FR53" s="627">
        <f t="shared" si="64"/>
        <v>22386.41</v>
      </c>
      <c r="FT53" s="625" t="s">
        <v>517</v>
      </c>
      <c r="FU53" s="625">
        <v>111559939</v>
      </c>
      <c r="FV53" s="633">
        <v>101996712</v>
      </c>
      <c r="FW53" s="633">
        <v>101996712</v>
      </c>
      <c r="FX53" s="633">
        <v>9563227</v>
      </c>
      <c r="FY53" s="633">
        <v>101964903</v>
      </c>
      <c r="FZ53" s="633">
        <v>31809</v>
      </c>
      <c r="GA53" s="633">
        <f t="shared" si="65"/>
        <v>111559.939</v>
      </c>
      <c r="GB53" s="633">
        <f t="shared" si="66"/>
        <v>101996.712</v>
      </c>
      <c r="GC53" s="633">
        <f t="shared" si="67"/>
        <v>101996.712</v>
      </c>
      <c r="GD53" s="633">
        <f t="shared" si="68"/>
        <v>9563.2270000000008</v>
      </c>
      <c r="GE53" s="633">
        <f t="shared" si="69"/>
        <v>101964.90300000001</v>
      </c>
      <c r="GF53" s="633">
        <f t="shared" si="70"/>
        <v>31.809000000000001</v>
      </c>
      <c r="GG53" s="633"/>
    </row>
    <row r="54" spans="1:189" x14ac:dyDescent="0.2">
      <c r="A54" s="624" t="s">
        <v>708</v>
      </c>
      <c r="B54" s="624">
        <v>500000</v>
      </c>
      <c r="C54" s="624">
        <v>0</v>
      </c>
      <c r="D54" s="624">
        <v>0</v>
      </c>
      <c r="E54" s="624">
        <v>500000</v>
      </c>
      <c r="F54" s="624">
        <f t="shared" si="71"/>
        <v>515.5</v>
      </c>
      <c r="G54" s="624">
        <f t="shared" si="72"/>
        <v>0</v>
      </c>
      <c r="H54" s="624">
        <f t="shared" si="73"/>
        <v>0</v>
      </c>
      <c r="I54" s="624">
        <f t="shared" si="74"/>
        <v>515.5</v>
      </c>
      <c r="J54" s="616" t="s">
        <v>282</v>
      </c>
      <c r="L54" s="625" t="s">
        <v>325</v>
      </c>
      <c r="M54" s="626">
        <v>2209212</v>
      </c>
      <c r="N54" s="626">
        <f t="shared" si="75"/>
        <v>2277.6975719999996</v>
      </c>
      <c r="P54" s="625" t="s">
        <v>708</v>
      </c>
      <c r="Q54" s="626">
        <v>500000</v>
      </c>
      <c r="R54" s="626">
        <v>0</v>
      </c>
      <c r="S54" s="626">
        <v>0</v>
      </c>
      <c r="T54" s="626">
        <v>500000</v>
      </c>
      <c r="U54" s="626">
        <f t="shared" si="76"/>
        <v>515.5</v>
      </c>
      <c r="V54" s="624">
        <f t="shared" si="77"/>
        <v>0</v>
      </c>
      <c r="W54" s="624">
        <f t="shared" si="78"/>
        <v>0</v>
      </c>
      <c r="X54" s="624">
        <f t="shared" si="79"/>
        <v>515.5</v>
      </c>
      <c r="AA54" s="625" t="s">
        <v>486</v>
      </c>
      <c r="AB54" s="626">
        <v>1245532</v>
      </c>
      <c r="AC54" s="624">
        <f t="shared" si="80"/>
        <v>1245.5319999999999</v>
      </c>
      <c r="AE54" s="616" t="s">
        <v>708</v>
      </c>
      <c r="AF54" s="624">
        <v>500000</v>
      </c>
      <c r="AG54" s="624">
        <v>0</v>
      </c>
      <c r="AH54" s="624">
        <v>0</v>
      </c>
      <c r="AI54" s="624">
        <v>500000</v>
      </c>
      <c r="AJ54" s="624">
        <f t="shared" si="81"/>
        <v>500</v>
      </c>
      <c r="AK54" s="624">
        <f t="shared" si="82"/>
        <v>0</v>
      </c>
      <c r="AL54" s="624">
        <f t="shared" si="83"/>
        <v>0</v>
      </c>
      <c r="AM54" s="624">
        <f t="shared" si="84"/>
        <v>500</v>
      </c>
      <c r="AP54" s="625" t="s">
        <v>319</v>
      </c>
      <c r="AQ54" s="626">
        <v>176274</v>
      </c>
      <c r="AR54" s="626">
        <f t="shared" si="22"/>
        <v>176.274</v>
      </c>
      <c r="AT54" s="625" t="s">
        <v>708</v>
      </c>
      <c r="AU54" s="626">
        <v>500000</v>
      </c>
      <c r="AV54" s="626">
        <v>0</v>
      </c>
      <c r="AW54" s="626">
        <v>0</v>
      </c>
      <c r="AX54" s="626">
        <v>500000</v>
      </c>
      <c r="AY54" s="624">
        <f t="shared" si="23"/>
        <v>500</v>
      </c>
      <c r="AZ54" s="624">
        <f t="shared" si="24"/>
        <v>0</v>
      </c>
      <c r="BA54" s="624">
        <f t="shared" si="25"/>
        <v>0</v>
      </c>
      <c r="BB54" s="624">
        <f t="shared" si="26"/>
        <v>500</v>
      </c>
      <c r="BD54" s="616" t="s">
        <v>326</v>
      </c>
      <c r="BE54" s="627">
        <v>130600</v>
      </c>
      <c r="BF54" s="628">
        <f t="shared" si="27"/>
        <v>130.6</v>
      </c>
      <c r="BH54" s="616" t="s">
        <v>708</v>
      </c>
      <c r="BI54" s="627">
        <v>500000</v>
      </c>
      <c r="BJ54" s="627">
        <v>0</v>
      </c>
      <c r="BK54" s="627">
        <v>0</v>
      </c>
      <c r="BL54" s="627">
        <v>500000</v>
      </c>
      <c r="BM54" s="628">
        <f t="shared" si="28"/>
        <v>500</v>
      </c>
      <c r="BN54" s="628">
        <f t="shared" si="29"/>
        <v>0</v>
      </c>
      <c r="BO54" s="628">
        <f t="shared" si="30"/>
        <v>0</v>
      </c>
      <c r="BP54" s="628">
        <f t="shared" si="31"/>
        <v>500</v>
      </c>
      <c r="BS54" s="616" t="s">
        <v>486</v>
      </c>
      <c r="BT54" s="627">
        <v>453389</v>
      </c>
      <c r="BU54" s="627">
        <f t="shared" si="32"/>
        <v>453.38900000000001</v>
      </c>
      <c r="BW54" s="627" t="s">
        <v>708</v>
      </c>
      <c r="BX54" s="627">
        <v>500000</v>
      </c>
      <c r="BY54" s="627">
        <v>0</v>
      </c>
      <c r="BZ54" s="627">
        <v>500000</v>
      </c>
      <c r="CA54" s="627">
        <v>0</v>
      </c>
      <c r="CB54" s="627">
        <f t="shared" si="33"/>
        <v>500</v>
      </c>
      <c r="CC54" s="627">
        <f t="shared" si="34"/>
        <v>0</v>
      </c>
      <c r="CD54" s="627">
        <f t="shared" si="35"/>
        <v>500</v>
      </c>
      <c r="CE54" s="627">
        <f t="shared" si="36"/>
        <v>0</v>
      </c>
      <c r="CG54" s="616" t="s">
        <v>331</v>
      </c>
      <c r="CH54" s="627">
        <v>2493119</v>
      </c>
      <c r="CI54" s="627">
        <f t="shared" si="37"/>
        <v>2493.1190000000001</v>
      </c>
      <c r="CK54" s="625" t="s">
        <v>708</v>
      </c>
      <c r="CL54" s="626">
        <v>1500000</v>
      </c>
      <c r="CM54" s="626">
        <v>0</v>
      </c>
      <c r="CN54" s="626">
        <v>0</v>
      </c>
      <c r="CO54" s="626">
        <v>1500000</v>
      </c>
      <c r="CP54" s="627">
        <f t="shared" si="38"/>
        <v>1500</v>
      </c>
      <c r="CQ54" s="627">
        <f t="shared" si="39"/>
        <v>0</v>
      </c>
      <c r="CR54" s="627">
        <f t="shared" si="40"/>
        <v>0</v>
      </c>
      <c r="CS54" s="627">
        <f t="shared" si="41"/>
        <v>1500</v>
      </c>
      <c r="CU54" s="628"/>
      <c r="CV54" s="625" t="s">
        <v>327</v>
      </c>
      <c r="CW54" s="626">
        <v>1521188</v>
      </c>
      <c r="CX54" s="626">
        <f t="shared" si="42"/>
        <v>1521.1880000000001</v>
      </c>
      <c r="CZ54" s="625" t="s">
        <v>708</v>
      </c>
      <c r="DA54" s="626">
        <v>1500000</v>
      </c>
      <c r="DB54" s="626">
        <v>0</v>
      </c>
      <c r="DC54" s="626">
        <v>0</v>
      </c>
      <c r="DD54" s="626">
        <v>1500000</v>
      </c>
      <c r="DE54" s="626">
        <f t="shared" si="43"/>
        <v>1500</v>
      </c>
      <c r="DF54" s="626">
        <f t="shared" si="44"/>
        <v>0</v>
      </c>
      <c r="DG54" s="626">
        <f t="shared" si="45"/>
        <v>0</v>
      </c>
      <c r="DH54" s="626">
        <f t="shared" si="46"/>
        <v>1500</v>
      </c>
      <c r="DL54" s="625" t="s">
        <v>485</v>
      </c>
      <c r="DM54" s="626">
        <v>90035850</v>
      </c>
      <c r="DN54" s="626">
        <f t="shared" si="47"/>
        <v>90035.85</v>
      </c>
      <c r="DQ54" s="629" t="s">
        <v>708</v>
      </c>
      <c r="DR54" s="626">
        <v>1500000</v>
      </c>
      <c r="DS54" s="626">
        <v>0</v>
      </c>
      <c r="DT54" s="626">
        <v>0</v>
      </c>
      <c r="DU54" s="626">
        <v>1500000</v>
      </c>
      <c r="DV54" s="626">
        <f t="shared" si="48"/>
        <v>1500</v>
      </c>
      <c r="DW54" s="626">
        <f t="shared" si="49"/>
        <v>0</v>
      </c>
      <c r="DX54" s="626">
        <f t="shared" si="50"/>
        <v>0</v>
      </c>
      <c r="DY54" s="626">
        <f t="shared" si="51"/>
        <v>1500</v>
      </c>
      <c r="EB54" s="625" t="s">
        <v>321</v>
      </c>
      <c r="EC54" s="626">
        <v>1449167</v>
      </c>
      <c r="ED54" s="626">
        <f t="shared" si="52"/>
        <v>1449.1669999999999</v>
      </c>
      <c r="EH54" s="630" t="s">
        <v>708</v>
      </c>
      <c r="EI54" s="630">
        <v>1500000</v>
      </c>
      <c r="EJ54" s="630">
        <v>1153401</v>
      </c>
      <c r="EK54" s="630">
        <v>346599</v>
      </c>
      <c r="EL54" s="630">
        <v>1153401</v>
      </c>
      <c r="EM54" s="630">
        <v>1153401</v>
      </c>
      <c r="EN54" s="630">
        <v>0</v>
      </c>
      <c r="EO54" s="630">
        <f t="shared" si="53"/>
        <v>1500</v>
      </c>
      <c r="EP54" s="630">
        <f t="shared" si="54"/>
        <v>1153.4010000000001</v>
      </c>
      <c r="EQ54" s="630">
        <f t="shared" si="55"/>
        <v>346.59899999999999</v>
      </c>
      <c r="ER54" s="630">
        <f t="shared" si="18"/>
        <v>1153.4010000000001</v>
      </c>
      <c r="ES54" s="630">
        <f t="shared" si="19"/>
        <v>1153.4010000000001</v>
      </c>
      <c r="ET54" s="630">
        <f t="shared" si="56"/>
        <v>0</v>
      </c>
      <c r="EW54" s="625" t="s">
        <v>326</v>
      </c>
      <c r="EX54" s="631">
        <v>406194</v>
      </c>
      <c r="EY54" s="631">
        <f t="shared" si="57"/>
        <v>406.19400000000002</v>
      </c>
      <c r="FA54" s="625" t="s">
        <v>708</v>
      </c>
      <c r="FB54" s="631">
        <v>1500000</v>
      </c>
      <c r="FC54" s="631">
        <v>1153401</v>
      </c>
      <c r="FD54" s="631">
        <v>1153401</v>
      </c>
      <c r="FE54" s="631">
        <v>346599</v>
      </c>
      <c r="FF54" s="631">
        <v>1153401</v>
      </c>
      <c r="FG54" s="631">
        <v>0</v>
      </c>
      <c r="FH54" s="631">
        <f t="shared" si="58"/>
        <v>1500</v>
      </c>
      <c r="FI54" s="631">
        <f t="shared" si="59"/>
        <v>1153.4010000000001</v>
      </c>
      <c r="FJ54" s="631">
        <f t="shared" si="60"/>
        <v>1153.4010000000001</v>
      </c>
      <c r="FK54" s="631">
        <f t="shared" si="61"/>
        <v>346.59899999999999</v>
      </c>
      <c r="FL54" s="631">
        <f t="shared" si="62"/>
        <v>1153.4010000000001</v>
      </c>
      <c r="FM54" s="631">
        <f t="shared" si="63"/>
        <v>0</v>
      </c>
      <c r="FP54" s="632" t="s">
        <v>312</v>
      </c>
      <c r="FQ54" s="633">
        <v>102572188</v>
      </c>
      <c r="FR54" s="627">
        <f t="shared" si="64"/>
        <v>102572.18799999999</v>
      </c>
      <c r="FT54" s="625" t="s">
        <v>708</v>
      </c>
      <c r="FU54" s="625">
        <v>1500000</v>
      </c>
      <c r="FV54" s="633">
        <v>1153401</v>
      </c>
      <c r="FW54" s="633">
        <v>1153401</v>
      </c>
      <c r="FX54" s="633">
        <v>346599</v>
      </c>
      <c r="FY54" s="633">
        <v>1153401</v>
      </c>
      <c r="FZ54" s="633">
        <v>0</v>
      </c>
      <c r="GA54" s="633">
        <f t="shared" si="65"/>
        <v>1500</v>
      </c>
      <c r="GB54" s="633">
        <f t="shared" si="66"/>
        <v>1153.4010000000001</v>
      </c>
      <c r="GC54" s="633">
        <f t="shared" si="67"/>
        <v>1153.4010000000001</v>
      </c>
      <c r="GD54" s="633">
        <f t="shared" si="68"/>
        <v>346.59899999999999</v>
      </c>
      <c r="GE54" s="633">
        <f t="shared" si="69"/>
        <v>1153.4010000000001</v>
      </c>
      <c r="GF54" s="633">
        <f t="shared" si="70"/>
        <v>0</v>
      </c>
      <c r="GG54" s="633"/>
    </row>
    <row r="55" spans="1:189" x14ac:dyDescent="0.2">
      <c r="A55" s="624" t="s">
        <v>309</v>
      </c>
      <c r="B55" s="624">
        <v>119357391</v>
      </c>
      <c r="C55" s="624">
        <v>24079041</v>
      </c>
      <c r="D55" s="624">
        <v>24079041</v>
      </c>
      <c r="E55" s="624">
        <v>95278350</v>
      </c>
      <c r="F55" s="624">
        <f t="shared" si="71"/>
        <v>123057.47012099999</v>
      </c>
      <c r="G55" s="624">
        <f t="shared" si="72"/>
        <v>24825.491270999999</v>
      </c>
      <c r="H55" s="624">
        <f t="shared" si="73"/>
        <v>24825.491270999999</v>
      </c>
      <c r="I55" s="624">
        <f t="shared" si="74"/>
        <v>98231.97885</v>
      </c>
      <c r="J55" s="616" t="s">
        <v>282</v>
      </c>
      <c r="L55" s="625" t="s">
        <v>327</v>
      </c>
      <c r="M55" s="626">
        <v>1490</v>
      </c>
      <c r="N55" s="626">
        <f t="shared" si="75"/>
        <v>1.5361899999999999</v>
      </c>
      <c r="P55" s="625" t="s">
        <v>309</v>
      </c>
      <c r="Q55" s="626">
        <v>119357391</v>
      </c>
      <c r="R55" s="626">
        <v>24079041</v>
      </c>
      <c r="S55" s="626">
        <v>24079041</v>
      </c>
      <c r="T55" s="626">
        <v>95278350</v>
      </c>
      <c r="U55" s="626">
        <f t="shared" si="76"/>
        <v>123057.47012099999</v>
      </c>
      <c r="V55" s="624">
        <f t="shared" si="77"/>
        <v>24825.491270999999</v>
      </c>
      <c r="W55" s="624">
        <f t="shared" si="78"/>
        <v>24825.491270999999</v>
      </c>
      <c r="X55" s="624">
        <f t="shared" si="79"/>
        <v>98231.97885</v>
      </c>
      <c r="AA55" s="625" t="s">
        <v>313</v>
      </c>
      <c r="AB55" s="626">
        <v>2987993</v>
      </c>
      <c r="AC55" s="624">
        <f t="shared" si="80"/>
        <v>2987.9929999999999</v>
      </c>
      <c r="AE55" s="616" t="s">
        <v>309</v>
      </c>
      <c r="AF55" s="624">
        <v>119357391</v>
      </c>
      <c r="AG55" s="624">
        <v>32702241</v>
      </c>
      <c r="AH55" s="624">
        <v>32702241</v>
      </c>
      <c r="AI55" s="624">
        <v>86655150</v>
      </c>
      <c r="AJ55" s="624">
        <f t="shared" si="81"/>
        <v>119357.391</v>
      </c>
      <c r="AK55" s="624">
        <f t="shared" si="82"/>
        <v>32702.241000000002</v>
      </c>
      <c r="AL55" s="624">
        <f t="shared" si="83"/>
        <v>32702.241000000002</v>
      </c>
      <c r="AM55" s="624">
        <f t="shared" si="84"/>
        <v>86655.15</v>
      </c>
      <c r="AP55" s="625" t="s">
        <v>320</v>
      </c>
      <c r="AQ55" s="626">
        <v>68740</v>
      </c>
      <c r="AR55" s="626">
        <f t="shared" si="22"/>
        <v>68.739999999999995</v>
      </c>
      <c r="AT55" s="625" t="s">
        <v>309</v>
      </c>
      <c r="AU55" s="626">
        <v>119357391</v>
      </c>
      <c r="AV55" s="626">
        <v>32702241</v>
      </c>
      <c r="AW55" s="626">
        <v>32702241</v>
      </c>
      <c r="AX55" s="626">
        <v>86655150</v>
      </c>
      <c r="AY55" s="624">
        <f t="shared" si="23"/>
        <v>119357.391</v>
      </c>
      <c r="AZ55" s="624">
        <f t="shared" si="24"/>
        <v>32702.241000000002</v>
      </c>
      <c r="BA55" s="624">
        <f t="shared" si="25"/>
        <v>32702.241000000002</v>
      </c>
      <c r="BB55" s="624">
        <f t="shared" si="26"/>
        <v>86655.15</v>
      </c>
      <c r="BD55" s="616" t="s">
        <v>327</v>
      </c>
      <c r="BE55" s="627">
        <v>779558</v>
      </c>
      <c r="BF55" s="628">
        <f t="shared" si="27"/>
        <v>779.55799999999999</v>
      </c>
      <c r="BH55" s="616" t="s">
        <v>309</v>
      </c>
      <c r="BI55" s="627">
        <v>119357391</v>
      </c>
      <c r="BJ55" s="627">
        <v>32702241</v>
      </c>
      <c r="BK55" s="627">
        <v>32702241</v>
      </c>
      <c r="BL55" s="627">
        <v>86655150</v>
      </c>
      <c r="BM55" s="628">
        <f t="shared" si="28"/>
        <v>119357.391</v>
      </c>
      <c r="BN55" s="628">
        <f t="shared" si="29"/>
        <v>32702.241000000002</v>
      </c>
      <c r="BO55" s="628">
        <f t="shared" si="30"/>
        <v>32702.241000000002</v>
      </c>
      <c r="BP55" s="628">
        <f t="shared" si="31"/>
        <v>86655.15</v>
      </c>
      <c r="BS55" s="616" t="s">
        <v>314</v>
      </c>
      <c r="BT55" s="627">
        <v>449618811</v>
      </c>
      <c r="BU55" s="627">
        <f t="shared" si="32"/>
        <v>449618.81099999999</v>
      </c>
      <c r="BW55" s="627" t="s">
        <v>309</v>
      </c>
      <c r="BX55" s="627">
        <v>119357391</v>
      </c>
      <c r="BY55" s="627">
        <v>42230877</v>
      </c>
      <c r="BZ55" s="627">
        <v>77126514</v>
      </c>
      <c r="CA55" s="627">
        <v>42230877</v>
      </c>
      <c r="CB55" s="627">
        <f t="shared" si="33"/>
        <v>119357.391</v>
      </c>
      <c r="CC55" s="627">
        <f t="shared" si="34"/>
        <v>42230.877</v>
      </c>
      <c r="CD55" s="627">
        <f t="shared" si="35"/>
        <v>77126.513999999996</v>
      </c>
      <c r="CE55" s="627">
        <f t="shared" si="36"/>
        <v>42230.877</v>
      </c>
      <c r="CG55" s="616" t="s">
        <v>495</v>
      </c>
      <c r="CH55" s="627">
        <v>217769</v>
      </c>
      <c r="CI55" s="627">
        <f t="shared" si="37"/>
        <v>217.76900000000001</v>
      </c>
      <c r="CK55" s="625" t="s">
        <v>309</v>
      </c>
      <c r="CL55" s="626">
        <v>119357391</v>
      </c>
      <c r="CM55" s="626">
        <v>42230877</v>
      </c>
      <c r="CN55" s="626">
        <v>42230877</v>
      </c>
      <c r="CO55" s="626">
        <v>77126514</v>
      </c>
      <c r="CP55" s="627">
        <f t="shared" si="38"/>
        <v>119357.391</v>
      </c>
      <c r="CQ55" s="627">
        <f t="shared" si="39"/>
        <v>42230.877</v>
      </c>
      <c r="CR55" s="627">
        <f t="shared" si="40"/>
        <v>42230.877</v>
      </c>
      <c r="CS55" s="627">
        <f t="shared" si="41"/>
        <v>77126.513999999996</v>
      </c>
      <c r="CU55" s="628"/>
      <c r="CV55" s="625" t="s">
        <v>329</v>
      </c>
      <c r="CW55" s="626">
        <v>675900</v>
      </c>
      <c r="CX55" s="626">
        <f t="shared" si="42"/>
        <v>675.9</v>
      </c>
      <c r="CZ55" s="625" t="s">
        <v>309</v>
      </c>
      <c r="DA55" s="626">
        <v>119357391</v>
      </c>
      <c r="DB55" s="626">
        <v>42230877</v>
      </c>
      <c r="DC55" s="626">
        <v>42230877</v>
      </c>
      <c r="DD55" s="626">
        <v>77126514</v>
      </c>
      <c r="DE55" s="626">
        <f t="shared" si="43"/>
        <v>119357.391</v>
      </c>
      <c r="DF55" s="626">
        <f t="shared" si="44"/>
        <v>42230.877</v>
      </c>
      <c r="DG55" s="626">
        <f t="shared" si="45"/>
        <v>42230.877</v>
      </c>
      <c r="DH55" s="626">
        <f t="shared" si="46"/>
        <v>77126.513999999996</v>
      </c>
      <c r="DL55" s="625" t="s">
        <v>486</v>
      </c>
      <c r="DM55" s="626">
        <v>121242</v>
      </c>
      <c r="DN55" s="626">
        <f t="shared" si="47"/>
        <v>121.242</v>
      </c>
      <c r="DQ55" s="629" t="s">
        <v>309</v>
      </c>
      <c r="DR55" s="626">
        <v>119357391</v>
      </c>
      <c r="DS55" s="626">
        <v>66047696</v>
      </c>
      <c r="DT55" s="626">
        <v>66047696</v>
      </c>
      <c r="DU55" s="626">
        <v>53309695</v>
      </c>
      <c r="DV55" s="626">
        <f t="shared" si="48"/>
        <v>119357.391</v>
      </c>
      <c r="DW55" s="626">
        <f t="shared" si="49"/>
        <v>66047.695999999996</v>
      </c>
      <c r="DX55" s="626">
        <f t="shared" si="50"/>
        <v>66047.695999999996</v>
      </c>
      <c r="DY55" s="626">
        <f t="shared" si="51"/>
        <v>53309.695</v>
      </c>
      <c r="EB55" s="625" t="s">
        <v>322</v>
      </c>
      <c r="EC55" s="626">
        <v>1439424</v>
      </c>
      <c r="ED55" s="626">
        <f t="shared" si="52"/>
        <v>1439.424</v>
      </c>
      <c r="EH55" s="630" t="s">
        <v>309</v>
      </c>
      <c r="EI55" s="630">
        <v>119357391</v>
      </c>
      <c r="EJ55" s="630">
        <v>66047696</v>
      </c>
      <c r="EK55" s="630">
        <v>53309695</v>
      </c>
      <c r="EL55" s="630">
        <v>66047696</v>
      </c>
      <c r="EM55" s="630">
        <v>66047696</v>
      </c>
      <c r="EN55" s="630">
        <v>0</v>
      </c>
      <c r="EO55" s="630">
        <f t="shared" si="53"/>
        <v>119357.391</v>
      </c>
      <c r="EP55" s="630">
        <f t="shared" si="54"/>
        <v>66047.695999999996</v>
      </c>
      <c r="EQ55" s="630">
        <f t="shared" si="55"/>
        <v>53309.695</v>
      </c>
      <c r="ER55" s="630">
        <f t="shared" si="18"/>
        <v>66047.695999999996</v>
      </c>
      <c r="ES55" s="630">
        <f t="shared" si="19"/>
        <v>66047.695999999996</v>
      </c>
      <c r="ET55" s="630">
        <f t="shared" si="56"/>
        <v>0</v>
      </c>
      <c r="EW55" s="625" t="s">
        <v>327</v>
      </c>
      <c r="EX55" s="631">
        <v>551858</v>
      </c>
      <c r="EY55" s="631">
        <f t="shared" si="57"/>
        <v>551.85799999999995</v>
      </c>
      <c r="FA55" s="625" t="s">
        <v>309</v>
      </c>
      <c r="FB55" s="631">
        <v>119357391</v>
      </c>
      <c r="FC55" s="631">
        <v>66047696</v>
      </c>
      <c r="FD55" s="631">
        <v>66047696</v>
      </c>
      <c r="FE55" s="631">
        <v>53309695</v>
      </c>
      <c r="FF55" s="631">
        <v>66047696</v>
      </c>
      <c r="FG55" s="631">
        <v>0</v>
      </c>
      <c r="FH55" s="631">
        <f t="shared" si="58"/>
        <v>119357.391</v>
      </c>
      <c r="FI55" s="631">
        <f t="shared" si="59"/>
        <v>66047.695999999996</v>
      </c>
      <c r="FJ55" s="631">
        <f t="shared" si="60"/>
        <v>66047.695999999996</v>
      </c>
      <c r="FK55" s="631">
        <f t="shared" si="61"/>
        <v>53309.695</v>
      </c>
      <c r="FL55" s="631">
        <f t="shared" si="62"/>
        <v>66047.695999999996</v>
      </c>
      <c r="FM55" s="631">
        <f t="shared" si="63"/>
        <v>0</v>
      </c>
      <c r="FP55" s="632" t="s">
        <v>484</v>
      </c>
      <c r="FQ55" s="633">
        <v>99548616</v>
      </c>
      <c r="FR55" s="627">
        <f t="shared" si="64"/>
        <v>99548.615999999995</v>
      </c>
      <c r="FT55" s="625" t="s">
        <v>309</v>
      </c>
      <c r="FU55" s="625">
        <v>119348855</v>
      </c>
      <c r="FV55" s="633">
        <v>103229561</v>
      </c>
      <c r="FW55" s="633">
        <v>103229561</v>
      </c>
      <c r="FX55" s="633">
        <v>16119294</v>
      </c>
      <c r="FY55" s="633">
        <v>103229561</v>
      </c>
      <c r="FZ55" s="633">
        <v>0</v>
      </c>
      <c r="GA55" s="633">
        <f t="shared" si="65"/>
        <v>119348.855</v>
      </c>
      <c r="GB55" s="633">
        <f t="shared" si="66"/>
        <v>103229.561</v>
      </c>
      <c r="GC55" s="633">
        <f t="shared" si="67"/>
        <v>103229.561</v>
      </c>
      <c r="GD55" s="633">
        <f t="shared" si="68"/>
        <v>16119.294</v>
      </c>
      <c r="GE55" s="633">
        <f t="shared" si="69"/>
        <v>103229.561</v>
      </c>
      <c r="GF55" s="633">
        <f t="shared" si="70"/>
        <v>0</v>
      </c>
      <c r="GG55" s="633"/>
    </row>
    <row r="56" spans="1:189" x14ac:dyDescent="0.2">
      <c r="A56" s="624" t="s">
        <v>310</v>
      </c>
      <c r="B56" s="624">
        <v>38806479</v>
      </c>
      <c r="C56" s="624">
        <v>0</v>
      </c>
      <c r="D56" s="624">
        <v>0</v>
      </c>
      <c r="E56" s="624">
        <v>38806479</v>
      </c>
      <c r="F56" s="624">
        <f t="shared" si="71"/>
        <v>40009.479848999996</v>
      </c>
      <c r="G56" s="624">
        <f t="shared" si="72"/>
        <v>0</v>
      </c>
      <c r="H56" s="624">
        <f t="shared" si="73"/>
        <v>0</v>
      </c>
      <c r="I56" s="624">
        <f t="shared" si="74"/>
        <v>40009.479848999996</v>
      </c>
      <c r="J56" s="616" t="s">
        <v>282</v>
      </c>
      <c r="L56" s="625" t="s">
        <v>328</v>
      </c>
      <c r="M56" s="626">
        <v>27325740</v>
      </c>
      <c r="N56" s="626">
        <f t="shared" si="75"/>
        <v>28172.837939999998</v>
      </c>
      <c r="P56" s="625" t="s">
        <v>310</v>
      </c>
      <c r="Q56" s="626">
        <v>38806479</v>
      </c>
      <c r="R56" s="626">
        <v>0</v>
      </c>
      <c r="S56" s="626">
        <v>0</v>
      </c>
      <c r="T56" s="626">
        <v>38806479</v>
      </c>
      <c r="U56" s="626">
        <f t="shared" si="76"/>
        <v>40009.479848999996</v>
      </c>
      <c r="V56" s="624">
        <f t="shared" si="77"/>
        <v>0</v>
      </c>
      <c r="W56" s="624">
        <f t="shared" si="78"/>
        <v>0</v>
      </c>
      <c r="X56" s="624">
        <f t="shared" si="79"/>
        <v>40009.479848999996</v>
      </c>
      <c r="AA56" s="625" t="s">
        <v>314</v>
      </c>
      <c r="AB56" s="626">
        <v>370557702</v>
      </c>
      <c r="AC56" s="624">
        <f t="shared" si="80"/>
        <v>370557.70199999999</v>
      </c>
      <c r="AE56" s="616" t="s">
        <v>310</v>
      </c>
      <c r="AF56" s="624">
        <v>38806479</v>
      </c>
      <c r="AG56" s="624">
        <v>0</v>
      </c>
      <c r="AH56" s="624">
        <v>0</v>
      </c>
      <c r="AI56" s="624">
        <v>38806479</v>
      </c>
      <c r="AJ56" s="624">
        <f t="shared" si="81"/>
        <v>38806.478999999999</v>
      </c>
      <c r="AK56" s="624">
        <f t="shared" si="82"/>
        <v>0</v>
      </c>
      <c r="AL56" s="624">
        <f t="shared" si="83"/>
        <v>0</v>
      </c>
      <c r="AM56" s="624">
        <f t="shared" si="84"/>
        <v>38806.478999999999</v>
      </c>
      <c r="AP56" s="625" t="s">
        <v>321</v>
      </c>
      <c r="AQ56" s="626">
        <v>359556</v>
      </c>
      <c r="AR56" s="626">
        <f t="shared" si="22"/>
        <v>359.55599999999998</v>
      </c>
      <c r="AT56" s="625" t="s">
        <v>310</v>
      </c>
      <c r="AU56" s="626">
        <v>38806479</v>
      </c>
      <c r="AV56" s="626">
        <v>0</v>
      </c>
      <c r="AW56" s="626">
        <v>0</v>
      </c>
      <c r="AX56" s="626">
        <v>38806479</v>
      </c>
      <c r="AY56" s="624">
        <f t="shared" si="23"/>
        <v>38806.478999999999</v>
      </c>
      <c r="AZ56" s="624">
        <f t="shared" si="24"/>
        <v>0</v>
      </c>
      <c r="BA56" s="624">
        <f t="shared" si="25"/>
        <v>0</v>
      </c>
      <c r="BB56" s="624">
        <f t="shared" si="26"/>
        <v>38806.478999999999</v>
      </c>
      <c r="BD56" s="616" t="s">
        <v>328</v>
      </c>
      <c r="BE56" s="627">
        <v>16395468</v>
      </c>
      <c r="BF56" s="628">
        <f t="shared" si="27"/>
        <v>16395.468000000001</v>
      </c>
      <c r="BH56" s="616" t="s">
        <v>310</v>
      </c>
      <c r="BI56" s="627">
        <v>38806479</v>
      </c>
      <c r="BJ56" s="627">
        <v>0</v>
      </c>
      <c r="BK56" s="627">
        <v>0</v>
      </c>
      <c r="BL56" s="627">
        <v>38806479</v>
      </c>
      <c r="BM56" s="628">
        <f t="shared" si="28"/>
        <v>38806.478999999999</v>
      </c>
      <c r="BN56" s="628">
        <f t="shared" si="29"/>
        <v>0</v>
      </c>
      <c r="BO56" s="628">
        <f t="shared" si="30"/>
        <v>0</v>
      </c>
      <c r="BP56" s="628">
        <f t="shared" si="31"/>
        <v>38806.478999999999</v>
      </c>
      <c r="BS56" s="616" t="s">
        <v>317</v>
      </c>
      <c r="BT56" s="627">
        <v>2232793</v>
      </c>
      <c r="BU56" s="627">
        <f t="shared" si="32"/>
        <v>2232.7930000000001</v>
      </c>
      <c r="BW56" s="627" t="s">
        <v>310</v>
      </c>
      <c r="BX56" s="627">
        <v>38806479</v>
      </c>
      <c r="BY56" s="627">
        <v>0</v>
      </c>
      <c r="BZ56" s="627">
        <v>38806479</v>
      </c>
      <c r="CA56" s="627">
        <v>0</v>
      </c>
      <c r="CB56" s="627">
        <f t="shared" si="33"/>
        <v>38806.478999999999</v>
      </c>
      <c r="CC56" s="627">
        <f t="shared" si="34"/>
        <v>0</v>
      </c>
      <c r="CD56" s="627">
        <f t="shared" si="35"/>
        <v>38806.478999999999</v>
      </c>
      <c r="CE56" s="627">
        <f t="shared" si="36"/>
        <v>0</v>
      </c>
      <c r="CG56" s="616" t="s">
        <v>496</v>
      </c>
      <c r="CH56" s="627">
        <v>1865250</v>
      </c>
      <c r="CI56" s="627">
        <f t="shared" si="37"/>
        <v>1865.25</v>
      </c>
      <c r="CK56" s="625" t="s">
        <v>310</v>
      </c>
      <c r="CL56" s="626">
        <v>38806479</v>
      </c>
      <c r="CM56" s="626">
        <v>0</v>
      </c>
      <c r="CN56" s="626">
        <v>0</v>
      </c>
      <c r="CO56" s="626">
        <v>38806479</v>
      </c>
      <c r="CP56" s="627">
        <f t="shared" si="38"/>
        <v>38806.478999999999</v>
      </c>
      <c r="CQ56" s="627">
        <f t="shared" si="39"/>
        <v>0</v>
      </c>
      <c r="CR56" s="627">
        <f t="shared" si="40"/>
        <v>0</v>
      </c>
      <c r="CS56" s="627">
        <f t="shared" si="41"/>
        <v>38806.478999999999</v>
      </c>
      <c r="CU56" s="628"/>
      <c r="CV56" s="625" t="s">
        <v>494</v>
      </c>
      <c r="CW56" s="626">
        <v>3733333</v>
      </c>
      <c r="CX56" s="626">
        <f t="shared" si="42"/>
        <v>3733.3330000000001</v>
      </c>
      <c r="CZ56" s="625" t="s">
        <v>310</v>
      </c>
      <c r="DA56" s="626">
        <v>38806479</v>
      </c>
      <c r="DB56" s="626">
        <v>0</v>
      </c>
      <c r="DC56" s="626">
        <v>0</v>
      </c>
      <c r="DD56" s="626">
        <v>38806479</v>
      </c>
      <c r="DE56" s="626">
        <f t="shared" si="43"/>
        <v>38806.478999999999</v>
      </c>
      <c r="DF56" s="626">
        <f t="shared" si="44"/>
        <v>0</v>
      </c>
      <c r="DG56" s="626">
        <f t="shared" si="45"/>
        <v>0</v>
      </c>
      <c r="DH56" s="626">
        <f t="shared" si="46"/>
        <v>38806.478999999999</v>
      </c>
      <c r="DL56" s="625" t="s">
        <v>792</v>
      </c>
      <c r="DM56" s="626">
        <v>1190254</v>
      </c>
      <c r="DN56" s="626">
        <f t="shared" si="47"/>
        <v>1190.2539999999999</v>
      </c>
      <c r="DQ56" s="629" t="s">
        <v>310</v>
      </c>
      <c r="DR56" s="626">
        <v>38806479</v>
      </c>
      <c r="DS56" s="626">
        <v>23730587</v>
      </c>
      <c r="DT56" s="626">
        <v>23730587</v>
      </c>
      <c r="DU56" s="626">
        <v>15075892</v>
      </c>
      <c r="DV56" s="626">
        <f t="shared" si="48"/>
        <v>38806.478999999999</v>
      </c>
      <c r="DW56" s="626">
        <f t="shared" si="49"/>
        <v>23730.587</v>
      </c>
      <c r="DX56" s="626">
        <f t="shared" si="50"/>
        <v>23730.587</v>
      </c>
      <c r="DY56" s="626">
        <f t="shared" si="51"/>
        <v>15075.892</v>
      </c>
      <c r="EB56" s="625" t="s">
        <v>323</v>
      </c>
      <c r="EC56" s="626">
        <v>7873507</v>
      </c>
      <c r="ED56" s="626">
        <f t="shared" si="52"/>
        <v>7873.5069999999996</v>
      </c>
      <c r="EH56" s="630" t="s">
        <v>310</v>
      </c>
      <c r="EI56" s="630">
        <v>38806479</v>
      </c>
      <c r="EJ56" s="630">
        <v>23730587</v>
      </c>
      <c r="EK56" s="630">
        <v>15075892</v>
      </c>
      <c r="EL56" s="630">
        <v>23730587</v>
      </c>
      <c r="EM56" s="630">
        <v>23730587</v>
      </c>
      <c r="EN56" s="630">
        <v>0</v>
      </c>
      <c r="EO56" s="630">
        <f t="shared" si="53"/>
        <v>38806.478999999999</v>
      </c>
      <c r="EP56" s="630">
        <f t="shared" si="54"/>
        <v>23730.587</v>
      </c>
      <c r="EQ56" s="630">
        <f t="shared" si="55"/>
        <v>15075.892</v>
      </c>
      <c r="ER56" s="630">
        <f t="shared" si="18"/>
        <v>23730.587</v>
      </c>
      <c r="ES56" s="630">
        <f t="shared" si="19"/>
        <v>23730.587</v>
      </c>
      <c r="ET56" s="630">
        <f t="shared" si="56"/>
        <v>0</v>
      </c>
      <c r="EW56" s="625" t="s">
        <v>329</v>
      </c>
      <c r="EX56" s="631">
        <v>75100</v>
      </c>
      <c r="EY56" s="631">
        <f t="shared" si="57"/>
        <v>75.099999999999994</v>
      </c>
      <c r="FA56" s="625" t="s">
        <v>310</v>
      </c>
      <c r="FB56" s="631">
        <v>38806479</v>
      </c>
      <c r="FC56" s="631">
        <v>23730587</v>
      </c>
      <c r="FD56" s="631">
        <v>23730587</v>
      </c>
      <c r="FE56" s="631">
        <v>15075892</v>
      </c>
      <c r="FF56" s="631">
        <v>23730587</v>
      </c>
      <c r="FG56" s="631">
        <v>0</v>
      </c>
      <c r="FH56" s="631">
        <f t="shared" si="58"/>
        <v>38806.478999999999</v>
      </c>
      <c r="FI56" s="631">
        <f t="shared" si="59"/>
        <v>23730.587</v>
      </c>
      <c r="FJ56" s="631">
        <f t="shared" si="60"/>
        <v>23730.587</v>
      </c>
      <c r="FK56" s="631">
        <f t="shared" si="61"/>
        <v>15075.892</v>
      </c>
      <c r="FL56" s="631">
        <f t="shared" si="62"/>
        <v>23730.587</v>
      </c>
      <c r="FM56" s="631">
        <f t="shared" si="63"/>
        <v>0</v>
      </c>
      <c r="FP56" s="632" t="s">
        <v>485</v>
      </c>
      <c r="FQ56" s="633">
        <v>99268328</v>
      </c>
      <c r="FR56" s="627">
        <f t="shared" si="64"/>
        <v>99268.327999999994</v>
      </c>
      <c r="FT56" s="625" t="s">
        <v>310</v>
      </c>
      <c r="FU56" s="625">
        <v>38797943</v>
      </c>
      <c r="FV56" s="633">
        <v>38526042</v>
      </c>
      <c r="FW56" s="633">
        <v>38526042</v>
      </c>
      <c r="FX56" s="633">
        <v>271901</v>
      </c>
      <c r="FY56" s="633">
        <v>38526042</v>
      </c>
      <c r="FZ56" s="633">
        <v>0</v>
      </c>
      <c r="GA56" s="633">
        <f t="shared" si="65"/>
        <v>38797.942999999999</v>
      </c>
      <c r="GB56" s="633">
        <f t="shared" si="66"/>
        <v>38526.042000000001</v>
      </c>
      <c r="GC56" s="633">
        <f t="shared" si="67"/>
        <v>38526.042000000001</v>
      </c>
      <c r="GD56" s="633">
        <f t="shared" si="68"/>
        <v>271.90100000000001</v>
      </c>
      <c r="GE56" s="633">
        <f t="shared" si="69"/>
        <v>38526.042000000001</v>
      </c>
      <c r="GF56" s="633">
        <f t="shared" si="70"/>
        <v>0</v>
      </c>
      <c r="GG56" s="633"/>
    </row>
    <row r="57" spans="1:189" x14ac:dyDescent="0.2">
      <c r="A57" s="624" t="s">
        <v>408</v>
      </c>
      <c r="B57" s="624">
        <v>18445888</v>
      </c>
      <c r="C57" s="624">
        <v>0</v>
      </c>
      <c r="D57" s="624">
        <v>0</v>
      </c>
      <c r="E57" s="624">
        <v>18445888</v>
      </c>
      <c r="F57" s="624">
        <f t="shared" si="71"/>
        <v>19017.710527999996</v>
      </c>
      <c r="G57" s="624">
        <f t="shared" si="72"/>
        <v>0</v>
      </c>
      <c r="H57" s="624">
        <f t="shared" si="73"/>
        <v>0</v>
      </c>
      <c r="I57" s="624">
        <f t="shared" si="74"/>
        <v>19017.710527999996</v>
      </c>
      <c r="J57" s="616" t="s">
        <v>282</v>
      </c>
      <c r="L57" s="625" t="s">
        <v>494</v>
      </c>
      <c r="M57" s="626">
        <v>3733333</v>
      </c>
      <c r="N57" s="626">
        <f t="shared" si="75"/>
        <v>3849.0663229999996</v>
      </c>
      <c r="P57" s="625" t="s">
        <v>408</v>
      </c>
      <c r="Q57" s="626">
        <v>18445888</v>
      </c>
      <c r="R57" s="626">
        <v>0</v>
      </c>
      <c r="S57" s="626">
        <v>0</v>
      </c>
      <c r="T57" s="626">
        <v>18445888</v>
      </c>
      <c r="U57" s="626">
        <f t="shared" si="76"/>
        <v>19017.710527999996</v>
      </c>
      <c r="V57" s="624">
        <f t="shared" si="77"/>
        <v>0</v>
      </c>
      <c r="W57" s="624">
        <f t="shared" si="78"/>
        <v>0</v>
      </c>
      <c r="X57" s="624">
        <f t="shared" si="79"/>
        <v>19017.710527999996</v>
      </c>
      <c r="AA57" s="625" t="s">
        <v>832</v>
      </c>
      <c r="AB57" s="626">
        <v>150000</v>
      </c>
      <c r="AC57" s="624">
        <f t="shared" si="80"/>
        <v>150</v>
      </c>
      <c r="AE57" s="616" t="s">
        <v>408</v>
      </c>
      <c r="AF57" s="624">
        <v>18445888</v>
      </c>
      <c r="AG57" s="624">
        <v>8623200</v>
      </c>
      <c r="AH57" s="624">
        <v>8623200</v>
      </c>
      <c r="AI57" s="624">
        <v>9822688</v>
      </c>
      <c r="AJ57" s="624">
        <f t="shared" si="81"/>
        <v>18445.887999999999</v>
      </c>
      <c r="AK57" s="624">
        <f t="shared" si="82"/>
        <v>8623.2000000000007</v>
      </c>
      <c r="AL57" s="624">
        <f t="shared" si="83"/>
        <v>8623.2000000000007</v>
      </c>
      <c r="AM57" s="624">
        <f t="shared" si="84"/>
        <v>9822.6880000000001</v>
      </c>
      <c r="AP57" s="625" t="s">
        <v>323</v>
      </c>
      <c r="AQ57" s="626">
        <v>17261512</v>
      </c>
      <c r="AR57" s="626">
        <f t="shared" si="22"/>
        <v>17261.511999999999</v>
      </c>
      <c r="AT57" s="625" t="s">
        <v>408</v>
      </c>
      <c r="AU57" s="626">
        <v>18445888</v>
      </c>
      <c r="AV57" s="626">
        <v>8623200</v>
      </c>
      <c r="AW57" s="626">
        <v>8623200</v>
      </c>
      <c r="AX57" s="626">
        <v>9822688</v>
      </c>
      <c r="AY57" s="624">
        <f t="shared" si="23"/>
        <v>18445.887999999999</v>
      </c>
      <c r="AZ57" s="624">
        <f t="shared" si="24"/>
        <v>8623.2000000000007</v>
      </c>
      <c r="BA57" s="624">
        <f t="shared" si="25"/>
        <v>8623.2000000000007</v>
      </c>
      <c r="BB57" s="624">
        <f t="shared" si="26"/>
        <v>9822.6880000000001</v>
      </c>
      <c r="BD57" s="616" t="s">
        <v>494</v>
      </c>
      <c r="BE57" s="627">
        <v>7466666</v>
      </c>
      <c r="BF57" s="628">
        <f t="shared" si="27"/>
        <v>7466.6660000000002</v>
      </c>
      <c r="BH57" s="616" t="s">
        <v>408</v>
      </c>
      <c r="BI57" s="627">
        <v>18445888</v>
      </c>
      <c r="BJ57" s="627">
        <v>8623200</v>
      </c>
      <c r="BK57" s="627">
        <v>8623200</v>
      </c>
      <c r="BL57" s="627">
        <v>9822688</v>
      </c>
      <c r="BM57" s="628">
        <f t="shared" si="28"/>
        <v>18445.887999999999</v>
      </c>
      <c r="BN57" s="628">
        <f t="shared" si="29"/>
        <v>8623.2000000000007</v>
      </c>
      <c r="BO57" s="628">
        <f t="shared" si="30"/>
        <v>8623.2000000000007</v>
      </c>
      <c r="BP57" s="628">
        <f t="shared" si="31"/>
        <v>9822.6880000000001</v>
      </c>
      <c r="BS57" s="616" t="s">
        <v>318</v>
      </c>
      <c r="BT57" s="627">
        <v>22300</v>
      </c>
      <c r="BU57" s="627">
        <f t="shared" si="32"/>
        <v>22.3</v>
      </c>
      <c r="BW57" s="627" t="s">
        <v>408</v>
      </c>
      <c r="BX57" s="627">
        <v>18445888</v>
      </c>
      <c r="BY57" s="627">
        <v>18151836</v>
      </c>
      <c r="BZ57" s="627">
        <v>294052</v>
      </c>
      <c r="CA57" s="627">
        <v>18151836</v>
      </c>
      <c r="CB57" s="627">
        <f t="shared" si="33"/>
        <v>18445.887999999999</v>
      </c>
      <c r="CC57" s="627">
        <f t="shared" si="34"/>
        <v>18151.835999999999</v>
      </c>
      <c r="CD57" s="627">
        <f t="shared" si="35"/>
        <v>294.05200000000002</v>
      </c>
      <c r="CE57" s="627">
        <f t="shared" si="36"/>
        <v>18151.835999999999</v>
      </c>
      <c r="CG57" s="616" t="s">
        <v>332</v>
      </c>
      <c r="CH57" s="627">
        <v>410100</v>
      </c>
      <c r="CI57" s="627">
        <f t="shared" si="37"/>
        <v>410.1</v>
      </c>
      <c r="CK57" s="625" t="s">
        <v>408</v>
      </c>
      <c r="CL57" s="626">
        <v>18445888</v>
      </c>
      <c r="CM57" s="626">
        <v>18151836</v>
      </c>
      <c r="CN57" s="626">
        <v>18151836</v>
      </c>
      <c r="CO57" s="626">
        <v>294052</v>
      </c>
      <c r="CP57" s="627">
        <f t="shared" si="38"/>
        <v>18445.887999999999</v>
      </c>
      <c r="CQ57" s="627">
        <f t="shared" si="39"/>
        <v>18151.835999999999</v>
      </c>
      <c r="CR57" s="627">
        <f t="shared" si="40"/>
        <v>18151.835999999999</v>
      </c>
      <c r="CS57" s="627">
        <f t="shared" si="41"/>
        <v>294.05200000000002</v>
      </c>
      <c r="CU57" s="628"/>
      <c r="CV57" s="625" t="s">
        <v>331</v>
      </c>
      <c r="CW57" s="626">
        <v>1915117</v>
      </c>
      <c r="CX57" s="626">
        <f t="shared" si="42"/>
        <v>1915.117</v>
      </c>
      <c r="CZ57" s="625" t="s">
        <v>408</v>
      </c>
      <c r="DA57" s="626">
        <v>18445888</v>
      </c>
      <c r="DB57" s="626">
        <v>18151836</v>
      </c>
      <c r="DC57" s="626">
        <v>18151836</v>
      </c>
      <c r="DD57" s="626">
        <v>294052</v>
      </c>
      <c r="DE57" s="626">
        <f t="shared" si="43"/>
        <v>18445.887999999999</v>
      </c>
      <c r="DF57" s="626">
        <f t="shared" si="44"/>
        <v>18151.835999999999</v>
      </c>
      <c r="DG57" s="626">
        <f t="shared" si="45"/>
        <v>18151.835999999999</v>
      </c>
      <c r="DH57" s="626">
        <f t="shared" si="46"/>
        <v>294.05200000000002</v>
      </c>
      <c r="DL57" s="625" t="s">
        <v>314</v>
      </c>
      <c r="DM57" s="626">
        <v>615181973</v>
      </c>
      <c r="DN57" s="626">
        <f t="shared" si="47"/>
        <v>615181.973</v>
      </c>
      <c r="DQ57" s="629" t="s">
        <v>408</v>
      </c>
      <c r="DR57" s="626">
        <v>18445888</v>
      </c>
      <c r="DS57" s="626">
        <v>18238068</v>
      </c>
      <c r="DT57" s="626">
        <v>18238068</v>
      </c>
      <c r="DU57" s="626">
        <v>207820</v>
      </c>
      <c r="DV57" s="626">
        <f t="shared" si="48"/>
        <v>18445.887999999999</v>
      </c>
      <c r="DW57" s="626">
        <f t="shared" si="49"/>
        <v>18238.067999999999</v>
      </c>
      <c r="DX57" s="626">
        <f t="shared" si="50"/>
        <v>18238.067999999999</v>
      </c>
      <c r="DY57" s="626">
        <f t="shared" si="51"/>
        <v>207.82</v>
      </c>
      <c r="EB57" s="625" t="s">
        <v>324</v>
      </c>
      <c r="EC57" s="626">
        <v>2124959</v>
      </c>
      <c r="ED57" s="626">
        <f t="shared" si="52"/>
        <v>2124.9589999999998</v>
      </c>
      <c r="EH57" s="630" t="s">
        <v>408</v>
      </c>
      <c r="EI57" s="630">
        <v>18445888</v>
      </c>
      <c r="EJ57" s="630">
        <v>18238068</v>
      </c>
      <c r="EK57" s="630">
        <v>207820</v>
      </c>
      <c r="EL57" s="630">
        <v>18238068</v>
      </c>
      <c r="EM57" s="630">
        <v>18238068</v>
      </c>
      <c r="EN57" s="630">
        <v>0</v>
      </c>
      <c r="EO57" s="630">
        <f t="shared" si="53"/>
        <v>18445.887999999999</v>
      </c>
      <c r="EP57" s="630">
        <f t="shared" si="54"/>
        <v>18238.067999999999</v>
      </c>
      <c r="EQ57" s="630">
        <f t="shared" si="55"/>
        <v>207.82</v>
      </c>
      <c r="ER57" s="630">
        <f t="shared" si="18"/>
        <v>18238.067999999999</v>
      </c>
      <c r="ES57" s="630">
        <f t="shared" si="19"/>
        <v>18238.067999999999</v>
      </c>
      <c r="ET57" s="630">
        <f t="shared" si="56"/>
        <v>0</v>
      </c>
      <c r="EW57" s="625" t="s">
        <v>494</v>
      </c>
      <c r="EX57" s="631">
        <v>3733333</v>
      </c>
      <c r="EY57" s="631">
        <f t="shared" si="57"/>
        <v>3733.3330000000001</v>
      </c>
      <c r="FA57" s="625" t="s">
        <v>408</v>
      </c>
      <c r="FB57" s="631">
        <v>18445888</v>
      </c>
      <c r="FC57" s="631">
        <v>18238068</v>
      </c>
      <c r="FD57" s="631">
        <v>18238068</v>
      </c>
      <c r="FE57" s="631">
        <v>207820</v>
      </c>
      <c r="FF57" s="631">
        <v>18238068</v>
      </c>
      <c r="FG57" s="631">
        <v>0</v>
      </c>
      <c r="FH57" s="631">
        <f t="shared" si="58"/>
        <v>18445.887999999999</v>
      </c>
      <c r="FI57" s="631">
        <f t="shared" si="59"/>
        <v>18238.067999999999</v>
      </c>
      <c r="FJ57" s="631">
        <f t="shared" si="60"/>
        <v>18238.067999999999</v>
      </c>
      <c r="FK57" s="631">
        <f t="shared" si="61"/>
        <v>207.82</v>
      </c>
      <c r="FL57" s="631">
        <f t="shared" si="62"/>
        <v>18238.067999999999</v>
      </c>
      <c r="FM57" s="631">
        <f t="shared" si="63"/>
        <v>0</v>
      </c>
      <c r="FP57" s="632" t="s">
        <v>486</v>
      </c>
      <c r="FQ57" s="633">
        <v>280288</v>
      </c>
      <c r="FR57" s="627">
        <f t="shared" si="64"/>
        <v>280.28800000000001</v>
      </c>
      <c r="FT57" s="625" t="s">
        <v>408</v>
      </c>
      <c r="FU57" s="625">
        <v>18445888</v>
      </c>
      <c r="FV57" s="633">
        <v>18238068</v>
      </c>
      <c r="FW57" s="633">
        <v>18238068</v>
      </c>
      <c r="FX57" s="633">
        <v>207820</v>
      </c>
      <c r="FY57" s="633">
        <v>18238068</v>
      </c>
      <c r="FZ57" s="633">
        <v>0</v>
      </c>
      <c r="GA57" s="633">
        <f t="shared" si="65"/>
        <v>18445.887999999999</v>
      </c>
      <c r="GB57" s="633">
        <f t="shared" si="66"/>
        <v>18238.067999999999</v>
      </c>
      <c r="GC57" s="633">
        <f t="shared" si="67"/>
        <v>18238.067999999999</v>
      </c>
      <c r="GD57" s="633">
        <f t="shared" si="68"/>
        <v>207.82</v>
      </c>
      <c r="GE57" s="633">
        <f t="shared" si="69"/>
        <v>18238.067999999999</v>
      </c>
      <c r="GF57" s="633">
        <f t="shared" si="70"/>
        <v>0</v>
      </c>
      <c r="GG57" s="633"/>
    </row>
    <row r="58" spans="1:189" x14ac:dyDescent="0.2">
      <c r="A58" s="624" t="s">
        <v>311</v>
      </c>
      <c r="B58" s="624">
        <v>62105024</v>
      </c>
      <c r="C58" s="624">
        <v>24079041</v>
      </c>
      <c r="D58" s="624">
        <v>24079041</v>
      </c>
      <c r="E58" s="624">
        <v>38025983</v>
      </c>
      <c r="F58" s="624">
        <f t="shared" si="71"/>
        <v>64030.279743999992</v>
      </c>
      <c r="G58" s="624">
        <f t="shared" si="72"/>
        <v>24825.491270999999</v>
      </c>
      <c r="H58" s="624">
        <f t="shared" si="73"/>
        <v>24825.491270999999</v>
      </c>
      <c r="I58" s="624">
        <f t="shared" si="74"/>
        <v>39204.788473000001</v>
      </c>
      <c r="J58" s="616" t="s">
        <v>282</v>
      </c>
      <c r="L58" s="625" t="s">
        <v>331</v>
      </c>
      <c r="M58" s="626">
        <v>3011057</v>
      </c>
      <c r="N58" s="626">
        <f t="shared" si="75"/>
        <v>3104.3997669999994</v>
      </c>
      <c r="P58" s="625" t="s">
        <v>311</v>
      </c>
      <c r="Q58" s="626">
        <v>62105024</v>
      </c>
      <c r="R58" s="626">
        <v>24079041</v>
      </c>
      <c r="S58" s="626">
        <v>24079041</v>
      </c>
      <c r="T58" s="626">
        <v>38025983</v>
      </c>
      <c r="U58" s="626">
        <f t="shared" si="76"/>
        <v>64030.279743999992</v>
      </c>
      <c r="V58" s="624">
        <f t="shared" si="77"/>
        <v>24825.491270999999</v>
      </c>
      <c r="W58" s="624">
        <f t="shared" si="78"/>
        <v>24825.491270999999</v>
      </c>
      <c r="X58" s="624">
        <f t="shared" si="79"/>
        <v>39204.788473000001</v>
      </c>
      <c r="AA58" s="625" t="s">
        <v>833</v>
      </c>
      <c r="AB58" s="626">
        <v>150000</v>
      </c>
      <c r="AC58" s="624">
        <f t="shared" si="80"/>
        <v>150</v>
      </c>
      <c r="AE58" s="616" t="s">
        <v>311</v>
      </c>
      <c r="AF58" s="624">
        <v>62105024</v>
      </c>
      <c r="AG58" s="624">
        <v>24079041</v>
      </c>
      <c r="AH58" s="624">
        <v>24079041</v>
      </c>
      <c r="AI58" s="624">
        <v>38025983</v>
      </c>
      <c r="AJ58" s="624">
        <f t="shared" si="81"/>
        <v>62105.023999999998</v>
      </c>
      <c r="AK58" s="624">
        <f t="shared" si="82"/>
        <v>24079.041000000001</v>
      </c>
      <c r="AL58" s="624">
        <f t="shared" si="83"/>
        <v>24079.041000000001</v>
      </c>
      <c r="AM58" s="624">
        <f t="shared" si="84"/>
        <v>38025.983</v>
      </c>
      <c r="AP58" s="625" t="s">
        <v>324</v>
      </c>
      <c r="AQ58" s="626">
        <v>1775326</v>
      </c>
      <c r="AR58" s="626">
        <f t="shared" si="22"/>
        <v>1775.326</v>
      </c>
      <c r="AT58" s="625" t="s">
        <v>311</v>
      </c>
      <c r="AU58" s="626">
        <v>62105024</v>
      </c>
      <c r="AV58" s="626">
        <v>24079041</v>
      </c>
      <c r="AW58" s="626">
        <v>24079041</v>
      </c>
      <c r="AX58" s="626">
        <v>38025983</v>
      </c>
      <c r="AY58" s="624">
        <f t="shared" si="23"/>
        <v>62105.023999999998</v>
      </c>
      <c r="AZ58" s="624">
        <f t="shared" si="24"/>
        <v>24079.041000000001</v>
      </c>
      <c r="BA58" s="624">
        <f t="shared" si="25"/>
        <v>24079.041000000001</v>
      </c>
      <c r="BB58" s="624">
        <f t="shared" si="26"/>
        <v>38025.983</v>
      </c>
      <c r="BD58" s="616" t="s">
        <v>331</v>
      </c>
      <c r="BE58" s="627">
        <v>4866788</v>
      </c>
      <c r="BF58" s="628">
        <f t="shared" si="27"/>
        <v>4866.7879999999996</v>
      </c>
      <c r="BH58" s="616" t="s">
        <v>311</v>
      </c>
      <c r="BI58" s="627">
        <v>62105024</v>
      </c>
      <c r="BJ58" s="627">
        <v>24079041</v>
      </c>
      <c r="BK58" s="627">
        <v>24079041</v>
      </c>
      <c r="BL58" s="627">
        <v>38025983</v>
      </c>
      <c r="BM58" s="628">
        <f t="shared" si="28"/>
        <v>62105.023999999998</v>
      </c>
      <c r="BN58" s="628">
        <f t="shared" si="29"/>
        <v>24079.041000000001</v>
      </c>
      <c r="BO58" s="628">
        <f t="shared" si="30"/>
        <v>24079.041000000001</v>
      </c>
      <c r="BP58" s="628">
        <f t="shared" si="31"/>
        <v>38025.983</v>
      </c>
      <c r="BS58" s="616" t="s">
        <v>320</v>
      </c>
      <c r="BT58" s="627">
        <v>79650</v>
      </c>
      <c r="BU58" s="627">
        <f t="shared" si="32"/>
        <v>79.650000000000006</v>
      </c>
      <c r="BW58" s="627" t="s">
        <v>311</v>
      </c>
      <c r="BX58" s="627">
        <v>62105024</v>
      </c>
      <c r="BY58" s="627">
        <v>24079041</v>
      </c>
      <c r="BZ58" s="627">
        <v>38025983</v>
      </c>
      <c r="CA58" s="627">
        <v>24079041</v>
      </c>
      <c r="CB58" s="627">
        <f t="shared" si="33"/>
        <v>62105.023999999998</v>
      </c>
      <c r="CC58" s="627">
        <f t="shared" si="34"/>
        <v>24079.041000000001</v>
      </c>
      <c r="CD58" s="627">
        <f t="shared" si="35"/>
        <v>38025.983</v>
      </c>
      <c r="CE58" s="627">
        <f t="shared" si="36"/>
        <v>24079.041000000001</v>
      </c>
      <c r="CG58" s="616" t="s">
        <v>336</v>
      </c>
      <c r="CH58" s="627">
        <v>73261538</v>
      </c>
      <c r="CI58" s="627">
        <f t="shared" si="37"/>
        <v>73261.538</v>
      </c>
      <c r="CK58" s="625" t="s">
        <v>311</v>
      </c>
      <c r="CL58" s="626">
        <v>62105024</v>
      </c>
      <c r="CM58" s="626">
        <v>24079041</v>
      </c>
      <c r="CN58" s="626">
        <v>24079041</v>
      </c>
      <c r="CO58" s="626">
        <v>38025983</v>
      </c>
      <c r="CP58" s="627">
        <f t="shared" si="38"/>
        <v>62105.023999999998</v>
      </c>
      <c r="CQ58" s="627">
        <f t="shared" si="39"/>
        <v>24079.041000000001</v>
      </c>
      <c r="CR58" s="627">
        <f t="shared" si="40"/>
        <v>24079.041000000001</v>
      </c>
      <c r="CS58" s="627">
        <f t="shared" si="41"/>
        <v>38025.983</v>
      </c>
      <c r="CU58" s="628"/>
      <c r="CV58" s="625" t="s">
        <v>496</v>
      </c>
      <c r="CW58" s="626">
        <v>1328199</v>
      </c>
      <c r="CX58" s="626">
        <f t="shared" si="42"/>
        <v>1328.1990000000001</v>
      </c>
      <c r="CZ58" s="625" t="s">
        <v>311</v>
      </c>
      <c r="DA58" s="626">
        <v>62105024</v>
      </c>
      <c r="DB58" s="626">
        <v>24079041</v>
      </c>
      <c r="DC58" s="626">
        <v>24079041</v>
      </c>
      <c r="DD58" s="626">
        <v>38025983</v>
      </c>
      <c r="DE58" s="626">
        <f t="shared" si="43"/>
        <v>62105.023999999998</v>
      </c>
      <c r="DF58" s="626">
        <f t="shared" si="44"/>
        <v>24079.041000000001</v>
      </c>
      <c r="DG58" s="626">
        <f t="shared" si="45"/>
        <v>24079.041000000001</v>
      </c>
      <c r="DH58" s="626">
        <f t="shared" si="46"/>
        <v>38025.983</v>
      </c>
      <c r="DL58" s="625" t="s">
        <v>425</v>
      </c>
      <c r="DM58" s="626">
        <v>30000000</v>
      </c>
      <c r="DN58" s="626">
        <f t="shared" si="47"/>
        <v>30000</v>
      </c>
      <c r="DQ58" s="629" t="s">
        <v>311</v>
      </c>
      <c r="DR58" s="626">
        <v>62105024</v>
      </c>
      <c r="DS58" s="626">
        <v>24079041</v>
      </c>
      <c r="DT58" s="626">
        <v>24079041</v>
      </c>
      <c r="DU58" s="626">
        <v>38025983</v>
      </c>
      <c r="DV58" s="626">
        <f t="shared" si="48"/>
        <v>62105.023999999998</v>
      </c>
      <c r="DW58" s="626">
        <f t="shared" si="49"/>
        <v>24079.041000000001</v>
      </c>
      <c r="DX58" s="626">
        <f t="shared" si="50"/>
        <v>24079.041000000001</v>
      </c>
      <c r="DY58" s="626">
        <f t="shared" si="51"/>
        <v>38025.983</v>
      </c>
      <c r="EB58" s="625" t="s">
        <v>325</v>
      </c>
      <c r="EC58" s="626">
        <v>931044</v>
      </c>
      <c r="ED58" s="626">
        <f t="shared" si="52"/>
        <v>931.04399999999998</v>
      </c>
      <c r="EH58" s="630" t="s">
        <v>311</v>
      </c>
      <c r="EI58" s="630">
        <v>62105024</v>
      </c>
      <c r="EJ58" s="630">
        <v>24079041</v>
      </c>
      <c r="EK58" s="630">
        <v>38025983</v>
      </c>
      <c r="EL58" s="630">
        <v>24079041</v>
      </c>
      <c r="EM58" s="630">
        <v>24079041</v>
      </c>
      <c r="EN58" s="630">
        <v>0</v>
      </c>
      <c r="EO58" s="630">
        <f t="shared" si="53"/>
        <v>62105.023999999998</v>
      </c>
      <c r="EP58" s="630">
        <f t="shared" si="54"/>
        <v>24079.041000000001</v>
      </c>
      <c r="EQ58" s="630">
        <f t="shared" si="55"/>
        <v>38025.983</v>
      </c>
      <c r="ER58" s="630">
        <f t="shared" si="18"/>
        <v>24079.041000000001</v>
      </c>
      <c r="ES58" s="630">
        <f t="shared" si="19"/>
        <v>24079.041000000001</v>
      </c>
      <c r="ET58" s="630">
        <f t="shared" si="56"/>
        <v>0</v>
      </c>
      <c r="EW58" s="625" t="s">
        <v>331</v>
      </c>
      <c r="EX58" s="631">
        <v>4625749</v>
      </c>
      <c r="EY58" s="631">
        <f t="shared" si="57"/>
        <v>4625.7489999999998</v>
      </c>
      <c r="FA58" s="625" t="s">
        <v>311</v>
      </c>
      <c r="FB58" s="631">
        <v>62105024</v>
      </c>
      <c r="FC58" s="631">
        <v>24079041</v>
      </c>
      <c r="FD58" s="631">
        <v>24079041</v>
      </c>
      <c r="FE58" s="631">
        <v>38025983</v>
      </c>
      <c r="FF58" s="631">
        <v>24079041</v>
      </c>
      <c r="FG58" s="631">
        <v>0</v>
      </c>
      <c r="FH58" s="631">
        <f t="shared" si="58"/>
        <v>62105.023999999998</v>
      </c>
      <c r="FI58" s="631">
        <f t="shared" si="59"/>
        <v>24079.041000000001</v>
      </c>
      <c r="FJ58" s="631">
        <f t="shared" si="60"/>
        <v>24079.041000000001</v>
      </c>
      <c r="FK58" s="631">
        <f t="shared" si="61"/>
        <v>38025.983</v>
      </c>
      <c r="FL58" s="631">
        <f t="shared" si="62"/>
        <v>24079.041000000001</v>
      </c>
      <c r="FM58" s="631">
        <f t="shared" si="63"/>
        <v>0</v>
      </c>
      <c r="FP58" s="632" t="s">
        <v>313</v>
      </c>
      <c r="FQ58" s="633">
        <v>3023572</v>
      </c>
      <c r="FR58" s="627">
        <f t="shared" si="64"/>
        <v>3023.5720000000001</v>
      </c>
      <c r="FT58" s="625" t="s">
        <v>311</v>
      </c>
      <c r="FU58" s="625">
        <v>62105024</v>
      </c>
      <c r="FV58" s="633">
        <v>46465451</v>
      </c>
      <c r="FW58" s="633">
        <v>46465451</v>
      </c>
      <c r="FX58" s="633">
        <v>15639573</v>
      </c>
      <c r="FY58" s="633">
        <v>46465451</v>
      </c>
      <c r="FZ58" s="633">
        <v>0</v>
      </c>
      <c r="GA58" s="633">
        <f t="shared" si="65"/>
        <v>62105.023999999998</v>
      </c>
      <c r="GB58" s="633">
        <f t="shared" si="66"/>
        <v>46465.451000000001</v>
      </c>
      <c r="GC58" s="633">
        <f t="shared" si="67"/>
        <v>46465.451000000001</v>
      </c>
      <c r="GD58" s="633">
        <f t="shared" si="68"/>
        <v>15639.573</v>
      </c>
      <c r="GE58" s="633">
        <f t="shared" si="69"/>
        <v>46465.451000000001</v>
      </c>
      <c r="GF58" s="633">
        <f t="shared" si="70"/>
        <v>0</v>
      </c>
      <c r="GG58" s="633"/>
    </row>
    <row r="59" spans="1:189" x14ac:dyDescent="0.2">
      <c r="A59" s="624" t="s">
        <v>312</v>
      </c>
      <c r="B59" s="624">
        <v>1131969563</v>
      </c>
      <c r="C59" s="624">
        <v>79652243</v>
      </c>
      <c r="D59" s="624">
        <v>79652243</v>
      </c>
      <c r="E59" s="624">
        <v>1052317320</v>
      </c>
      <c r="F59" s="624">
        <f t="shared" si="71"/>
        <v>1167060.6194529999</v>
      </c>
      <c r="G59" s="624">
        <f t="shared" si="72"/>
        <v>82121.462532999998</v>
      </c>
      <c r="H59" s="624">
        <f t="shared" si="73"/>
        <v>82121.462532999998</v>
      </c>
      <c r="I59" s="624">
        <f t="shared" si="74"/>
        <v>1084939.15692</v>
      </c>
      <c r="J59" s="616" t="s">
        <v>282</v>
      </c>
      <c r="L59" s="625" t="s">
        <v>495</v>
      </c>
      <c r="M59" s="626">
        <v>2618595</v>
      </c>
      <c r="N59" s="626">
        <f t="shared" si="75"/>
        <v>2699.7714449999994</v>
      </c>
      <c r="P59" s="625" t="s">
        <v>312</v>
      </c>
      <c r="Q59" s="626">
        <v>1131969563</v>
      </c>
      <c r="R59" s="626">
        <v>157169983</v>
      </c>
      <c r="S59" s="626">
        <v>157169983</v>
      </c>
      <c r="T59" s="626">
        <v>974799580</v>
      </c>
      <c r="U59" s="626">
        <f t="shared" si="76"/>
        <v>1167060.6194529999</v>
      </c>
      <c r="V59" s="624">
        <f t="shared" si="77"/>
        <v>162042.252473</v>
      </c>
      <c r="W59" s="624">
        <f t="shared" si="78"/>
        <v>162042.252473</v>
      </c>
      <c r="X59" s="624">
        <f t="shared" si="79"/>
        <v>1005018.3669799999</v>
      </c>
      <c r="AA59" s="625" t="s">
        <v>315</v>
      </c>
      <c r="AB59" s="626">
        <v>358969</v>
      </c>
      <c r="AC59" s="624">
        <f t="shared" si="80"/>
        <v>358.96899999999999</v>
      </c>
      <c r="AE59" s="616" t="s">
        <v>312</v>
      </c>
      <c r="AF59" s="624">
        <v>1131969563</v>
      </c>
      <c r="AG59" s="624">
        <v>236471384</v>
      </c>
      <c r="AH59" s="624">
        <v>236471384</v>
      </c>
      <c r="AI59" s="624">
        <v>895498179</v>
      </c>
      <c r="AJ59" s="624">
        <f t="shared" si="81"/>
        <v>1131969.5630000001</v>
      </c>
      <c r="AK59" s="624">
        <f t="shared" si="82"/>
        <v>236471.38399999999</v>
      </c>
      <c r="AL59" s="624">
        <f t="shared" si="83"/>
        <v>236471.38399999999</v>
      </c>
      <c r="AM59" s="624">
        <f t="shared" si="84"/>
        <v>895498.179</v>
      </c>
      <c r="AP59" s="625" t="s">
        <v>325</v>
      </c>
      <c r="AQ59" s="626">
        <v>1619131</v>
      </c>
      <c r="AR59" s="626">
        <f t="shared" si="22"/>
        <v>1619.1310000000001</v>
      </c>
      <c r="AT59" s="625" t="s">
        <v>312</v>
      </c>
      <c r="AU59" s="626">
        <v>1132002612</v>
      </c>
      <c r="AV59" s="626">
        <v>310829506</v>
      </c>
      <c r="AW59" s="626">
        <v>310829506</v>
      </c>
      <c r="AX59" s="626">
        <v>821173106</v>
      </c>
      <c r="AY59" s="624">
        <f t="shared" si="23"/>
        <v>1132002.612</v>
      </c>
      <c r="AZ59" s="624">
        <f t="shared" si="24"/>
        <v>310829.50599999999</v>
      </c>
      <c r="BA59" s="624">
        <f t="shared" si="25"/>
        <v>310829.50599999999</v>
      </c>
      <c r="BB59" s="624">
        <f t="shared" si="26"/>
        <v>821173.10600000003</v>
      </c>
      <c r="BD59" s="616" t="s">
        <v>495</v>
      </c>
      <c r="BE59" s="627">
        <v>3784950</v>
      </c>
      <c r="BF59" s="628">
        <f t="shared" si="27"/>
        <v>3784.95</v>
      </c>
      <c r="BH59" s="616" t="s">
        <v>312</v>
      </c>
      <c r="BI59" s="627">
        <v>1134305130</v>
      </c>
      <c r="BJ59" s="627">
        <v>386376154</v>
      </c>
      <c r="BK59" s="627">
        <v>386376154</v>
      </c>
      <c r="BL59" s="627">
        <v>747928976</v>
      </c>
      <c r="BM59" s="628">
        <f t="shared" si="28"/>
        <v>1134305.1299999999</v>
      </c>
      <c r="BN59" s="628">
        <f t="shared" si="29"/>
        <v>386376.15399999998</v>
      </c>
      <c r="BO59" s="628">
        <f t="shared" si="30"/>
        <v>386376.15399999998</v>
      </c>
      <c r="BP59" s="628">
        <f t="shared" si="31"/>
        <v>747928.97600000002</v>
      </c>
      <c r="BS59" s="616" t="s">
        <v>492</v>
      </c>
      <c r="BT59" s="627">
        <v>107100</v>
      </c>
      <c r="BU59" s="627">
        <f t="shared" si="32"/>
        <v>107.1</v>
      </c>
      <c r="BW59" s="627" t="s">
        <v>312</v>
      </c>
      <c r="BX59" s="627">
        <v>1181305130</v>
      </c>
      <c r="BY59" s="627">
        <v>459394002</v>
      </c>
      <c r="BZ59" s="627">
        <v>721911128</v>
      </c>
      <c r="CA59" s="627">
        <v>459394002</v>
      </c>
      <c r="CB59" s="627">
        <f t="shared" si="33"/>
        <v>1181305.1299999999</v>
      </c>
      <c r="CC59" s="627">
        <f t="shared" si="34"/>
        <v>459394.00199999998</v>
      </c>
      <c r="CD59" s="627">
        <f t="shared" si="35"/>
        <v>721911.12800000003</v>
      </c>
      <c r="CE59" s="627">
        <f t="shared" si="36"/>
        <v>459394.00199999998</v>
      </c>
      <c r="CG59" s="616" t="s">
        <v>337</v>
      </c>
      <c r="CH59" s="627">
        <v>9572075</v>
      </c>
      <c r="CI59" s="627">
        <f t="shared" si="37"/>
        <v>9572.0750000000007</v>
      </c>
      <c r="CK59" s="625" t="s">
        <v>312</v>
      </c>
      <c r="CL59" s="626">
        <v>1181272081</v>
      </c>
      <c r="CM59" s="626">
        <v>543810975</v>
      </c>
      <c r="CN59" s="626">
        <v>543810975</v>
      </c>
      <c r="CO59" s="626">
        <v>637461106</v>
      </c>
      <c r="CP59" s="627">
        <f t="shared" si="38"/>
        <v>1181272.081</v>
      </c>
      <c r="CQ59" s="627">
        <f t="shared" si="39"/>
        <v>543810.97499999998</v>
      </c>
      <c r="CR59" s="627">
        <f t="shared" si="40"/>
        <v>543810.97499999998</v>
      </c>
      <c r="CS59" s="627">
        <f t="shared" si="41"/>
        <v>637461.10600000003</v>
      </c>
      <c r="CU59" s="628"/>
      <c r="CV59" s="625" t="s">
        <v>499</v>
      </c>
      <c r="CW59" s="626">
        <v>586918</v>
      </c>
      <c r="CX59" s="626">
        <f t="shared" si="42"/>
        <v>586.91800000000001</v>
      </c>
      <c r="CZ59" s="625" t="s">
        <v>312</v>
      </c>
      <c r="DA59" s="626">
        <v>1181272081</v>
      </c>
      <c r="DB59" s="626">
        <v>629636352</v>
      </c>
      <c r="DC59" s="626">
        <v>629636352</v>
      </c>
      <c r="DD59" s="626">
        <v>551635729</v>
      </c>
      <c r="DE59" s="626">
        <f t="shared" si="43"/>
        <v>1181272.081</v>
      </c>
      <c r="DF59" s="626">
        <f t="shared" si="44"/>
        <v>629636.35199999996</v>
      </c>
      <c r="DG59" s="626">
        <f t="shared" si="45"/>
        <v>629636.35199999996</v>
      </c>
      <c r="DH59" s="626">
        <f t="shared" si="46"/>
        <v>551635.72900000005</v>
      </c>
      <c r="DL59" s="625" t="s">
        <v>426</v>
      </c>
      <c r="DM59" s="626">
        <v>30000000</v>
      </c>
      <c r="DN59" s="626">
        <f t="shared" si="47"/>
        <v>30000</v>
      </c>
      <c r="DQ59" s="629" t="s">
        <v>312</v>
      </c>
      <c r="DR59" s="626">
        <v>1182462335</v>
      </c>
      <c r="DS59" s="626">
        <v>720983698</v>
      </c>
      <c r="DT59" s="626">
        <v>720983698</v>
      </c>
      <c r="DU59" s="626">
        <v>461478637</v>
      </c>
      <c r="DV59" s="626">
        <f t="shared" si="48"/>
        <v>1182462.335</v>
      </c>
      <c r="DW59" s="626">
        <f t="shared" si="49"/>
        <v>720983.69799999997</v>
      </c>
      <c r="DX59" s="626">
        <f t="shared" si="50"/>
        <v>720983.69799999997</v>
      </c>
      <c r="DY59" s="626">
        <f t="shared" si="51"/>
        <v>461478.63699999999</v>
      </c>
      <c r="EB59" s="625" t="s">
        <v>326</v>
      </c>
      <c r="EC59" s="626">
        <v>163150</v>
      </c>
      <c r="ED59" s="626">
        <f t="shared" si="52"/>
        <v>163.15</v>
      </c>
      <c r="EH59" s="630" t="s">
        <v>312</v>
      </c>
      <c r="EI59" s="630">
        <v>1186184592</v>
      </c>
      <c r="EJ59" s="630">
        <v>812633815</v>
      </c>
      <c r="EK59" s="630">
        <v>373550777</v>
      </c>
      <c r="EL59" s="630">
        <v>812633815</v>
      </c>
      <c r="EM59" s="630">
        <v>798517418</v>
      </c>
      <c r="EN59" s="630">
        <v>14116397</v>
      </c>
      <c r="EO59" s="630">
        <f t="shared" si="53"/>
        <v>1186184.5919999999</v>
      </c>
      <c r="EP59" s="630">
        <f t="shared" si="54"/>
        <v>812633.81499999994</v>
      </c>
      <c r="EQ59" s="630">
        <f t="shared" si="55"/>
        <v>373550.777</v>
      </c>
      <c r="ER59" s="630">
        <f t="shared" si="18"/>
        <v>812633.81499999994</v>
      </c>
      <c r="ES59" s="630">
        <f t="shared" si="19"/>
        <v>798517.41799999995</v>
      </c>
      <c r="ET59" s="630">
        <f t="shared" si="56"/>
        <v>14116.397000000001</v>
      </c>
      <c r="EW59" s="625" t="s">
        <v>495</v>
      </c>
      <c r="EX59" s="631">
        <v>1404800</v>
      </c>
      <c r="EY59" s="631">
        <f t="shared" si="57"/>
        <v>1404.8</v>
      </c>
      <c r="FA59" s="625" t="s">
        <v>312</v>
      </c>
      <c r="FB59" s="631">
        <v>1186339592</v>
      </c>
      <c r="FC59" s="631">
        <v>903681444</v>
      </c>
      <c r="FD59" s="631">
        <v>903681444</v>
      </c>
      <c r="FE59" s="631">
        <v>282658148</v>
      </c>
      <c r="FF59" s="631">
        <v>889558379</v>
      </c>
      <c r="FG59" s="631">
        <v>14123065</v>
      </c>
      <c r="FH59" s="631">
        <f t="shared" si="58"/>
        <v>1186339.5919999999</v>
      </c>
      <c r="FI59" s="631">
        <f t="shared" si="59"/>
        <v>903681.44400000002</v>
      </c>
      <c r="FJ59" s="631">
        <f t="shared" si="60"/>
        <v>903681.44400000002</v>
      </c>
      <c r="FK59" s="631">
        <f t="shared" si="61"/>
        <v>282658.14799999999</v>
      </c>
      <c r="FL59" s="631">
        <f t="shared" si="62"/>
        <v>889558.37899999996</v>
      </c>
      <c r="FM59" s="631">
        <f t="shared" si="63"/>
        <v>14123.065000000001</v>
      </c>
      <c r="FP59" s="632" t="s">
        <v>314</v>
      </c>
      <c r="FQ59" s="633">
        <v>335677952</v>
      </c>
      <c r="FR59" s="627">
        <f t="shared" si="64"/>
        <v>335677.95199999999</v>
      </c>
      <c r="FT59" s="625" t="s">
        <v>312</v>
      </c>
      <c r="FU59" s="625">
        <v>1135645099</v>
      </c>
      <c r="FV59" s="633">
        <v>1006253632</v>
      </c>
      <c r="FW59" s="633">
        <v>1006253632</v>
      </c>
      <c r="FX59" s="633">
        <v>129391467</v>
      </c>
      <c r="FY59" s="633">
        <v>990588334</v>
      </c>
      <c r="FZ59" s="633">
        <v>15665298</v>
      </c>
      <c r="GA59" s="633">
        <f t="shared" si="65"/>
        <v>1135645.0989999999</v>
      </c>
      <c r="GB59" s="633">
        <f t="shared" si="66"/>
        <v>1006253.632</v>
      </c>
      <c r="GC59" s="633">
        <f t="shared" si="67"/>
        <v>1006253.632</v>
      </c>
      <c r="GD59" s="633">
        <f t="shared" si="68"/>
        <v>129391.467</v>
      </c>
      <c r="GE59" s="633">
        <f t="shared" si="69"/>
        <v>990588.33400000003</v>
      </c>
      <c r="GF59" s="633">
        <f t="shared" si="70"/>
        <v>15665.298000000001</v>
      </c>
      <c r="GG59" s="633"/>
    </row>
    <row r="60" spans="1:189" x14ac:dyDescent="0.2">
      <c r="A60" s="624" t="s">
        <v>484</v>
      </c>
      <c r="B60" s="624">
        <v>1038046000</v>
      </c>
      <c r="C60" s="624">
        <v>75001527</v>
      </c>
      <c r="D60" s="624">
        <v>75001527</v>
      </c>
      <c r="E60" s="624">
        <v>963044473</v>
      </c>
      <c r="F60" s="624">
        <f t="shared" si="71"/>
        <v>1070225.426</v>
      </c>
      <c r="G60" s="624">
        <f t="shared" si="72"/>
        <v>77326.574336999998</v>
      </c>
      <c r="H60" s="624">
        <f t="shared" si="73"/>
        <v>77326.574336999998</v>
      </c>
      <c r="I60" s="624">
        <f t="shared" si="74"/>
        <v>992898.85166299995</v>
      </c>
      <c r="J60" s="616" t="s">
        <v>282</v>
      </c>
      <c r="L60" s="625" t="s">
        <v>496</v>
      </c>
      <c r="M60" s="626">
        <v>172550</v>
      </c>
      <c r="N60" s="626">
        <f t="shared" si="75"/>
        <v>177.89904999999999</v>
      </c>
      <c r="P60" s="625" t="s">
        <v>484</v>
      </c>
      <c r="Q60" s="626">
        <v>1038046000</v>
      </c>
      <c r="R60" s="626">
        <v>150193909</v>
      </c>
      <c r="S60" s="626">
        <v>150193909</v>
      </c>
      <c r="T60" s="626">
        <v>887852091</v>
      </c>
      <c r="U60" s="626">
        <f t="shared" si="76"/>
        <v>1070225.426</v>
      </c>
      <c r="V60" s="624">
        <f t="shared" si="77"/>
        <v>154849.92017900001</v>
      </c>
      <c r="W60" s="624">
        <f t="shared" si="78"/>
        <v>154849.92017900001</v>
      </c>
      <c r="X60" s="624">
        <f t="shared" si="79"/>
        <v>915375.50582099997</v>
      </c>
      <c r="AA60" s="625" t="s">
        <v>487</v>
      </c>
      <c r="AB60" s="626">
        <v>297378</v>
      </c>
      <c r="AC60" s="624">
        <f t="shared" si="80"/>
        <v>297.37799999999999</v>
      </c>
      <c r="AE60" s="616" t="s">
        <v>484</v>
      </c>
      <c r="AF60" s="624">
        <v>1038046000</v>
      </c>
      <c r="AG60" s="624">
        <v>226507317</v>
      </c>
      <c r="AH60" s="624">
        <v>226507317</v>
      </c>
      <c r="AI60" s="624">
        <v>811538683</v>
      </c>
      <c r="AJ60" s="624">
        <f t="shared" si="81"/>
        <v>1038046</v>
      </c>
      <c r="AK60" s="624">
        <f t="shared" si="82"/>
        <v>226507.31700000001</v>
      </c>
      <c r="AL60" s="624">
        <f t="shared" si="83"/>
        <v>226507.31700000001</v>
      </c>
      <c r="AM60" s="624">
        <f t="shared" si="84"/>
        <v>811538.68299999996</v>
      </c>
      <c r="AP60" s="625" t="s">
        <v>326</v>
      </c>
      <c r="AQ60" s="626">
        <v>101850</v>
      </c>
      <c r="AR60" s="626">
        <f t="shared" si="22"/>
        <v>101.85</v>
      </c>
      <c r="AT60" s="625" t="s">
        <v>484</v>
      </c>
      <c r="AU60" s="626">
        <v>1038079049</v>
      </c>
      <c r="AV60" s="626">
        <v>300865439</v>
      </c>
      <c r="AW60" s="626">
        <v>300865439</v>
      </c>
      <c r="AX60" s="626">
        <v>737213610</v>
      </c>
      <c r="AY60" s="624">
        <f t="shared" si="23"/>
        <v>1038079.049</v>
      </c>
      <c r="AZ60" s="624">
        <f t="shared" si="24"/>
        <v>300865.43900000001</v>
      </c>
      <c r="BA60" s="624">
        <f t="shared" si="25"/>
        <v>300865.43900000001</v>
      </c>
      <c r="BB60" s="624">
        <f t="shared" si="26"/>
        <v>737213.61</v>
      </c>
      <c r="BD60" s="616" t="s">
        <v>496</v>
      </c>
      <c r="BE60" s="627">
        <v>494920</v>
      </c>
      <c r="BF60" s="628">
        <f t="shared" si="27"/>
        <v>494.92</v>
      </c>
      <c r="BH60" s="616" t="s">
        <v>484</v>
      </c>
      <c r="BI60" s="627">
        <v>1038079049</v>
      </c>
      <c r="BJ60" s="627">
        <v>374109569</v>
      </c>
      <c r="BK60" s="627">
        <v>374109569</v>
      </c>
      <c r="BL60" s="627">
        <v>663969480</v>
      </c>
      <c r="BM60" s="628">
        <f t="shared" si="28"/>
        <v>1038079.049</v>
      </c>
      <c r="BN60" s="628">
        <f t="shared" si="29"/>
        <v>374109.56900000002</v>
      </c>
      <c r="BO60" s="628">
        <f t="shared" si="30"/>
        <v>374109.56900000002</v>
      </c>
      <c r="BP60" s="628">
        <f t="shared" si="31"/>
        <v>663969.48</v>
      </c>
      <c r="BS60" s="616" t="s">
        <v>321</v>
      </c>
      <c r="BT60" s="627">
        <v>1940467</v>
      </c>
      <c r="BU60" s="627">
        <f t="shared" si="32"/>
        <v>1940.4670000000001</v>
      </c>
      <c r="BW60" s="627" t="s">
        <v>484</v>
      </c>
      <c r="BX60" s="627">
        <v>1085079049</v>
      </c>
      <c r="BY60" s="627">
        <v>447127417</v>
      </c>
      <c r="BZ60" s="627">
        <v>637951632</v>
      </c>
      <c r="CA60" s="627">
        <v>447127417</v>
      </c>
      <c r="CB60" s="627">
        <f t="shared" si="33"/>
        <v>1085079.0490000001</v>
      </c>
      <c r="CC60" s="627">
        <f t="shared" si="34"/>
        <v>447127.41700000002</v>
      </c>
      <c r="CD60" s="627">
        <f t="shared" si="35"/>
        <v>637951.63199999998</v>
      </c>
      <c r="CE60" s="627">
        <f t="shared" si="36"/>
        <v>447127.41700000002</v>
      </c>
      <c r="CG60" s="616" t="s">
        <v>500</v>
      </c>
      <c r="CH60" s="627">
        <v>8104208</v>
      </c>
      <c r="CI60" s="627">
        <f t="shared" si="37"/>
        <v>8104.2079999999996</v>
      </c>
      <c r="CK60" s="625" t="s">
        <v>484</v>
      </c>
      <c r="CL60" s="626">
        <v>1085046000</v>
      </c>
      <c r="CM60" s="626">
        <v>531544390</v>
      </c>
      <c r="CN60" s="626">
        <v>531544390</v>
      </c>
      <c r="CO60" s="626">
        <v>553501610</v>
      </c>
      <c r="CP60" s="627">
        <f t="shared" si="38"/>
        <v>1085046</v>
      </c>
      <c r="CQ60" s="627">
        <f t="shared" si="39"/>
        <v>531544.39</v>
      </c>
      <c r="CR60" s="627">
        <f t="shared" si="40"/>
        <v>531544.39</v>
      </c>
      <c r="CS60" s="627">
        <f t="shared" si="41"/>
        <v>553501.61</v>
      </c>
      <c r="CU60" s="628"/>
      <c r="CV60" s="625" t="s">
        <v>333</v>
      </c>
      <c r="CW60" s="626">
        <v>2180992</v>
      </c>
      <c r="CX60" s="626">
        <f t="shared" si="42"/>
        <v>2180.9920000000002</v>
      </c>
      <c r="CZ60" s="625" t="s">
        <v>484</v>
      </c>
      <c r="DA60" s="626">
        <v>1085046000</v>
      </c>
      <c r="DB60" s="626">
        <v>617369767</v>
      </c>
      <c r="DC60" s="626">
        <v>617369767</v>
      </c>
      <c r="DD60" s="626">
        <v>467676233</v>
      </c>
      <c r="DE60" s="626">
        <f t="shared" si="43"/>
        <v>1085046</v>
      </c>
      <c r="DF60" s="626">
        <f t="shared" si="44"/>
        <v>617369.76699999999</v>
      </c>
      <c r="DG60" s="626">
        <f t="shared" si="45"/>
        <v>617369.76699999999</v>
      </c>
      <c r="DH60" s="626">
        <f t="shared" si="46"/>
        <v>467676.23300000001</v>
      </c>
      <c r="DL60" s="625" t="s">
        <v>317</v>
      </c>
      <c r="DM60" s="626">
        <v>7598193</v>
      </c>
      <c r="DN60" s="626">
        <f t="shared" si="47"/>
        <v>7598.1930000000002</v>
      </c>
      <c r="DQ60" s="629" t="s">
        <v>484</v>
      </c>
      <c r="DR60" s="626">
        <v>1085046000</v>
      </c>
      <c r="DS60" s="626">
        <v>707526859</v>
      </c>
      <c r="DT60" s="626">
        <v>707526859</v>
      </c>
      <c r="DU60" s="626">
        <v>377519141</v>
      </c>
      <c r="DV60" s="626">
        <f t="shared" si="48"/>
        <v>1085046</v>
      </c>
      <c r="DW60" s="626">
        <f t="shared" si="49"/>
        <v>707526.85900000005</v>
      </c>
      <c r="DX60" s="626">
        <f t="shared" si="50"/>
        <v>707526.85900000005</v>
      </c>
      <c r="DY60" s="626">
        <f t="shared" si="51"/>
        <v>377519.141</v>
      </c>
      <c r="EB60" s="625" t="s">
        <v>327</v>
      </c>
      <c r="EC60" s="626">
        <v>607412</v>
      </c>
      <c r="ED60" s="626">
        <f t="shared" si="52"/>
        <v>607.41200000000003</v>
      </c>
      <c r="EH60" s="630" t="s">
        <v>484</v>
      </c>
      <c r="EI60" s="630">
        <v>1085046000</v>
      </c>
      <c r="EJ60" s="630">
        <v>794542895</v>
      </c>
      <c r="EK60" s="630">
        <v>290503105</v>
      </c>
      <c r="EL60" s="630">
        <v>794542895</v>
      </c>
      <c r="EM60" s="630">
        <v>781874519</v>
      </c>
      <c r="EN60" s="630">
        <v>12668376</v>
      </c>
      <c r="EO60" s="630">
        <f t="shared" si="53"/>
        <v>1085046</v>
      </c>
      <c r="EP60" s="630">
        <f t="shared" si="54"/>
        <v>794542.89500000002</v>
      </c>
      <c r="EQ60" s="630">
        <f t="shared" si="55"/>
        <v>290503.10499999998</v>
      </c>
      <c r="ER60" s="630">
        <f t="shared" si="18"/>
        <v>794542.89500000002</v>
      </c>
      <c r="ES60" s="630">
        <f t="shared" si="19"/>
        <v>781874.51899999997</v>
      </c>
      <c r="ET60" s="630">
        <f t="shared" si="56"/>
        <v>12668.376</v>
      </c>
      <c r="EW60" s="625" t="s">
        <v>496</v>
      </c>
      <c r="EX60" s="631">
        <v>309400</v>
      </c>
      <c r="EY60" s="631">
        <f t="shared" si="57"/>
        <v>309.39999999999998</v>
      </c>
      <c r="FA60" s="625" t="s">
        <v>484</v>
      </c>
      <c r="FB60" s="631">
        <v>1085201000</v>
      </c>
      <c r="FC60" s="631">
        <v>883788700</v>
      </c>
      <c r="FD60" s="631">
        <v>883788700</v>
      </c>
      <c r="FE60" s="631">
        <v>201412300</v>
      </c>
      <c r="FF60" s="631">
        <v>870849924</v>
      </c>
      <c r="FG60" s="631">
        <v>12938776</v>
      </c>
      <c r="FH60" s="631">
        <f t="shared" si="58"/>
        <v>1085201</v>
      </c>
      <c r="FI60" s="631">
        <f t="shared" si="59"/>
        <v>883788.7</v>
      </c>
      <c r="FJ60" s="631">
        <f t="shared" si="60"/>
        <v>883788.7</v>
      </c>
      <c r="FK60" s="631">
        <f t="shared" si="61"/>
        <v>201412.3</v>
      </c>
      <c r="FL60" s="631">
        <f t="shared" si="62"/>
        <v>870849.924</v>
      </c>
      <c r="FM60" s="631">
        <f t="shared" si="63"/>
        <v>12938.776</v>
      </c>
      <c r="FP60" s="632" t="s">
        <v>317</v>
      </c>
      <c r="FQ60" s="633">
        <v>4730415</v>
      </c>
      <c r="FR60" s="627">
        <f t="shared" si="64"/>
        <v>4730.415</v>
      </c>
      <c r="FT60" s="625" t="s">
        <v>484</v>
      </c>
      <c r="FU60" s="625">
        <v>1111176061</v>
      </c>
      <c r="FV60" s="633">
        <v>983337316</v>
      </c>
      <c r="FW60" s="633">
        <v>983337316</v>
      </c>
      <c r="FX60" s="633">
        <v>127838745</v>
      </c>
      <c r="FY60" s="633">
        <v>968847135</v>
      </c>
      <c r="FZ60" s="633">
        <v>14490181</v>
      </c>
      <c r="GA60" s="633">
        <f t="shared" si="65"/>
        <v>1111176.061</v>
      </c>
      <c r="GB60" s="633">
        <f t="shared" si="66"/>
        <v>983337.31599999999</v>
      </c>
      <c r="GC60" s="633">
        <f t="shared" si="67"/>
        <v>983337.31599999999</v>
      </c>
      <c r="GD60" s="633">
        <f t="shared" si="68"/>
        <v>127838.745</v>
      </c>
      <c r="GE60" s="633">
        <f t="shared" si="69"/>
        <v>968847.13500000001</v>
      </c>
      <c r="GF60" s="633">
        <f t="shared" si="70"/>
        <v>14490.181</v>
      </c>
      <c r="GG60" s="633"/>
    </row>
    <row r="61" spans="1:189" x14ac:dyDescent="0.2">
      <c r="A61" s="624" t="s">
        <v>485</v>
      </c>
      <c r="B61" s="624">
        <v>1018733000</v>
      </c>
      <c r="C61" s="624">
        <v>74008732</v>
      </c>
      <c r="D61" s="624">
        <v>74008732</v>
      </c>
      <c r="E61" s="624">
        <v>944724268</v>
      </c>
      <c r="F61" s="624">
        <f t="shared" si="71"/>
        <v>1050313.723</v>
      </c>
      <c r="G61" s="624">
        <f t="shared" si="72"/>
        <v>76303.002691999995</v>
      </c>
      <c r="H61" s="624">
        <f t="shared" si="73"/>
        <v>76303.002691999995</v>
      </c>
      <c r="I61" s="624">
        <f t="shared" si="74"/>
        <v>974010.72030799999</v>
      </c>
      <c r="J61" s="616" t="s">
        <v>282</v>
      </c>
      <c r="L61" s="625" t="s">
        <v>498</v>
      </c>
      <c r="M61" s="626">
        <v>219912</v>
      </c>
      <c r="N61" s="626">
        <f t="shared" si="75"/>
        <v>226.72927199999998</v>
      </c>
      <c r="P61" s="625" t="s">
        <v>485</v>
      </c>
      <c r="Q61" s="626">
        <v>1018733000</v>
      </c>
      <c r="R61" s="626">
        <v>148388246</v>
      </c>
      <c r="S61" s="626">
        <v>148388246</v>
      </c>
      <c r="T61" s="626">
        <v>870344754</v>
      </c>
      <c r="U61" s="626">
        <f t="shared" si="76"/>
        <v>1050313.723</v>
      </c>
      <c r="V61" s="624">
        <f t="shared" si="77"/>
        <v>152988.28162600001</v>
      </c>
      <c r="W61" s="624">
        <f t="shared" si="78"/>
        <v>152988.28162600001</v>
      </c>
      <c r="X61" s="624">
        <f t="shared" si="79"/>
        <v>897325.44137399993</v>
      </c>
      <c r="AA61" s="625" t="s">
        <v>316</v>
      </c>
      <c r="AB61" s="626">
        <v>61591</v>
      </c>
      <c r="AC61" s="624">
        <f t="shared" si="80"/>
        <v>61.591000000000001</v>
      </c>
      <c r="AE61" s="616" t="s">
        <v>485</v>
      </c>
      <c r="AF61" s="624">
        <v>1018733000</v>
      </c>
      <c r="AG61" s="624">
        <v>223456122</v>
      </c>
      <c r="AH61" s="624">
        <v>223456122</v>
      </c>
      <c r="AI61" s="624">
        <v>795276878</v>
      </c>
      <c r="AJ61" s="624">
        <f t="shared" si="81"/>
        <v>1018733</v>
      </c>
      <c r="AK61" s="624">
        <f t="shared" si="82"/>
        <v>223456.122</v>
      </c>
      <c r="AL61" s="624">
        <f t="shared" si="83"/>
        <v>223456.122</v>
      </c>
      <c r="AM61" s="624">
        <f t="shared" si="84"/>
        <v>795276.87800000003</v>
      </c>
      <c r="AP61" s="625" t="s">
        <v>327</v>
      </c>
      <c r="AQ61" s="626">
        <v>2565206</v>
      </c>
      <c r="AR61" s="626">
        <f t="shared" si="22"/>
        <v>2565.2060000000001</v>
      </c>
      <c r="AT61" s="625" t="s">
        <v>485</v>
      </c>
      <c r="AU61" s="626">
        <v>1018733000</v>
      </c>
      <c r="AV61" s="626">
        <v>296607652</v>
      </c>
      <c r="AW61" s="626">
        <v>296607652</v>
      </c>
      <c r="AX61" s="626">
        <v>722125348</v>
      </c>
      <c r="AY61" s="624">
        <f t="shared" si="23"/>
        <v>1018733</v>
      </c>
      <c r="AZ61" s="624">
        <f t="shared" si="24"/>
        <v>296607.652</v>
      </c>
      <c r="BA61" s="624">
        <f t="shared" si="25"/>
        <v>296607.652</v>
      </c>
      <c r="BB61" s="624">
        <f t="shared" si="26"/>
        <v>722125.348</v>
      </c>
      <c r="BD61" s="616" t="s">
        <v>499</v>
      </c>
      <c r="BE61" s="627">
        <v>586918</v>
      </c>
      <c r="BF61" s="628">
        <f t="shared" si="27"/>
        <v>586.91800000000001</v>
      </c>
      <c r="BH61" s="616" t="s">
        <v>485</v>
      </c>
      <c r="BI61" s="627">
        <v>1018733000</v>
      </c>
      <c r="BJ61" s="627">
        <v>369023286</v>
      </c>
      <c r="BK61" s="627">
        <v>369023286</v>
      </c>
      <c r="BL61" s="627">
        <v>649709714</v>
      </c>
      <c r="BM61" s="628">
        <f t="shared" si="28"/>
        <v>1018733</v>
      </c>
      <c r="BN61" s="628">
        <f t="shared" si="29"/>
        <v>369023.28600000002</v>
      </c>
      <c r="BO61" s="628">
        <f t="shared" si="30"/>
        <v>369023.28600000002</v>
      </c>
      <c r="BP61" s="628">
        <f t="shared" si="31"/>
        <v>649709.71400000004</v>
      </c>
      <c r="BS61" s="616" t="s">
        <v>322</v>
      </c>
      <c r="BT61" s="627">
        <v>83276</v>
      </c>
      <c r="BU61" s="627">
        <f t="shared" si="32"/>
        <v>83.275999999999996</v>
      </c>
      <c r="BW61" s="627" t="s">
        <v>485</v>
      </c>
      <c r="BX61" s="627">
        <v>1065733000</v>
      </c>
      <c r="BY61" s="627">
        <v>441587745</v>
      </c>
      <c r="BZ61" s="627">
        <v>624145255</v>
      </c>
      <c r="CA61" s="627">
        <v>441587745</v>
      </c>
      <c r="CB61" s="627">
        <f t="shared" si="33"/>
        <v>1065733</v>
      </c>
      <c r="CC61" s="627">
        <f t="shared" si="34"/>
        <v>441587.745</v>
      </c>
      <c r="CD61" s="627">
        <f t="shared" si="35"/>
        <v>624145.255</v>
      </c>
      <c r="CE61" s="627">
        <f t="shared" si="36"/>
        <v>441587.745</v>
      </c>
      <c r="CG61" s="616" t="s">
        <v>501</v>
      </c>
      <c r="CH61" s="627">
        <v>5629167</v>
      </c>
      <c r="CI61" s="627">
        <f t="shared" si="37"/>
        <v>5629.1670000000004</v>
      </c>
      <c r="CK61" s="625" t="s">
        <v>485</v>
      </c>
      <c r="CL61" s="626">
        <v>1065733000</v>
      </c>
      <c r="CM61" s="626">
        <v>525427687</v>
      </c>
      <c r="CN61" s="626">
        <v>525427687</v>
      </c>
      <c r="CO61" s="626">
        <v>540305313</v>
      </c>
      <c r="CP61" s="627">
        <f t="shared" si="38"/>
        <v>1065733</v>
      </c>
      <c r="CQ61" s="627">
        <f t="shared" si="39"/>
        <v>525427.68700000003</v>
      </c>
      <c r="CR61" s="627">
        <f t="shared" si="40"/>
        <v>525427.68700000003</v>
      </c>
      <c r="CS61" s="627">
        <f t="shared" si="41"/>
        <v>540305.31299999997</v>
      </c>
      <c r="CU61" s="628"/>
      <c r="CV61" s="625" t="s">
        <v>334</v>
      </c>
      <c r="CW61" s="626">
        <v>2180992</v>
      </c>
      <c r="CX61" s="626">
        <f t="shared" si="42"/>
        <v>2180.9920000000002</v>
      </c>
      <c r="CZ61" s="625" t="s">
        <v>485</v>
      </c>
      <c r="DA61" s="626">
        <v>1065733000</v>
      </c>
      <c r="DB61" s="626">
        <v>611227249</v>
      </c>
      <c r="DC61" s="626">
        <v>611227249</v>
      </c>
      <c r="DD61" s="626">
        <v>454505751</v>
      </c>
      <c r="DE61" s="626">
        <f t="shared" si="43"/>
        <v>1065733</v>
      </c>
      <c r="DF61" s="626">
        <f t="shared" si="44"/>
        <v>611227.24899999995</v>
      </c>
      <c r="DG61" s="626">
        <f t="shared" si="45"/>
        <v>611227.24899999995</v>
      </c>
      <c r="DH61" s="626">
        <f t="shared" si="46"/>
        <v>454505.75099999999</v>
      </c>
      <c r="DL61" s="625" t="s">
        <v>491</v>
      </c>
      <c r="DM61" s="626">
        <v>227383</v>
      </c>
      <c r="DN61" s="626">
        <f t="shared" si="47"/>
        <v>227.38300000000001</v>
      </c>
      <c r="DQ61" s="629" t="s">
        <v>485</v>
      </c>
      <c r="DR61" s="626">
        <v>1065733000</v>
      </c>
      <c r="DS61" s="626">
        <v>701263099</v>
      </c>
      <c r="DT61" s="626">
        <v>701263099</v>
      </c>
      <c r="DU61" s="626">
        <v>364469901</v>
      </c>
      <c r="DV61" s="626">
        <f t="shared" si="48"/>
        <v>1065733</v>
      </c>
      <c r="DW61" s="626">
        <f t="shared" si="49"/>
        <v>701263.09900000005</v>
      </c>
      <c r="DX61" s="626">
        <f t="shared" si="50"/>
        <v>701263.09900000005</v>
      </c>
      <c r="DY61" s="626">
        <f t="shared" si="51"/>
        <v>364469.90100000001</v>
      </c>
      <c r="EB61" s="625" t="s">
        <v>328</v>
      </c>
      <c r="EC61" s="626">
        <v>238509</v>
      </c>
      <c r="ED61" s="626">
        <f t="shared" si="52"/>
        <v>238.50899999999999</v>
      </c>
      <c r="EH61" s="630" t="s">
        <v>485</v>
      </c>
      <c r="EI61" s="630">
        <v>1065946240</v>
      </c>
      <c r="EJ61" s="630">
        <v>788036651</v>
      </c>
      <c r="EK61" s="630">
        <v>277909589</v>
      </c>
      <c r="EL61" s="630">
        <v>788036651</v>
      </c>
      <c r="EM61" s="630">
        <v>775400084</v>
      </c>
      <c r="EN61" s="630">
        <v>12636567</v>
      </c>
      <c r="EO61" s="630">
        <f t="shared" si="53"/>
        <v>1065946.24</v>
      </c>
      <c r="EP61" s="630">
        <f t="shared" si="54"/>
        <v>788036.65099999995</v>
      </c>
      <c r="EQ61" s="630">
        <f t="shared" si="55"/>
        <v>277909.58899999998</v>
      </c>
      <c r="ER61" s="630">
        <f t="shared" si="18"/>
        <v>788036.65099999995</v>
      </c>
      <c r="ES61" s="630">
        <f t="shared" si="19"/>
        <v>775400.08400000003</v>
      </c>
      <c r="ET61" s="630">
        <f t="shared" si="56"/>
        <v>12636.566999999999</v>
      </c>
      <c r="EW61" s="625" t="s">
        <v>497</v>
      </c>
      <c r="EX61" s="631">
        <v>1387659</v>
      </c>
      <c r="EY61" s="631">
        <f t="shared" si="57"/>
        <v>1387.6590000000001</v>
      </c>
      <c r="FA61" s="625" t="s">
        <v>485</v>
      </c>
      <c r="FB61" s="631">
        <v>1065946240</v>
      </c>
      <c r="FC61" s="631">
        <v>876675030</v>
      </c>
      <c r="FD61" s="631">
        <v>876675030</v>
      </c>
      <c r="FE61" s="631">
        <v>189271210</v>
      </c>
      <c r="FF61" s="631">
        <v>863768063</v>
      </c>
      <c r="FG61" s="631">
        <v>12906967</v>
      </c>
      <c r="FH61" s="631">
        <f t="shared" si="58"/>
        <v>1065946.24</v>
      </c>
      <c r="FI61" s="631">
        <f t="shared" si="59"/>
        <v>876675.03</v>
      </c>
      <c r="FJ61" s="631">
        <f t="shared" si="60"/>
        <v>876675.03</v>
      </c>
      <c r="FK61" s="631">
        <f t="shared" si="61"/>
        <v>189271.21</v>
      </c>
      <c r="FL61" s="631">
        <f t="shared" si="62"/>
        <v>863768.06299999997</v>
      </c>
      <c r="FM61" s="631">
        <f t="shared" si="63"/>
        <v>12906.967000000001</v>
      </c>
      <c r="FP61" s="632" t="s">
        <v>318</v>
      </c>
      <c r="FQ61" s="633">
        <v>2175027</v>
      </c>
      <c r="FR61" s="627">
        <f t="shared" si="64"/>
        <v>2175.027</v>
      </c>
      <c r="FT61" s="625" t="s">
        <v>485</v>
      </c>
      <c r="FU61" s="625">
        <v>1091689240</v>
      </c>
      <c r="FV61" s="633">
        <v>975943358</v>
      </c>
      <c r="FW61" s="633">
        <v>975943358</v>
      </c>
      <c r="FX61" s="633">
        <v>115745882</v>
      </c>
      <c r="FY61" s="633">
        <v>961453177</v>
      </c>
      <c r="FZ61" s="633">
        <v>14490181</v>
      </c>
      <c r="GA61" s="633">
        <f t="shared" si="65"/>
        <v>1091689.24</v>
      </c>
      <c r="GB61" s="633">
        <f t="shared" si="66"/>
        <v>975943.35800000001</v>
      </c>
      <c r="GC61" s="633">
        <f t="shared" si="67"/>
        <v>975943.35800000001</v>
      </c>
      <c r="GD61" s="633">
        <f t="shared" si="68"/>
        <v>115745.882</v>
      </c>
      <c r="GE61" s="633">
        <f t="shared" si="69"/>
        <v>961453.17700000003</v>
      </c>
      <c r="GF61" s="633">
        <f t="shared" si="70"/>
        <v>14490.181</v>
      </c>
      <c r="GG61" s="633"/>
    </row>
    <row r="62" spans="1:189" x14ac:dyDescent="0.2">
      <c r="A62" s="624" t="s">
        <v>486</v>
      </c>
      <c r="B62" s="624">
        <v>19313000</v>
      </c>
      <c r="C62" s="624">
        <v>992795</v>
      </c>
      <c r="D62" s="624">
        <v>992795</v>
      </c>
      <c r="E62" s="624">
        <v>18320205</v>
      </c>
      <c r="F62" s="624">
        <f t="shared" si="71"/>
        <v>19911.702999999998</v>
      </c>
      <c r="G62" s="624">
        <f t="shared" si="72"/>
        <v>1023.5716449999999</v>
      </c>
      <c r="H62" s="624">
        <f t="shared" si="73"/>
        <v>1023.5716449999999</v>
      </c>
      <c r="I62" s="624">
        <f t="shared" si="74"/>
        <v>18888.131355000001</v>
      </c>
      <c r="J62" s="616" t="s">
        <v>282</v>
      </c>
      <c r="L62" s="625" t="s">
        <v>333</v>
      </c>
      <c r="M62" s="626">
        <v>3465203</v>
      </c>
      <c r="N62" s="626">
        <f t="shared" si="75"/>
        <v>3572.6242929999999</v>
      </c>
      <c r="P62" s="625" t="s">
        <v>486</v>
      </c>
      <c r="Q62" s="626">
        <v>19313000</v>
      </c>
      <c r="R62" s="626">
        <v>1805663</v>
      </c>
      <c r="S62" s="626">
        <v>1805663</v>
      </c>
      <c r="T62" s="626">
        <v>17507337</v>
      </c>
      <c r="U62" s="626">
        <f t="shared" si="76"/>
        <v>19911.702999999998</v>
      </c>
      <c r="V62" s="624">
        <f t="shared" si="77"/>
        <v>1861.6385529999998</v>
      </c>
      <c r="W62" s="624">
        <f t="shared" si="78"/>
        <v>1861.6385529999998</v>
      </c>
      <c r="X62" s="624">
        <f t="shared" si="79"/>
        <v>18050.064446999997</v>
      </c>
      <c r="AA62" s="625" t="s">
        <v>317</v>
      </c>
      <c r="AB62" s="626">
        <v>2531116</v>
      </c>
      <c r="AC62" s="624">
        <f t="shared" si="80"/>
        <v>2531.116</v>
      </c>
      <c r="AE62" s="616" t="s">
        <v>486</v>
      </c>
      <c r="AF62" s="624">
        <v>19313000</v>
      </c>
      <c r="AG62" s="624">
        <v>3051195</v>
      </c>
      <c r="AH62" s="624">
        <v>3051195</v>
      </c>
      <c r="AI62" s="624">
        <v>16261805</v>
      </c>
      <c r="AJ62" s="624">
        <f t="shared" si="81"/>
        <v>19313</v>
      </c>
      <c r="AK62" s="624">
        <f t="shared" si="82"/>
        <v>3051.1950000000002</v>
      </c>
      <c r="AL62" s="624">
        <f t="shared" si="83"/>
        <v>3051.1950000000002</v>
      </c>
      <c r="AM62" s="624">
        <f t="shared" si="84"/>
        <v>16261.805</v>
      </c>
      <c r="AP62" s="625" t="s">
        <v>494</v>
      </c>
      <c r="AQ62" s="626">
        <v>11199999</v>
      </c>
      <c r="AR62" s="626">
        <f t="shared" si="22"/>
        <v>11199.999</v>
      </c>
      <c r="AT62" s="625" t="s">
        <v>486</v>
      </c>
      <c r="AU62" s="626">
        <v>19346049</v>
      </c>
      <c r="AV62" s="626">
        <v>4257787</v>
      </c>
      <c r="AW62" s="626">
        <v>4257787</v>
      </c>
      <c r="AX62" s="626">
        <v>15088262</v>
      </c>
      <c r="AY62" s="624">
        <f t="shared" si="23"/>
        <v>19346.048999999999</v>
      </c>
      <c r="AZ62" s="624">
        <f t="shared" si="24"/>
        <v>4257.7870000000003</v>
      </c>
      <c r="BA62" s="624">
        <f t="shared" si="25"/>
        <v>4257.7870000000003</v>
      </c>
      <c r="BB62" s="624">
        <f t="shared" si="26"/>
        <v>15088.262000000001</v>
      </c>
      <c r="BD62" s="616" t="s">
        <v>333</v>
      </c>
      <c r="BE62" s="627">
        <v>707983</v>
      </c>
      <c r="BF62" s="628">
        <f t="shared" si="27"/>
        <v>707.98299999999995</v>
      </c>
      <c r="BH62" s="616" t="s">
        <v>486</v>
      </c>
      <c r="BI62" s="627">
        <v>19346049</v>
      </c>
      <c r="BJ62" s="627">
        <v>5086283</v>
      </c>
      <c r="BK62" s="627">
        <v>5086283</v>
      </c>
      <c r="BL62" s="627">
        <v>14259766</v>
      </c>
      <c r="BM62" s="628">
        <f t="shared" si="28"/>
        <v>19346.048999999999</v>
      </c>
      <c r="BN62" s="628">
        <f t="shared" si="29"/>
        <v>5086.2830000000004</v>
      </c>
      <c r="BO62" s="628">
        <f t="shared" si="30"/>
        <v>5086.2830000000004</v>
      </c>
      <c r="BP62" s="628">
        <f t="shared" si="31"/>
        <v>14259.766</v>
      </c>
      <c r="BS62" s="616" t="s">
        <v>323</v>
      </c>
      <c r="BT62" s="627">
        <v>11645457</v>
      </c>
      <c r="BU62" s="627">
        <f t="shared" si="32"/>
        <v>11645.457</v>
      </c>
      <c r="BW62" s="627" t="s">
        <v>486</v>
      </c>
      <c r="BX62" s="627">
        <v>19346049</v>
      </c>
      <c r="BY62" s="627">
        <v>5539672</v>
      </c>
      <c r="BZ62" s="627">
        <v>13806377</v>
      </c>
      <c r="CA62" s="627">
        <v>5539672</v>
      </c>
      <c r="CB62" s="627">
        <f t="shared" si="33"/>
        <v>19346.048999999999</v>
      </c>
      <c r="CC62" s="627">
        <f t="shared" si="34"/>
        <v>5539.6719999999996</v>
      </c>
      <c r="CD62" s="627">
        <f t="shared" si="35"/>
        <v>13806.377</v>
      </c>
      <c r="CE62" s="627">
        <f t="shared" si="36"/>
        <v>5539.6719999999996</v>
      </c>
      <c r="CG62" s="616" t="s">
        <v>338</v>
      </c>
      <c r="CH62" s="627">
        <v>49956088</v>
      </c>
      <c r="CI62" s="627">
        <f t="shared" si="37"/>
        <v>49956.088000000003</v>
      </c>
      <c r="CK62" s="625" t="s">
        <v>486</v>
      </c>
      <c r="CL62" s="626">
        <v>19313000</v>
      </c>
      <c r="CM62" s="626">
        <v>6116703</v>
      </c>
      <c r="CN62" s="626">
        <v>6116703</v>
      </c>
      <c r="CO62" s="626">
        <v>13196297</v>
      </c>
      <c r="CP62" s="627">
        <f t="shared" si="38"/>
        <v>19313</v>
      </c>
      <c r="CQ62" s="627">
        <f t="shared" si="39"/>
        <v>6116.7030000000004</v>
      </c>
      <c r="CR62" s="627">
        <f t="shared" si="40"/>
        <v>6116.7030000000004</v>
      </c>
      <c r="CS62" s="627">
        <f t="shared" si="41"/>
        <v>13196.297</v>
      </c>
      <c r="CU62" s="628"/>
      <c r="CV62" s="625" t="s">
        <v>336</v>
      </c>
      <c r="CW62" s="626">
        <v>121645042</v>
      </c>
      <c r="CX62" s="626">
        <f t="shared" si="42"/>
        <v>121645.042</v>
      </c>
      <c r="CZ62" s="625" t="s">
        <v>486</v>
      </c>
      <c r="DA62" s="626">
        <v>19313000</v>
      </c>
      <c r="DB62" s="626">
        <v>6142518</v>
      </c>
      <c r="DC62" s="626">
        <v>6142518</v>
      </c>
      <c r="DD62" s="626">
        <v>13170482</v>
      </c>
      <c r="DE62" s="626">
        <f t="shared" si="43"/>
        <v>19313</v>
      </c>
      <c r="DF62" s="626">
        <f t="shared" si="44"/>
        <v>6142.518</v>
      </c>
      <c r="DG62" s="626">
        <f t="shared" si="45"/>
        <v>6142.518</v>
      </c>
      <c r="DH62" s="626">
        <f t="shared" si="46"/>
        <v>13170.482</v>
      </c>
      <c r="DL62" s="625" t="s">
        <v>492</v>
      </c>
      <c r="DM62" s="626">
        <v>199920</v>
      </c>
      <c r="DN62" s="626">
        <f t="shared" si="47"/>
        <v>199.92</v>
      </c>
      <c r="DQ62" s="629" t="s">
        <v>486</v>
      </c>
      <c r="DR62" s="626">
        <v>19313000</v>
      </c>
      <c r="DS62" s="626">
        <v>6263760</v>
      </c>
      <c r="DT62" s="626">
        <v>6263760</v>
      </c>
      <c r="DU62" s="626">
        <v>13049240</v>
      </c>
      <c r="DV62" s="626">
        <f t="shared" si="48"/>
        <v>19313</v>
      </c>
      <c r="DW62" s="626">
        <f t="shared" si="49"/>
        <v>6263.76</v>
      </c>
      <c r="DX62" s="626">
        <f t="shared" si="50"/>
        <v>6263.76</v>
      </c>
      <c r="DY62" s="626">
        <f t="shared" si="51"/>
        <v>13049.24</v>
      </c>
      <c r="EB62" s="625" t="s">
        <v>329</v>
      </c>
      <c r="EC62" s="626">
        <v>75100</v>
      </c>
      <c r="ED62" s="626">
        <f t="shared" si="52"/>
        <v>75.099999999999994</v>
      </c>
      <c r="EH62" s="630" t="s">
        <v>486</v>
      </c>
      <c r="EI62" s="630">
        <v>19099760</v>
      </c>
      <c r="EJ62" s="630">
        <v>6506244</v>
      </c>
      <c r="EK62" s="630">
        <v>12593516</v>
      </c>
      <c r="EL62" s="630">
        <v>6506244</v>
      </c>
      <c r="EM62" s="630">
        <v>6474435</v>
      </c>
      <c r="EN62" s="630">
        <v>31809</v>
      </c>
      <c r="EO62" s="630">
        <f t="shared" si="53"/>
        <v>19099.759999999998</v>
      </c>
      <c r="EP62" s="630">
        <f t="shared" si="54"/>
        <v>6506.2439999999997</v>
      </c>
      <c r="EQ62" s="630">
        <f t="shared" si="55"/>
        <v>12593.516</v>
      </c>
      <c r="ER62" s="630">
        <f t="shared" si="18"/>
        <v>6506.2439999999997</v>
      </c>
      <c r="ES62" s="630">
        <f t="shared" si="19"/>
        <v>6474.4350000000004</v>
      </c>
      <c r="ET62" s="630">
        <f t="shared" si="56"/>
        <v>31.809000000000001</v>
      </c>
      <c r="EW62" s="625" t="s">
        <v>499</v>
      </c>
      <c r="EX62" s="631">
        <v>1175720</v>
      </c>
      <c r="EY62" s="631">
        <f t="shared" si="57"/>
        <v>1175.72</v>
      </c>
      <c r="FA62" s="625" t="s">
        <v>486</v>
      </c>
      <c r="FB62" s="631">
        <v>19254760</v>
      </c>
      <c r="FC62" s="631">
        <v>7113670</v>
      </c>
      <c r="FD62" s="631">
        <v>7113670</v>
      </c>
      <c r="FE62" s="631">
        <v>12141090</v>
      </c>
      <c r="FF62" s="631">
        <v>7081861</v>
      </c>
      <c r="FG62" s="631">
        <v>31809</v>
      </c>
      <c r="FH62" s="631">
        <f t="shared" si="58"/>
        <v>19254.759999999998</v>
      </c>
      <c r="FI62" s="631">
        <f t="shared" si="59"/>
        <v>7113.67</v>
      </c>
      <c r="FJ62" s="631">
        <f t="shared" si="60"/>
        <v>7113.67</v>
      </c>
      <c r="FK62" s="631">
        <f t="shared" si="61"/>
        <v>12141.09</v>
      </c>
      <c r="FL62" s="631">
        <f t="shared" si="62"/>
        <v>7081.8609999999999</v>
      </c>
      <c r="FM62" s="631">
        <f t="shared" si="63"/>
        <v>31.809000000000001</v>
      </c>
      <c r="FP62" s="632" t="s">
        <v>490</v>
      </c>
      <c r="FQ62" s="633">
        <v>392700</v>
      </c>
      <c r="FR62" s="627">
        <f t="shared" si="64"/>
        <v>392.7</v>
      </c>
      <c r="FT62" s="625" t="s">
        <v>486</v>
      </c>
      <c r="FU62" s="625">
        <v>19486821</v>
      </c>
      <c r="FV62" s="633">
        <v>7393958</v>
      </c>
      <c r="FW62" s="633">
        <v>7393958</v>
      </c>
      <c r="FX62" s="633">
        <v>12092863</v>
      </c>
      <c r="FY62" s="633">
        <v>7393958</v>
      </c>
      <c r="FZ62" s="633">
        <v>0</v>
      </c>
      <c r="GA62" s="633">
        <f t="shared" si="65"/>
        <v>19486.821</v>
      </c>
      <c r="GB62" s="633">
        <f t="shared" si="66"/>
        <v>7393.9579999999996</v>
      </c>
      <c r="GC62" s="633">
        <f t="shared" si="67"/>
        <v>7393.9579999999996</v>
      </c>
      <c r="GD62" s="633">
        <f t="shared" si="68"/>
        <v>12092.862999999999</v>
      </c>
      <c r="GE62" s="633">
        <f t="shared" si="69"/>
        <v>7393.9579999999996</v>
      </c>
      <c r="GF62" s="633">
        <f t="shared" si="70"/>
        <v>0</v>
      </c>
      <c r="GG62" s="633"/>
    </row>
    <row r="63" spans="1:189" x14ac:dyDescent="0.2">
      <c r="A63" s="624" t="s">
        <v>313</v>
      </c>
      <c r="B63" s="624">
        <v>93923563</v>
      </c>
      <c r="C63" s="624">
        <v>4650716</v>
      </c>
      <c r="D63" s="624">
        <v>4650716</v>
      </c>
      <c r="E63" s="624">
        <v>89272847</v>
      </c>
      <c r="F63" s="624">
        <f t="shared" si="71"/>
        <v>96835.193452999985</v>
      </c>
      <c r="G63" s="624">
        <f t="shared" si="72"/>
        <v>4794.8881959999999</v>
      </c>
      <c r="H63" s="624">
        <f t="shared" si="73"/>
        <v>4794.8881959999999</v>
      </c>
      <c r="I63" s="624">
        <f t="shared" si="74"/>
        <v>92040.305256999985</v>
      </c>
      <c r="J63" s="616" t="s">
        <v>282</v>
      </c>
      <c r="L63" s="625" t="s">
        <v>334</v>
      </c>
      <c r="M63" s="626">
        <v>3405703</v>
      </c>
      <c r="N63" s="626">
        <f t="shared" si="75"/>
        <v>3511.2797929999997</v>
      </c>
      <c r="P63" s="625" t="s">
        <v>313</v>
      </c>
      <c r="Q63" s="626">
        <v>93923563</v>
      </c>
      <c r="R63" s="626">
        <v>6976074</v>
      </c>
      <c r="S63" s="626">
        <v>6976074</v>
      </c>
      <c r="T63" s="626">
        <v>86947489</v>
      </c>
      <c r="U63" s="626">
        <f t="shared" si="76"/>
        <v>96835.193452999985</v>
      </c>
      <c r="V63" s="624">
        <f t="shared" si="77"/>
        <v>7192.3322939999989</v>
      </c>
      <c r="W63" s="624">
        <f t="shared" si="78"/>
        <v>7192.3322939999989</v>
      </c>
      <c r="X63" s="624">
        <f t="shared" si="79"/>
        <v>89642.861158999993</v>
      </c>
      <c r="AA63" s="625" t="s">
        <v>490</v>
      </c>
      <c r="AB63" s="626">
        <v>2060366</v>
      </c>
      <c r="AC63" s="624">
        <f t="shared" si="80"/>
        <v>2060.366</v>
      </c>
      <c r="AE63" s="616" t="s">
        <v>313</v>
      </c>
      <c r="AF63" s="624">
        <v>93923563</v>
      </c>
      <c r="AG63" s="624">
        <v>9964067</v>
      </c>
      <c r="AH63" s="624">
        <v>9964067</v>
      </c>
      <c r="AI63" s="624">
        <v>83959496</v>
      </c>
      <c r="AJ63" s="624">
        <f t="shared" si="81"/>
        <v>93923.562999999995</v>
      </c>
      <c r="AK63" s="624">
        <f t="shared" si="82"/>
        <v>9964.0669999999991</v>
      </c>
      <c r="AL63" s="624">
        <f t="shared" si="83"/>
        <v>9964.0669999999991</v>
      </c>
      <c r="AM63" s="624">
        <f t="shared" si="84"/>
        <v>83959.495999999999</v>
      </c>
      <c r="AP63" s="625" t="s">
        <v>331</v>
      </c>
      <c r="AQ63" s="626">
        <v>1225489</v>
      </c>
      <c r="AR63" s="626">
        <f t="shared" si="22"/>
        <v>1225.489</v>
      </c>
      <c r="AT63" s="625" t="s">
        <v>313</v>
      </c>
      <c r="AU63" s="626">
        <v>93923563</v>
      </c>
      <c r="AV63" s="626">
        <v>9964067</v>
      </c>
      <c r="AW63" s="626">
        <v>9964067</v>
      </c>
      <c r="AX63" s="626">
        <v>83959496</v>
      </c>
      <c r="AY63" s="624">
        <f t="shared" si="23"/>
        <v>93923.562999999995</v>
      </c>
      <c r="AZ63" s="624">
        <f t="shared" si="24"/>
        <v>9964.0669999999991</v>
      </c>
      <c r="BA63" s="624">
        <f t="shared" si="25"/>
        <v>9964.0669999999991</v>
      </c>
      <c r="BB63" s="624">
        <f t="shared" si="26"/>
        <v>83959.495999999999</v>
      </c>
      <c r="BD63" s="616" t="s">
        <v>334</v>
      </c>
      <c r="BE63" s="627">
        <v>707983</v>
      </c>
      <c r="BF63" s="628">
        <f t="shared" si="27"/>
        <v>707.98299999999995</v>
      </c>
      <c r="BH63" s="616" t="s">
        <v>313</v>
      </c>
      <c r="BI63" s="627">
        <v>93923563</v>
      </c>
      <c r="BJ63" s="627">
        <v>9964067</v>
      </c>
      <c r="BK63" s="627">
        <v>9964067</v>
      </c>
      <c r="BL63" s="627">
        <v>83959496</v>
      </c>
      <c r="BM63" s="628">
        <f t="shared" si="28"/>
        <v>93923.562999999995</v>
      </c>
      <c r="BN63" s="628">
        <f t="shared" si="29"/>
        <v>9964.0669999999991</v>
      </c>
      <c r="BO63" s="628">
        <f t="shared" si="30"/>
        <v>9964.0669999999991</v>
      </c>
      <c r="BP63" s="628">
        <f t="shared" si="31"/>
        <v>83959.495999999999</v>
      </c>
      <c r="BS63" s="616" t="s">
        <v>324</v>
      </c>
      <c r="BT63" s="627">
        <v>2091393</v>
      </c>
      <c r="BU63" s="627">
        <f t="shared" si="32"/>
        <v>2091.393</v>
      </c>
      <c r="BW63" s="627" t="s">
        <v>313</v>
      </c>
      <c r="BX63" s="627">
        <v>93923563</v>
      </c>
      <c r="BY63" s="627">
        <v>9964067</v>
      </c>
      <c r="BZ63" s="627">
        <v>83959496</v>
      </c>
      <c r="CA63" s="627">
        <v>9964067</v>
      </c>
      <c r="CB63" s="627">
        <f t="shared" si="33"/>
        <v>93923.562999999995</v>
      </c>
      <c r="CC63" s="627">
        <f t="shared" si="34"/>
        <v>9964.0669999999991</v>
      </c>
      <c r="CD63" s="627">
        <f t="shared" si="35"/>
        <v>83959.495999999999</v>
      </c>
      <c r="CE63" s="627">
        <f t="shared" si="36"/>
        <v>9964.0669999999991</v>
      </c>
      <c r="CG63" s="616" t="s">
        <v>339</v>
      </c>
      <c r="CH63" s="627">
        <v>83240692</v>
      </c>
      <c r="CI63" s="627">
        <f t="shared" si="37"/>
        <v>83240.691999999995</v>
      </c>
      <c r="CK63" s="625" t="s">
        <v>313</v>
      </c>
      <c r="CL63" s="626">
        <v>93923563</v>
      </c>
      <c r="CM63" s="626">
        <v>9964067</v>
      </c>
      <c r="CN63" s="626">
        <v>9964067</v>
      </c>
      <c r="CO63" s="626">
        <v>83959496</v>
      </c>
      <c r="CP63" s="627">
        <f t="shared" si="38"/>
        <v>93923.562999999995</v>
      </c>
      <c r="CQ63" s="627">
        <f t="shared" si="39"/>
        <v>9964.0669999999991</v>
      </c>
      <c r="CR63" s="627">
        <f t="shared" si="40"/>
        <v>9964.0669999999991</v>
      </c>
      <c r="CS63" s="627">
        <f t="shared" si="41"/>
        <v>83959.495999999999</v>
      </c>
      <c r="CU63" s="628"/>
      <c r="CV63" s="625" t="s">
        <v>337</v>
      </c>
      <c r="CW63" s="626">
        <v>10097585</v>
      </c>
      <c r="CX63" s="626">
        <f t="shared" si="42"/>
        <v>10097.584999999999</v>
      </c>
      <c r="CZ63" s="625" t="s">
        <v>313</v>
      </c>
      <c r="DA63" s="626">
        <v>93923563</v>
      </c>
      <c r="DB63" s="626">
        <v>9964067</v>
      </c>
      <c r="DC63" s="626">
        <v>9964067</v>
      </c>
      <c r="DD63" s="626">
        <v>83959496</v>
      </c>
      <c r="DE63" s="626">
        <f t="shared" si="43"/>
        <v>93923.562999999995</v>
      </c>
      <c r="DF63" s="626">
        <f t="shared" si="44"/>
        <v>9964.0669999999991</v>
      </c>
      <c r="DG63" s="626">
        <f t="shared" si="45"/>
        <v>9964.0669999999991</v>
      </c>
      <c r="DH63" s="626">
        <f t="shared" si="46"/>
        <v>83959.495999999999</v>
      </c>
      <c r="DL63" s="625" t="s">
        <v>321</v>
      </c>
      <c r="DM63" s="626">
        <v>7073390</v>
      </c>
      <c r="DN63" s="626">
        <f t="shared" si="47"/>
        <v>7073.39</v>
      </c>
      <c r="DQ63" s="629" t="s">
        <v>313</v>
      </c>
      <c r="DR63" s="626">
        <v>93923563</v>
      </c>
      <c r="DS63" s="626">
        <v>9964067</v>
      </c>
      <c r="DT63" s="626">
        <v>9964067</v>
      </c>
      <c r="DU63" s="626">
        <v>83959496</v>
      </c>
      <c r="DV63" s="626">
        <f t="shared" si="48"/>
        <v>93923.562999999995</v>
      </c>
      <c r="DW63" s="626">
        <f t="shared" si="49"/>
        <v>9964.0669999999991</v>
      </c>
      <c r="DX63" s="626">
        <f t="shared" si="50"/>
        <v>9964.0669999999991</v>
      </c>
      <c r="DY63" s="626">
        <f t="shared" si="51"/>
        <v>83959.495999999999</v>
      </c>
      <c r="EB63" s="625" t="s">
        <v>494</v>
      </c>
      <c r="EC63" s="626">
        <v>3733333</v>
      </c>
      <c r="ED63" s="626">
        <f t="shared" si="52"/>
        <v>3733.3330000000001</v>
      </c>
      <c r="EH63" s="630" t="s">
        <v>313</v>
      </c>
      <c r="EI63" s="630">
        <v>93923563</v>
      </c>
      <c r="EJ63" s="630">
        <v>12428613</v>
      </c>
      <c r="EK63" s="630">
        <v>81494950</v>
      </c>
      <c r="EL63" s="630">
        <v>12428613</v>
      </c>
      <c r="EM63" s="630">
        <v>11597405</v>
      </c>
      <c r="EN63" s="630">
        <v>831208</v>
      </c>
      <c r="EO63" s="630">
        <f t="shared" si="53"/>
        <v>93923.562999999995</v>
      </c>
      <c r="EP63" s="630">
        <f t="shared" si="54"/>
        <v>12428.612999999999</v>
      </c>
      <c r="EQ63" s="630">
        <f t="shared" si="55"/>
        <v>81494.95</v>
      </c>
      <c r="ER63" s="630">
        <f t="shared" si="18"/>
        <v>12428.612999999999</v>
      </c>
      <c r="ES63" s="630">
        <f t="shared" si="19"/>
        <v>11597.405000000001</v>
      </c>
      <c r="ET63" s="630">
        <f t="shared" si="56"/>
        <v>831.20799999999997</v>
      </c>
      <c r="EW63" s="625" t="s">
        <v>332</v>
      </c>
      <c r="EX63" s="631">
        <v>348170</v>
      </c>
      <c r="EY63" s="631">
        <f t="shared" si="57"/>
        <v>348.17</v>
      </c>
      <c r="FA63" s="625" t="s">
        <v>313</v>
      </c>
      <c r="FB63" s="631">
        <v>93923563</v>
      </c>
      <c r="FC63" s="631">
        <v>14230437</v>
      </c>
      <c r="FD63" s="631">
        <v>14230437</v>
      </c>
      <c r="FE63" s="631">
        <v>79693126</v>
      </c>
      <c r="FF63" s="631">
        <v>13046148</v>
      </c>
      <c r="FG63" s="631">
        <v>1184289</v>
      </c>
      <c r="FH63" s="631">
        <f t="shared" si="58"/>
        <v>93923.562999999995</v>
      </c>
      <c r="FI63" s="631">
        <f t="shared" si="59"/>
        <v>14230.437</v>
      </c>
      <c r="FJ63" s="631">
        <f t="shared" si="60"/>
        <v>14230.437</v>
      </c>
      <c r="FK63" s="631">
        <f t="shared" si="61"/>
        <v>79693.126000000004</v>
      </c>
      <c r="FL63" s="631">
        <f t="shared" si="62"/>
        <v>13046.147999999999</v>
      </c>
      <c r="FM63" s="631">
        <f t="shared" si="63"/>
        <v>1184.289</v>
      </c>
      <c r="FP63" s="632" t="s">
        <v>492</v>
      </c>
      <c r="FQ63" s="633">
        <v>159260</v>
      </c>
      <c r="FR63" s="627">
        <f t="shared" si="64"/>
        <v>159.26</v>
      </c>
      <c r="FT63" s="625" t="s">
        <v>313</v>
      </c>
      <c r="FU63" s="625">
        <v>17254009</v>
      </c>
      <c r="FV63" s="633">
        <v>17254009</v>
      </c>
      <c r="FW63" s="633">
        <v>17254009</v>
      </c>
      <c r="FX63" s="633">
        <v>0</v>
      </c>
      <c r="FY63" s="633">
        <v>16078892</v>
      </c>
      <c r="FZ63" s="633">
        <v>1175117</v>
      </c>
      <c r="GA63" s="633">
        <f t="shared" si="65"/>
        <v>17254.008999999998</v>
      </c>
      <c r="GB63" s="633">
        <f t="shared" si="66"/>
        <v>17254.008999999998</v>
      </c>
      <c r="GC63" s="633">
        <f t="shared" si="67"/>
        <v>17254.008999999998</v>
      </c>
      <c r="GD63" s="633">
        <f t="shared" si="68"/>
        <v>0</v>
      </c>
      <c r="GE63" s="633">
        <f t="shared" si="69"/>
        <v>16078.892</v>
      </c>
      <c r="GF63" s="633">
        <f t="shared" si="70"/>
        <v>1175.117</v>
      </c>
      <c r="GG63" s="633"/>
    </row>
    <row r="64" spans="1:189" x14ac:dyDescent="0.2">
      <c r="A64" s="624" t="s">
        <v>314</v>
      </c>
      <c r="B64" s="624">
        <v>2796789000</v>
      </c>
      <c r="C64" s="624">
        <v>26731971</v>
      </c>
      <c r="D64" s="624">
        <v>1622134291</v>
      </c>
      <c r="E64" s="624">
        <v>1174654709</v>
      </c>
      <c r="F64" s="624">
        <f t="shared" si="71"/>
        <v>2883489.4589999998</v>
      </c>
      <c r="G64" s="624">
        <f t="shared" si="72"/>
        <v>27560.662100999998</v>
      </c>
      <c r="H64" s="624">
        <f t="shared" si="73"/>
        <v>1672420.4540209998</v>
      </c>
      <c r="I64" s="624">
        <f t="shared" si="74"/>
        <v>1211069.004979</v>
      </c>
      <c r="J64" s="616" t="s">
        <v>282</v>
      </c>
      <c r="L64" s="625" t="s">
        <v>335</v>
      </c>
      <c r="M64" s="626">
        <v>59500</v>
      </c>
      <c r="N64" s="626">
        <f t="shared" si="75"/>
        <v>61.344499999999996</v>
      </c>
      <c r="P64" s="625" t="s">
        <v>314</v>
      </c>
      <c r="Q64" s="626">
        <v>2796789000</v>
      </c>
      <c r="R64" s="626">
        <v>172037897</v>
      </c>
      <c r="S64" s="626">
        <v>2312863070</v>
      </c>
      <c r="T64" s="626">
        <v>483925930</v>
      </c>
      <c r="U64" s="626">
        <f t="shared" si="76"/>
        <v>2883489.4589999998</v>
      </c>
      <c r="V64" s="624">
        <f t="shared" si="77"/>
        <v>177371.07180699997</v>
      </c>
      <c r="W64" s="624">
        <f t="shared" si="78"/>
        <v>2384561.8251699996</v>
      </c>
      <c r="X64" s="624">
        <f t="shared" si="79"/>
        <v>498927.63382999995</v>
      </c>
      <c r="AA64" s="625" t="s">
        <v>491</v>
      </c>
      <c r="AB64" s="626">
        <v>457060</v>
      </c>
      <c r="AC64" s="624">
        <f t="shared" si="80"/>
        <v>457.06</v>
      </c>
      <c r="AE64" s="616" t="s">
        <v>314</v>
      </c>
      <c r="AF64" s="624">
        <v>4467359000</v>
      </c>
      <c r="AG64" s="624">
        <v>542595599</v>
      </c>
      <c r="AH64" s="624">
        <v>2691536477</v>
      </c>
      <c r="AI64" s="624">
        <v>1775822523</v>
      </c>
      <c r="AJ64" s="624">
        <f t="shared" si="81"/>
        <v>4467359</v>
      </c>
      <c r="AK64" s="624">
        <f t="shared" si="82"/>
        <v>542595.59900000005</v>
      </c>
      <c r="AL64" s="624">
        <f t="shared" si="83"/>
        <v>2691536.477</v>
      </c>
      <c r="AM64" s="624">
        <f t="shared" si="84"/>
        <v>1775822.523</v>
      </c>
      <c r="AP64" s="625" t="s">
        <v>496</v>
      </c>
      <c r="AQ64" s="626">
        <v>1225489</v>
      </c>
      <c r="AR64" s="626">
        <f t="shared" si="22"/>
        <v>1225.489</v>
      </c>
      <c r="AT64" s="625" t="s">
        <v>314</v>
      </c>
      <c r="AU64" s="626">
        <v>4467359000</v>
      </c>
      <c r="AV64" s="626">
        <v>854394387</v>
      </c>
      <c r="AW64" s="626">
        <v>2782366586</v>
      </c>
      <c r="AX64" s="626">
        <v>1684992414</v>
      </c>
      <c r="AY64" s="624">
        <f t="shared" si="23"/>
        <v>4467359</v>
      </c>
      <c r="AZ64" s="624">
        <f t="shared" si="24"/>
        <v>854394.38699999999</v>
      </c>
      <c r="BA64" s="624">
        <f t="shared" si="25"/>
        <v>2782366.5860000001</v>
      </c>
      <c r="BB64" s="624">
        <f t="shared" si="26"/>
        <v>1684992.4140000001</v>
      </c>
      <c r="BD64" s="616" t="s">
        <v>336</v>
      </c>
      <c r="BE64" s="627">
        <v>27940294</v>
      </c>
      <c r="BF64" s="628">
        <f t="shared" si="27"/>
        <v>27940.294000000002</v>
      </c>
      <c r="BH64" s="616" t="s">
        <v>792</v>
      </c>
      <c r="BI64" s="627">
        <v>2302518</v>
      </c>
      <c r="BJ64" s="627">
        <v>2302518</v>
      </c>
      <c r="BK64" s="627">
        <v>2302518</v>
      </c>
      <c r="BL64" s="627">
        <v>0</v>
      </c>
      <c r="BM64" s="628">
        <f t="shared" si="28"/>
        <v>2302.518</v>
      </c>
      <c r="BN64" s="628">
        <f t="shared" si="29"/>
        <v>2302.518</v>
      </c>
      <c r="BO64" s="628">
        <f t="shared" si="30"/>
        <v>2302.518</v>
      </c>
      <c r="BP64" s="628">
        <f t="shared" si="31"/>
        <v>0</v>
      </c>
      <c r="BS64" s="616" t="s">
        <v>325</v>
      </c>
      <c r="BT64" s="627">
        <v>1453323</v>
      </c>
      <c r="BU64" s="627">
        <f t="shared" si="32"/>
        <v>1453.3230000000001</v>
      </c>
      <c r="BW64" s="627" t="s">
        <v>792</v>
      </c>
      <c r="BX64" s="627">
        <v>2302518</v>
      </c>
      <c r="BY64" s="627">
        <v>2302518</v>
      </c>
      <c r="BZ64" s="627">
        <v>0</v>
      </c>
      <c r="CA64" s="627">
        <v>2302518</v>
      </c>
      <c r="CB64" s="627">
        <f t="shared" si="33"/>
        <v>2302.518</v>
      </c>
      <c r="CC64" s="627">
        <f t="shared" si="34"/>
        <v>2302.518</v>
      </c>
      <c r="CD64" s="627">
        <f t="shared" si="35"/>
        <v>0</v>
      </c>
      <c r="CE64" s="627">
        <f t="shared" si="36"/>
        <v>2302.518</v>
      </c>
      <c r="CG64" s="616" t="s">
        <v>340</v>
      </c>
      <c r="CH64" s="627">
        <v>66363564</v>
      </c>
      <c r="CI64" s="627">
        <f t="shared" si="37"/>
        <v>66363.563999999998</v>
      </c>
      <c r="CK64" s="625" t="s">
        <v>792</v>
      </c>
      <c r="CL64" s="626">
        <v>2302518</v>
      </c>
      <c r="CM64" s="626">
        <v>2302518</v>
      </c>
      <c r="CN64" s="626">
        <v>2302518</v>
      </c>
      <c r="CO64" s="626">
        <v>0</v>
      </c>
      <c r="CP64" s="627">
        <f t="shared" si="38"/>
        <v>2302.518</v>
      </c>
      <c r="CQ64" s="627">
        <f t="shared" si="39"/>
        <v>2302.518</v>
      </c>
      <c r="CR64" s="627">
        <f t="shared" si="40"/>
        <v>2302.518</v>
      </c>
      <c r="CS64" s="627">
        <f t="shared" si="41"/>
        <v>0</v>
      </c>
      <c r="CU64" s="628"/>
      <c r="CV64" s="625" t="s">
        <v>418</v>
      </c>
      <c r="CW64" s="626">
        <v>2916165</v>
      </c>
      <c r="CX64" s="626">
        <f t="shared" si="42"/>
        <v>2916.165</v>
      </c>
      <c r="CZ64" s="625" t="s">
        <v>792</v>
      </c>
      <c r="DA64" s="626">
        <v>2302518</v>
      </c>
      <c r="DB64" s="626">
        <v>2302518</v>
      </c>
      <c r="DC64" s="626">
        <v>2302518</v>
      </c>
      <c r="DD64" s="626">
        <v>0</v>
      </c>
      <c r="DE64" s="626">
        <f t="shared" si="43"/>
        <v>2302.518</v>
      </c>
      <c r="DF64" s="626">
        <f t="shared" si="44"/>
        <v>2302.518</v>
      </c>
      <c r="DG64" s="626">
        <f t="shared" si="45"/>
        <v>2302.518</v>
      </c>
      <c r="DH64" s="626">
        <f t="shared" si="46"/>
        <v>0</v>
      </c>
      <c r="DL64" s="625" t="s">
        <v>322</v>
      </c>
      <c r="DM64" s="626">
        <v>97500</v>
      </c>
      <c r="DN64" s="626">
        <f t="shared" si="47"/>
        <v>97.5</v>
      </c>
      <c r="DQ64" s="629" t="s">
        <v>792</v>
      </c>
      <c r="DR64" s="626">
        <v>3492772</v>
      </c>
      <c r="DS64" s="626">
        <v>3492772</v>
      </c>
      <c r="DT64" s="626">
        <v>3492772</v>
      </c>
      <c r="DU64" s="626">
        <v>0</v>
      </c>
      <c r="DV64" s="626">
        <f t="shared" si="48"/>
        <v>3492.7719999999999</v>
      </c>
      <c r="DW64" s="626">
        <f t="shared" si="49"/>
        <v>3492.7719999999999</v>
      </c>
      <c r="DX64" s="626">
        <f t="shared" si="50"/>
        <v>3492.7719999999999</v>
      </c>
      <c r="DY64" s="626">
        <f t="shared" si="51"/>
        <v>0</v>
      </c>
      <c r="EB64" s="625" t="s">
        <v>331</v>
      </c>
      <c r="EC64" s="626">
        <v>1113168</v>
      </c>
      <c r="ED64" s="626">
        <f t="shared" si="52"/>
        <v>1113.1679999999999</v>
      </c>
      <c r="EH64" s="630" t="s">
        <v>792</v>
      </c>
      <c r="EI64" s="630">
        <v>7215029</v>
      </c>
      <c r="EJ64" s="630">
        <v>5662307</v>
      </c>
      <c r="EK64" s="630">
        <v>1552722</v>
      </c>
      <c r="EL64" s="630">
        <v>5662307</v>
      </c>
      <c r="EM64" s="630">
        <v>5045494</v>
      </c>
      <c r="EN64" s="630">
        <v>616813</v>
      </c>
      <c r="EO64" s="630">
        <f t="shared" si="53"/>
        <v>7215.0290000000005</v>
      </c>
      <c r="EP64" s="630">
        <f t="shared" si="54"/>
        <v>5662.3069999999998</v>
      </c>
      <c r="EQ64" s="630">
        <f t="shared" si="55"/>
        <v>1552.722</v>
      </c>
      <c r="ER64" s="630">
        <f t="shared" si="18"/>
        <v>5662.3069999999998</v>
      </c>
      <c r="ES64" s="630">
        <f t="shared" si="19"/>
        <v>5045.4939999999997</v>
      </c>
      <c r="ET64" s="630">
        <f t="shared" si="56"/>
        <v>616.81299999999999</v>
      </c>
      <c r="EW64" s="625" t="s">
        <v>333</v>
      </c>
      <c r="EX64" s="631">
        <v>90975800</v>
      </c>
      <c r="EY64" s="631">
        <f t="shared" si="57"/>
        <v>90975.8</v>
      </c>
      <c r="FA64" s="625" t="s">
        <v>792</v>
      </c>
      <c r="FB64" s="631">
        <v>7215029</v>
      </c>
      <c r="FC64" s="631">
        <v>5662307</v>
      </c>
      <c r="FD64" s="631">
        <v>5662307</v>
      </c>
      <c r="FE64" s="631">
        <v>1552722</v>
      </c>
      <c r="FF64" s="631">
        <v>5662307</v>
      </c>
      <c r="FG64" s="631">
        <v>0</v>
      </c>
      <c r="FH64" s="631">
        <f t="shared" si="58"/>
        <v>7215.0290000000005</v>
      </c>
      <c r="FI64" s="631">
        <f t="shared" si="59"/>
        <v>5662.3069999999998</v>
      </c>
      <c r="FJ64" s="631">
        <f t="shared" si="60"/>
        <v>5662.3069999999998</v>
      </c>
      <c r="FK64" s="631">
        <f t="shared" si="61"/>
        <v>1552.722</v>
      </c>
      <c r="FL64" s="631">
        <f t="shared" si="62"/>
        <v>5662.3069999999998</v>
      </c>
      <c r="FM64" s="631">
        <f t="shared" si="63"/>
        <v>0</v>
      </c>
      <c r="FP64" s="632" t="s">
        <v>321</v>
      </c>
      <c r="FQ64" s="633">
        <v>508130</v>
      </c>
      <c r="FR64" s="627">
        <f t="shared" si="64"/>
        <v>508.13</v>
      </c>
      <c r="FT64" s="625" t="s">
        <v>792</v>
      </c>
      <c r="FU64" s="625">
        <v>7215029</v>
      </c>
      <c r="FV64" s="633">
        <v>5662307</v>
      </c>
      <c r="FW64" s="633">
        <v>5662307</v>
      </c>
      <c r="FX64" s="633">
        <v>1552722</v>
      </c>
      <c r="FY64" s="633">
        <v>5662307</v>
      </c>
      <c r="FZ64" s="633">
        <v>0</v>
      </c>
      <c r="GA64" s="633">
        <f t="shared" si="65"/>
        <v>7215.0290000000005</v>
      </c>
      <c r="GB64" s="633">
        <f t="shared" si="66"/>
        <v>5662.3069999999998</v>
      </c>
      <c r="GC64" s="633">
        <f t="shared" si="67"/>
        <v>5662.3069999999998</v>
      </c>
      <c r="GD64" s="633">
        <f t="shared" si="68"/>
        <v>1552.722</v>
      </c>
      <c r="GE64" s="633">
        <f t="shared" si="69"/>
        <v>5662.3069999999998</v>
      </c>
      <c r="GF64" s="633">
        <f t="shared" si="70"/>
        <v>0</v>
      </c>
      <c r="GG64" s="633"/>
    </row>
    <row r="65" spans="1:189" x14ac:dyDescent="0.2">
      <c r="A65" s="624" t="s">
        <v>315</v>
      </c>
      <c r="B65" s="624">
        <v>23000000</v>
      </c>
      <c r="C65" s="624">
        <v>0</v>
      </c>
      <c r="D65" s="624">
        <v>0</v>
      </c>
      <c r="E65" s="624">
        <v>23000000</v>
      </c>
      <c r="F65" s="624">
        <f t="shared" si="71"/>
        <v>23712.999999999996</v>
      </c>
      <c r="G65" s="624">
        <f t="shared" si="72"/>
        <v>0</v>
      </c>
      <c r="H65" s="624">
        <f t="shared" si="73"/>
        <v>0</v>
      </c>
      <c r="I65" s="624">
        <f t="shared" si="74"/>
        <v>23712.999999999996</v>
      </c>
      <c r="J65" s="616" t="s">
        <v>282</v>
      </c>
      <c r="L65" s="625" t="s">
        <v>336</v>
      </c>
      <c r="M65" s="626">
        <v>29443782</v>
      </c>
      <c r="N65" s="626">
        <f t="shared" si="75"/>
        <v>30356.539241999995</v>
      </c>
      <c r="P65" s="625" t="s">
        <v>832</v>
      </c>
      <c r="Q65" s="626">
        <v>150000</v>
      </c>
      <c r="R65" s="626">
        <v>0</v>
      </c>
      <c r="S65" s="626">
        <v>149999</v>
      </c>
      <c r="T65" s="626">
        <v>1</v>
      </c>
      <c r="U65" s="626">
        <f t="shared" si="76"/>
        <v>154.64999999999998</v>
      </c>
      <c r="V65" s="624">
        <f t="shared" si="77"/>
        <v>0</v>
      </c>
      <c r="W65" s="624">
        <f t="shared" si="78"/>
        <v>154.64896899999999</v>
      </c>
      <c r="X65" s="624">
        <f t="shared" si="79"/>
        <v>1.031E-3</v>
      </c>
      <c r="AA65" s="625" t="s">
        <v>492</v>
      </c>
      <c r="AB65" s="626">
        <v>13690</v>
      </c>
      <c r="AC65" s="624">
        <f t="shared" si="80"/>
        <v>13.69</v>
      </c>
      <c r="AE65" s="616" t="s">
        <v>832</v>
      </c>
      <c r="AF65" s="624">
        <v>150000</v>
      </c>
      <c r="AG65" s="624">
        <v>150000</v>
      </c>
      <c r="AH65" s="624">
        <v>150000</v>
      </c>
      <c r="AI65" s="624">
        <v>0</v>
      </c>
      <c r="AJ65" s="624">
        <f t="shared" si="81"/>
        <v>150</v>
      </c>
      <c r="AK65" s="624">
        <f t="shared" si="82"/>
        <v>150</v>
      </c>
      <c r="AL65" s="624">
        <f t="shared" si="83"/>
        <v>150</v>
      </c>
      <c r="AM65" s="624">
        <f t="shared" si="84"/>
        <v>0</v>
      </c>
      <c r="AP65" s="625" t="s">
        <v>333</v>
      </c>
      <c r="AQ65" s="626">
        <v>76000</v>
      </c>
      <c r="AR65" s="626">
        <f t="shared" si="22"/>
        <v>76</v>
      </c>
      <c r="AT65" s="625" t="s">
        <v>832</v>
      </c>
      <c r="AU65" s="626">
        <v>150000</v>
      </c>
      <c r="AV65" s="626">
        <v>150000</v>
      </c>
      <c r="AW65" s="626">
        <v>150000</v>
      </c>
      <c r="AX65" s="626">
        <v>0</v>
      </c>
      <c r="AY65" s="624">
        <f t="shared" si="23"/>
        <v>150</v>
      </c>
      <c r="AZ65" s="624">
        <f t="shared" si="24"/>
        <v>150</v>
      </c>
      <c r="BA65" s="624">
        <f t="shared" si="25"/>
        <v>150</v>
      </c>
      <c r="BB65" s="624">
        <f t="shared" si="26"/>
        <v>0</v>
      </c>
      <c r="BD65" s="616" t="s">
        <v>337</v>
      </c>
      <c r="BE65" s="627">
        <v>8975257</v>
      </c>
      <c r="BF65" s="628">
        <f t="shared" si="27"/>
        <v>8975.2569999999996</v>
      </c>
      <c r="BH65" s="616" t="s">
        <v>314</v>
      </c>
      <c r="BI65" s="627">
        <v>4467359000</v>
      </c>
      <c r="BJ65" s="627">
        <v>1069167835</v>
      </c>
      <c r="BK65" s="627">
        <v>2967574713</v>
      </c>
      <c r="BL65" s="627">
        <v>1499784287</v>
      </c>
      <c r="BM65" s="628">
        <f t="shared" si="28"/>
        <v>4467359</v>
      </c>
      <c r="BN65" s="628">
        <f t="shared" si="29"/>
        <v>1069167.835</v>
      </c>
      <c r="BO65" s="628">
        <f t="shared" si="30"/>
        <v>2967574.713</v>
      </c>
      <c r="BP65" s="628">
        <f t="shared" si="31"/>
        <v>1499784.287</v>
      </c>
      <c r="BS65" s="616" t="s">
        <v>326</v>
      </c>
      <c r="BT65" s="627">
        <v>335900</v>
      </c>
      <c r="BU65" s="627">
        <f t="shared" si="32"/>
        <v>335.9</v>
      </c>
      <c r="BW65" s="627" t="s">
        <v>314</v>
      </c>
      <c r="BX65" s="627">
        <v>4547359000</v>
      </c>
      <c r="BY65" s="627">
        <v>3151100519</v>
      </c>
      <c r="BZ65" s="627">
        <v>1396258481</v>
      </c>
      <c r="CA65" s="627">
        <v>1518786646</v>
      </c>
      <c r="CB65" s="627">
        <f t="shared" si="33"/>
        <v>4547359</v>
      </c>
      <c r="CC65" s="627">
        <f t="shared" si="34"/>
        <v>3151100.5189999999</v>
      </c>
      <c r="CD65" s="627">
        <f t="shared" si="35"/>
        <v>1396258.4809999999</v>
      </c>
      <c r="CE65" s="627">
        <f t="shared" si="36"/>
        <v>1518786.6459999999</v>
      </c>
      <c r="CG65" s="616" t="s">
        <v>503</v>
      </c>
      <c r="CH65" s="627">
        <v>4024715</v>
      </c>
      <c r="CI65" s="627">
        <f t="shared" si="37"/>
        <v>4024.7150000000001</v>
      </c>
      <c r="CK65" s="625" t="s">
        <v>314</v>
      </c>
      <c r="CL65" s="626">
        <v>4547359000</v>
      </c>
      <c r="CM65" s="626">
        <v>1729538644</v>
      </c>
      <c r="CN65" s="626">
        <v>3424734615</v>
      </c>
      <c r="CO65" s="626">
        <v>1122624385</v>
      </c>
      <c r="CP65" s="627">
        <f t="shared" si="38"/>
        <v>4547359</v>
      </c>
      <c r="CQ65" s="627">
        <f t="shared" si="39"/>
        <v>1729538.6440000001</v>
      </c>
      <c r="CR65" s="627">
        <f t="shared" si="40"/>
        <v>3424734.6150000002</v>
      </c>
      <c r="CS65" s="627">
        <f t="shared" si="41"/>
        <v>1122624.385</v>
      </c>
      <c r="CU65" s="628"/>
      <c r="CV65" s="625" t="s">
        <v>500</v>
      </c>
      <c r="CW65" s="626">
        <v>18065933</v>
      </c>
      <c r="CX65" s="626">
        <f t="shared" si="42"/>
        <v>18065.933000000001</v>
      </c>
      <c r="CZ65" s="625" t="s">
        <v>314</v>
      </c>
      <c r="DA65" s="626">
        <v>4547359000</v>
      </c>
      <c r="DB65" s="626">
        <v>2115228989</v>
      </c>
      <c r="DC65" s="626">
        <v>3609582405</v>
      </c>
      <c r="DD65" s="626">
        <v>937776595</v>
      </c>
      <c r="DE65" s="626">
        <f t="shared" si="43"/>
        <v>4547359</v>
      </c>
      <c r="DF65" s="626">
        <f t="shared" si="44"/>
        <v>2115228.9890000001</v>
      </c>
      <c r="DG65" s="626">
        <f t="shared" si="45"/>
        <v>3609582.4049999998</v>
      </c>
      <c r="DH65" s="626">
        <f t="shared" si="46"/>
        <v>937776.59499999997</v>
      </c>
      <c r="DL65" s="625" t="s">
        <v>323</v>
      </c>
      <c r="DM65" s="626">
        <v>31059501</v>
      </c>
      <c r="DN65" s="626">
        <f t="shared" si="47"/>
        <v>31059.501</v>
      </c>
      <c r="DQ65" s="629" t="s">
        <v>314</v>
      </c>
      <c r="DR65" s="626">
        <v>4547359000</v>
      </c>
      <c r="DS65" s="626">
        <v>2730410962</v>
      </c>
      <c r="DT65" s="626">
        <v>3977717113</v>
      </c>
      <c r="DU65" s="626">
        <v>569641887</v>
      </c>
      <c r="DV65" s="626">
        <f t="shared" si="48"/>
        <v>4547359</v>
      </c>
      <c r="DW65" s="626">
        <f t="shared" si="49"/>
        <v>2730410.9619999998</v>
      </c>
      <c r="DX65" s="626">
        <f t="shared" si="50"/>
        <v>3977717.1129999999</v>
      </c>
      <c r="DY65" s="626">
        <f t="shared" si="51"/>
        <v>569641.88699999999</v>
      </c>
      <c r="EB65" s="625" t="s">
        <v>495</v>
      </c>
      <c r="EC65" s="626">
        <v>80000</v>
      </c>
      <c r="ED65" s="626">
        <f t="shared" si="52"/>
        <v>80</v>
      </c>
      <c r="EH65" s="630" t="s">
        <v>314</v>
      </c>
      <c r="EI65" s="630">
        <v>4547359000</v>
      </c>
      <c r="EJ65" s="630">
        <v>4198908929</v>
      </c>
      <c r="EK65" s="630">
        <v>348450071</v>
      </c>
      <c r="EL65" s="630">
        <v>2984469252</v>
      </c>
      <c r="EM65" s="630">
        <v>2637803073</v>
      </c>
      <c r="EN65" s="630">
        <v>346666179</v>
      </c>
      <c r="EO65" s="630">
        <f t="shared" si="53"/>
        <v>4547359</v>
      </c>
      <c r="EP65" s="630">
        <f t="shared" si="54"/>
        <v>4198908.9289999995</v>
      </c>
      <c r="EQ65" s="630">
        <f t="shared" si="55"/>
        <v>348450.071</v>
      </c>
      <c r="ER65" s="630">
        <f t="shared" si="18"/>
        <v>2984469.2519999999</v>
      </c>
      <c r="ES65" s="630">
        <f t="shared" si="19"/>
        <v>2637803.0729999999</v>
      </c>
      <c r="ET65" s="630">
        <f t="shared" si="56"/>
        <v>346666.179</v>
      </c>
      <c r="EW65" s="625" t="s">
        <v>334</v>
      </c>
      <c r="EX65" s="631">
        <v>90000000</v>
      </c>
      <c r="EY65" s="631">
        <f t="shared" si="57"/>
        <v>90000</v>
      </c>
      <c r="FA65" s="625" t="s">
        <v>314</v>
      </c>
      <c r="FB65" s="631">
        <v>4547359000</v>
      </c>
      <c r="FC65" s="631">
        <v>3516200432</v>
      </c>
      <c r="FD65" s="631">
        <v>3984017775</v>
      </c>
      <c r="FE65" s="631">
        <v>563341225</v>
      </c>
      <c r="FF65" s="631">
        <v>2949390797</v>
      </c>
      <c r="FG65" s="631">
        <v>566809635</v>
      </c>
      <c r="FH65" s="631">
        <f t="shared" si="58"/>
        <v>4547359</v>
      </c>
      <c r="FI65" s="631">
        <f t="shared" si="59"/>
        <v>3516200.432</v>
      </c>
      <c r="FJ65" s="631">
        <f t="shared" si="60"/>
        <v>3984017.7749999999</v>
      </c>
      <c r="FK65" s="631">
        <f t="shared" si="61"/>
        <v>563341.22499999998</v>
      </c>
      <c r="FL65" s="631">
        <f t="shared" si="62"/>
        <v>2949390.7969999998</v>
      </c>
      <c r="FM65" s="631">
        <f t="shared" si="63"/>
        <v>566809.63500000001</v>
      </c>
      <c r="FP65" s="632" t="s">
        <v>322</v>
      </c>
      <c r="FQ65" s="633">
        <v>1495298</v>
      </c>
      <c r="FR65" s="627">
        <f t="shared" si="64"/>
        <v>1495.298</v>
      </c>
      <c r="FT65" s="625" t="s">
        <v>314</v>
      </c>
      <c r="FU65" s="625">
        <v>3985851000</v>
      </c>
      <c r="FV65" s="633">
        <v>3851878384</v>
      </c>
      <c r="FW65" s="633">
        <v>3914064055</v>
      </c>
      <c r="FX65" s="633">
        <v>71786945</v>
      </c>
      <c r="FY65" s="633">
        <v>3638865324</v>
      </c>
      <c r="FZ65" s="633">
        <v>213013060</v>
      </c>
      <c r="GA65" s="633">
        <f t="shared" si="65"/>
        <v>3985851</v>
      </c>
      <c r="GB65" s="633">
        <f t="shared" si="66"/>
        <v>3851878.3840000001</v>
      </c>
      <c r="GC65" s="633">
        <f t="shared" si="67"/>
        <v>3914064.0550000002</v>
      </c>
      <c r="GD65" s="633">
        <f t="shared" si="68"/>
        <v>71786.945000000007</v>
      </c>
      <c r="GE65" s="633">
        <f t="shared" si="69"/>
        <v>3638865.324</v>
      </c>
      <c r="GF65" s="633">
        <f t="shared" si="70"/>
        <v>213013.06</v>
      </c>
      <c r="GG65" s="633"/>
    </row>
    <row r="66" spans="1:189" x14ac:dyDescent="0.2">
      <c r="A66" s="624" t="s">
        <v>487</v>
      </c>
      <c r="B66" s="624">
        <v>18000000</v>
      </c>
      <c r="C66" s="624">
        <v>0</v>
      </c>
      <c r="D66" s="624">
        <v>0</v>
      </c>
      <c r="E66" s="624">
        <v>18000000</v>
      </c>
      <c r="F66" s="624">
        <f t="shared" si="71"/>
        <v>18558</v>
      </c>
      <c r="G66" s="624">
        <f t="shared" si="72"/>
        <v>0</v>
      </c>
      <c r="H66" s="624">
        <f t="shared" si="73"/>
        <v>0</v>
      </c>
      <c r="I66" s="624">
        <f t="shared" si="74"/>
        <v>18558</v>
      </c>
      <c r="J66" s="616" t="s">
        <v>282</v>
      </c>
      <c r="L66" s="625" t="s">
        <v>337</v>
      </c>
      <c r="M66" s="626">
        <v>8118847</v>
      </c>
      <c r="N66" s="626">
        <f t="shared" si="75"/>
        <v>8370.5312569999987</v>
      </c>
      <c r="P66" s="625" t="s">
        <v>833</v>
      </c>
      <c r="Q66" s="626">
        <v>150000</v>
      </c>
      <c r="R66" s="626">
        <v>0</v>
      </c>
      <c r="S66" s="626">
        <v>149999</v>
      </c>
      <c r="T66" s="626">
        <v>1</v>
      </c>
      <c r="U66" s="626">
        <f t="shared" si="76"/>
        <v>154.64999999999998</v>
      </c>
      <c r="V66" s="624">
        <f t="shared" si="77"/>
        <v>0</v>
      </c>
      <c r="W66" s="624">
        <f t="shared" si="78"/>
        <v>154.64896899999999</v>
      </c>
      <c r="X66" s="624">
        <f t="shared" si="79"/>
        <v>1.031E-3</v>
      </c>
      <c r="AA66" s="625" t="s">
        <v>323</v>
      </c>
      <c r="AB66" s="626">
        <v>5818837</v>
      </c>
      <c r="AC66" s="624">
        <f t="shared" si="80"/>
        <v>5818.8370000000004</v>
      </c>
      <c r="AE66" s="616" t="s">
        <v>833</v>
      </c>
      <c r="AF66" s="624">
        <v>150000</v>
      </c>
      <c r="AG66" s="624">
        <v>150000</v>
      </c>
      <c r="AH66" s="624">
        <v>150000</v>
      </c>
      <c r="AI66" s="624">
        <v>0</v>
      </c>
      <c r="AJ66" s="624">
        <f t="shared" si="81"/>
        <v>150</v>
      </c>
      <c r="AK66" s="624">
        <f t="shared" si="82"/>
        <v>150</v>
      </c>
      <c r="AL66" s="624">
        <f t="shared" si="83"/>
        <v>150</v>
      </c>
      <c r="AM66" s="624">
        <f t="shared" si="84"/>
        <v>0</v>
      </c>
      <c r="AP66" s="625" t="s">
        <v>335</v>
      </c>
      <c r="AQ66" s="626">
        <v>76000</v>
      </c>
      <c r="AR66" s="626">
        <f t="shared" si="22"/>
        <v>76</v>
      </c>
      <c r="AT66" s="625" t="s">
        <v>833</v>
      </c>
      <c r="AU66" s="626">
        <v>150000</v>
      </c>
      <c r="AV66" s="626">
        <v>150000</v>
      </c>
      <c r="AW66" s="626">
        <v>150000</v>
      </c>
      <c r="AX66" s="626">
        <v>0</v>
      </c>
      <c r="AY66" s="624">
        <f t="shared" si="23"/>
        <v>150</v>
      </c>
      <c r="AZ66" s="624">
        <f t="shared" si="24"/>
        <v>150</v>
      </c>
      <c r="BA66" s="624">
        <f t="shared" si="25"/>
        <v>150</v>
      </c>
      <c r="BB66" s="624">
        <f t="shared" si="26"/>
        <v>0</v>
      </c>
      <c r="BD66" s="616" t="s">
        <v>500</v>
      </c>
      <c r="BE66" s="627">
        <v>8370921</v>
      </c>
      <c r="BF66" s="628">
        <f t="shared" si="27"/>
        <v>8370.9210000000003</v>
      </c>
      <c r="BH66" s="616" t="s">
        <v>832</v>
      </c>
      <c r="BI66" s="627">
        <v>150000</v>
      </c>
      <c r="BJ66" s="627">
        <v>150000</v>
      </c>
      <c r="BK66" s="627">
        <v>150000</v>
      </c>
      <c r="BL66" s="627">
        <v>0</v>
      </c>
      <c r="BM66" s="628">
        <f t="shared" si="28"/>
        <v>150</v>
      </c>
      <c r="BN66" s="628">
        <f t="shared" si="29"/>
        <v>150</v>
      </c>
      <c r="BO66" s="628">
        <f t="shared" si="30"/>
        <v>150</v>
      </c>
      <c r="BP66" s="628">
        <f t="shared" si="31"/>
        <v>0</v>
      </c>
      <c r="BS66" s="616" t="s">
        <v>327</v>
      </c>
      <c r="BT66" s="627">
        <v>794345</v>
      </c>
      <c r="BU66" s="627">
        <f t="shared" si="32"/>
        <v>794.34500000000003</v>
      </c>
      <c r="BW66" s="627" t="s">
        <v>832</v>
      </c>
      <c r="BX66" s="627">
        <v>150000</v>
      </c>
      <c r="BY66" s="627">
        <v>150000</v>
      </c>
      <c r="BZ66" s="627">
        <v>0</v>
      </c>
      <c r="CA66" s="627">
        <v>150000</v>
      </c>
      <c r="CB66" s="627">
        <f t="shared" si="33"/>
        <v>150</v>
      </c>
      <c r="CC66" s="627">
        <f t="shared" si="34"/>
        <v>150</v>
      </c>
      <c r="CD66" s="627">
        <f t="shared" si="35"/>
        <v>0</v>
      </c>
      <c r="CE66" s="627">
        <f t="shared" si="36"/>
        <v>150</v>
      </c>
      <c r="CG66" s="616" t="s">
        <v>504</v>
      </c>
      <c r="CH66" s="627">
        <v>10463555</v>
      </c>
      <c r="CI66" s="627">
        <f t="shared" si="37"/>
        <v>10463.555</v>
      </c>
      <c r="CK66" s="625" t="s">
        <v>832</v>
      </c>
      <c r="CL66" s="626">
        <v>150000</v>
      </c>
      <c r="CM66" s="626">
        <v>150000</v>
      </c>
      <c r="CN66" s="626">
        <v>150000</v>
      </c>
      <c r="CO66" s="626">
        <v>0</v>
      </c>
      <c r="CP66" s="627">
        <f t="shared" si="38"/>
        <v>150</v>
      </c>
      <c r="CQ66" s="627">
        <f t="shared" si="39"/>
        <v>150</v>
      </c>
      <c r="CR66" s="627">
        <f t="shared" si="40"/>
        <v>150</v>
      </c>
      <c r="CS66" s="627">
        <f t="shared" si="41"/>
        <v>0</v>
      </c>
      <c r="CU66" s="628"/>
      <c r="CV66" s="625" t="s">
        <v>501</v>
      </c>
      <c r="CW66" s="626">
        <v>6265962</v>
      </c>
      <c r="CX66" s="626">
        <f t="shared" si="42"/>
        <v>6265.9620000000004</v>
      </c>
      <c r="CZ66" s="625" t="s">
        <v>832</v>
      </c>
      <c r="DA66" s="626">
        <v>150000</v>
      </c>
      <c r="DB66" s="626">
        <v>150000</v>
      </c>
      <c r="DC66" s="626">
        <v>150000</v>
      </c>
      <c r="DD66" s="626">
        <v>0</v>
      </c>
      <c r="DE66" s="626">
        <f t="shared" si="43"/>
        <v>150</v>
      </c>
      <c r="DF66" s="626">
        <f t="shared" si="44"/>
        <v>150</v>
      </c>
      <c r="DG66" s="626">
        <f t="shared" si="45"/>
        <v>150</v>
      </c>
      <c r="DH66" s="626">
        <f t="shared" si="46"/>
        <v>0</v>
      </c>
      <c r="DL66" s="625" t="s">
        <v>324</v>
      </c>
      <c r="DM66" s="626">
        <v>1594619</v>
      </c>
      <c r="DN66" s="626">
        <f t="shared" si="47"/>
        <v>1594.6189999999999</v>
      </c>
      <c r="DQ66" s="629" t="s">
        <v>832</v>
      </c>
      <c r="DR66" s="626">
        <v>150000</v>
      </c>
      <c r="DS66" s="626">
        <v>150000</v>
      </c>
      <c r="DT66" s="626">
        <v>150000</v>
      </c>
      <c r="DU66" s="626">
        <v>0</v>
      </c>
      <c r="DV66" s="626">
        <f t="shared" si="48"/>
        <v>150</v>
      </c>
      <c r="DW66" s="626">
        <f t="shared" si="49"/>
        <v>150</v>
      </c>
      <c r="DX66" s="626">
        <f t="shared" si="50"/>
        <v>150</v>
      </c>
      <c r="DY66" s="626">
        <f t="shared" si="51"/>
        <v>0</v>
      </c>
      <c r="EB66" s="625" t="s">
        <v>496</v>
      </c>
      <c r="EC66" s="626">
        <v>273700</v>
      </c>
      <c r="ED66" s="626">
        <f>+EC66/$EC$1*$ED$1</f>
        <v>273.7</v>
      </c>
      <c r="EH66" s="630" t="s">
        <v>832</v>
      </c>
      <c r="EI66" s="630">
        <v>150000</v>
      </c>
      <c r="EJ66" s="630">
        <v>150000</v>
      </c>
      <c r="EK66" s="630">
        <v>0</v>
      </c>
      <c r="EL66" s="630">
        <v>150000</v>
      </c>
      <c r="EM66" s="630">
        <v>150000</v>
      </c>
      <c r="EN66" s="630">
        <v>0</v>
      </c>
      <c r="EO66" s="630">
        <f t="shared" si="53"/>
        <v>150</v>
      </c>
      <c r="EP66" s="630">
        <f t="shared" si="54"/>
        <v>150</v>
      </c>
      <c r="EQ66" s="630">
        <f t="shared" si="55"/>
        <v>0</v>
      </c>
      <c r="ER66" s="630">
        <f t="shared" si="18"/>
        <v>150</v>
      </c>
      <c r="ES66" s="630">
        <f t="shared" si="19"/>
        <v>150</v>
      </c>
      <c r="ET66" s="630">
        <f t="shared" si="56"/>
        <v>0</v>
      </c>
      <c r="EW66" s="625" t="s">
        <v>335</v>
      </c>
      <c r="EX66" s="631">
        <v>476000</v>
      </c>
      <c r="EY66" s="631">
        <f t="shared" si="57"/>
        <v>476</v>
      </c>
      <c r="FA66" s="625" t="s">
        <v>832</v>
      </c>
      <c r="FB66" s="631">
        <v>150000</v>
      </c>
      <c r="FC66" s="631">
        <v>150000</v>
      </c>
      <c r="FD66" s="631">
        <v>150000</v>
      </c>
      <c r="FE66" s="631">
        <v>0</v>
      </c>
      <c r="FF66" s="631">
        <v>150000</v>
      </c>
      <c r="FG66" s="631">
        <v>0</v>
      </c>
      <c r="FH66" s="631">
        <f t="shared" si="58"/>
        <v>150</v>
      </c>
      <c r="FI66" s="631">
        <f t="shared" si="59"/>
        <v>150</v>
      </c>
      <c r="FJ66" s="631">
        <f t="shared" si="60"/>
        <v>150</v>
      </c>
      <c r="FK66" s="631">
        <f t="shared" si="61"/>
        <v>0</v>
      </c>
      <c r="FL66" s="631">
        <f t="shared" si="62"/>
        <v>150</v>
      </c>
      <c r="FM66" s="631">
        <f t="shared" si="63"/>
        <v>0</v>
      </c>
      <c r="FP66" s="632" t="s">
        <v>323</v>
      </c>
      <c r="FQ66" s="633">
        <v>33936809</v>
      </c>
      <c r="FR66" s="627">
        <f t="shared" si="64"/>
        <v>33936.809000000001</v>
      </c>
      <c r="FT66" s="625" t="s">
        <v>832</v>
      </c>
      <c r="FU66" s="625">
        <v>150000</v>
      </c>
      <c r="FV66" s="633">
        <v>150000</v>
      </c>
      <c r="FW66" s="633">
        <v>150000</v>
      </c>
      <c r="FX66" s="633">
        <v>0</v>
      </c>
      <c r="FY66" s="633">
        <v>150000</v>
      </c>
      <c r="FZ66" s="633">
        <v>0</v>
      </c>
      <c r="GA66" s="633">
        <f t="shared" si="65"/>
        <v>150</v>
      </c>
      <c r="GB66" s="633">
        <f t="shared" si="66"/>
        <v>150</v>
      </c>
      <c r="GC66" s="633">
        <f t="shared" si="67"/>
        <v>150</v>
      </c>
      <c r="GD66" s="633">
        <f t="shared" si="68"/>
        <v>0</v>
      </c>
      <c r="GE66" s="633">
        <f t="shared" si="69"/>
        <v>150</v>
      </c>
      <c r="GF66" s="633">
        <f t="shared" si="70"/>
        <v>0</v>
      </c>
      <c r="GG66" s="633"/>
    </row>
    <row r="67" spans="1:189" x14ac:dyDescent="0.2">
      <c r="A67" s="624" t="s">
        <v>316</v>
      </c>
      <c r="B67" s="624">
        <v>5000000</v>
      </c>
      <c r="C67" s="624">
        <v>0</v>
      </c>
      <c r="D67" s="624">
        <v>0</v>
      </c>
      <c r="E67" s="624">
        <v>5000000</v>
      </c>
      <c r="F67" s="624">
        <f t="shared" ref="F67:F98" si="85">+B67/$H$1*$I$1</f>
        <v>5155</v>
      </c>
      <c r="G67" s="624">
        <f t="shared" ref="G67:G98" si="86">+C67/$H$1*$I$1</f>
        <v>0</v>
      </c>
      <c r="H67" s="624">
        <f t="shared" ref="H67:H98" si="87">+D67/$H$1*$I$1</f>
        <v>0</v>
      </c>
      <c r="I67" s="624">
        <f t="shared" ref="I67:I98" si="88">+E67/$H$1*$I$1</f>
        <v>5155</v>
      </c>
      <c r="J67" s="616" t="s">
        <v>282</v>
      </c>
      <c r="L67" s="625" t="s">
        <v>418</v>
      </c>
      <c r="M67" s="626">
        <v>972055</v>
      </c>
      <c r="N67" s="626">
        <f t="shared" ref="N67:N92" si="89">+M67/$M$1*$N$1</f>
        <v>1002.1887049999999</v>
      </c>
      <c r="P67" s="625" t="s">
        <v>315</v>
      </c>
      <c r="Q67" s="626">
        <v>23000000</v>
      </c>
      <c r="R67" s="626">
        <v>7179392</v>
      </c>
      <c r="S67" s="626">
        <v>7179392</v>
      </c>
      <c r="T67" s="626">
        <v>15820608</v>
      </c>
      <c r="U67" s="626">
        <f t="shared" ref="U67:U98" si="90">+Q67/$W$1*$X$1</f>
        <v>23712.999999999996</v>
      </c>
      <c r="V67" s="624">
        <f t="shared" ref="V67:V98" si="91">+R67/$W$1*$X$1</f>
        <v>7401.9531519999991</v>
      </c>
      <c r="W67" s="624">
        <f t="shared" ref="W67:W98" si="92">+S67/$W$1*$X$1</f>
        <v>7401.9531519999991</v>
      </c>
      <c r="X67" s="624">
        <f t="shared" ref="X67:X98" si="93">+T67/$W$1*$X$1</f>
        <v>16311.046847999998</v>
      </c>
      <c r="AA67" s="625" t="s">
        <v>324</v>
      </c>
      <c r="AB67" s="626">
        <v>1410700</v>
      </c>
      <c r="AC67" s="624">
        <f t="shared" ref="AC67:AC98" si="94">+AB67/$AB$1*$AC$1</f>
        <v>1410.7</v>
      </c>
      <c r="AE67" s="616" t="s">
        <v>315</v>
      </c>
      <c r="AF67" s="624">
        <v>23000000</v>
      </c>
      <c r="AG67" s="624">
        <v>7538361</v>
      </c>
      <c r="AH67" s="624">
        <v>7538361</v>
      </c>
      <c r="AI67" s="624">
        <v>15461639</v>
      </c>
      <c r="AJ67" s="624">
        <f t="shared" ref="AJ67:AJ98" si="95">+AF67/$AL$1*$AM$1</f>
        <v>23000</v>
      </c>
      <c r="AK67" s="624">
        <f t="shared" ref="AK67:AK98" si="96">+AG67/$AL$1*$AM$1</f>
        <v>7538.3609999999999</v>
      </c>
      <c r="AL67" s="624">
        <f t="shared" ref="AL67:AL98" si="97">+AH67/$AL$1*$AM$1</f>
        <v>7538.3609999999999</v>
      </c>
      <c r="AM67" s="624">
        <f t="shared" ref="AM67:AM98" si="98">+AI67/$AL$1*$AM$1</f>
        <v>15461.638999999999</v>
      </c>
      <c r="AP67" s="625" t="s">
        <v>336</v>
      </c>
      <c r="AQ67" s="626">
        <v>50895673</v>
      </c>
      <c r="AR67" s="626">
        <f t="shared" si="22"/>
        <v>50895.673000000003</v>
      </c>
      <c r="AT67" s="625" t="s">
        <v>315</v>
      </c>
      <c r="AU67" s="626">
        <v>23000000</v>
      </c>
      <c r="AV67" s="626">
        <v>16588783</v>
      </c>
      <c r="AW67" s="626">
        <v>18251745</v>
      </c>
      <c r="AX67" s="626">
        <v>4748255</v>
      </c>
      <c r="AY67" s="624">
        <f t="shared" si="23"/>
        <v>23000</v>
      </c>
      <c r="AZ67" s="624">
        <f t="shared" si="24"/>
        <v>16588.782999999999</v>
      </c>
      <c r="BA67" s="624">
        <f t="shared" si="25"/>
        <v>18251.744999999999</v>
      </c>
      <c r="BB67" s="624">
        <f t="shared" si="26"/>
        <v>4748.2550000000001</v>
      </c>
      <c r="BD67" s="616" t="s">
        <v>501</v>
      </c>
      <c r="BE67" s="627">
        <v>6332726</v>
      </c>
      <c r="BF67" s="628">
        <f t="shared" si="27"/>
        <v>6332.7259999999997</v>
      </c>
      <c r="BH67" s="616" t="s">
        <v>833</v>
      </c>
      <c r="BI67" s="627">
        <v>150000</v>
      </c>
      <c r="BJ67" s="627">
        <v>150000</v>
      </c>
      <c r="BK67" s="627">
        <v>150000</v>
      </c>
      <c r="BL67" s="627">
        <v>0</v>
      </c>
      <c r="BM67" s="628">
        <f t="shared" si="28"/>
        <v>150</v>
      </c>
      <c r="BN67" s="628">
        <f t="shared" si="29"/>
        <v>150</v>
      </c>
      <c r="BO67" s="628">
        <f t="shared" si="30"/>
        <v>150</v>
      </c>
      <c r="BP67" s="628">
        <f t="shared" si="31"/>
        <v>0</v>
      </c>
      <c r="BS67" s="616" t="s">
        <v>328</v>
      </c>
      <c r="BT67" s="627">
        <v>5465146</v>
      </c>
      <c r="BU67" s="627">
        <f t="shared" si="32"/>
        <v>5465.1459999999997</v>
      </c>
      <c r="BW67" s="627" t="s">
        <v>833</v>
      </c>
      <c r="BX67" s="627">
        <v>150000</v>
      </c>
      <c r="BY67" s="627">
        <v>150000</v>
      </c>
      <c r="BZ67" s="627">
        <v>0</v>
      </c>
      <c r="CA67" s="627">
        <v>150000</v>
      </c>
      <c r="CB67" s="627">
        <f t="shared" si="33"/>
        <v>150</v>
      </c>
      <c r="CC67" s="627">
        <f t="shared" si="34"/>
        <v>150</v>
      </c>
      <c r="CD67" s="627">
        <f t="shared" si="35"/>
        <v>0</v>
      </c>
      <c r="CE67" s="627">
        <f t="shared" si="36"/>
        <v>150</v>
      </c>
      <c r="CG67" s="616" t="s">
        <v>419</v>
      </c>
      <c r="CH67" s="627">
        <v>2388858</v>
      </c>
      <c r="CI67" s="627">
        <f t="shared" si="37"/>
        <v>2388.8580000000002</v>
      </c>
      <c r="CK67" s="625" t="s">
        <v>833</v>
      </c>
      <c r="CL67" s="626">
        <v>150000</v>
      </c>
      <c r="CM67" s="626">
        <v>150000</v>
      </c>
      <c r="CN67" s="626">
        <v>150000</v>
      </c>
      <c r="CO67" s="626">
        <v>0</v>
      </c>
      <c r="CP67" s="627">
        <f t="shared" si="38"/>
        <v>150</v>
      </c>
      <c r="CQ67" s="627">
        <f t="shared" si="39"/>
        <v>150</v>
      </c>
      <c r="CR67" s="627">
        <f t="shared" si="40"/>
        <v>150</v>
      </c>
      <c r="CS67" s="627">
        <f t="shared" si="41"/>
        <v>0</v>
      </c>
      <c r="CU67" s="628"/>
      <c r="CV67" s="625" t="s">
        <v>338</v>
      </c>
      <c r="CW67" s="626">
        <v>84299397</v>
      </c>
      <c r="CX67" s="626">
        <f t="shared" si="42"/>
        <v>84299.396999999997</v>
      </c>
      <c r="CZ67" s="625" t="s">
        <v>833</v>
      </c>
      <c r="DA67" s="626">
        <v>150000</v>
      </c>
      <c r="DB67" s="626">
        <v>150000</v>
      </c>
      <c r="DC67" s="626">
        <v>150000</v>
      </c>
      <c r="DD67" s="626">
        <v>0</v>
      </c>
      <c r="DE67" s="626">
        <f t="shared" si="43"/>
        <v>150</v>
      </c>
      <c r="DF67" s="626">
        <f t="shared" si="44"/>
        <v>150</v>
      </c>
      <c r="DG67" s="626">
        <f t="shared" si="45"/>
        <v>150</v>
      </c>
      <c r="DH67" s="626">
        <f t="shared" si="46"/>
        <v>0</v>
      </c>
      <c r="DL67" s="625" t="s">
        <v>325</v>
      </c>
      <c r="DM67" s="626">
        <v>2478201</v>
      </c>
      <c r="DN67" s="626">
        <f t="shared" si="47"/>
        <v>2478.201</v>
      </c>
      <c r="DQ67" s="629" t="s">
        <v>833</v>
      </c>
      <c r="DR67" s="626">
        <v>150000</v>
      </c>
      <c r="DS67" s="626">
        <v>150000</v>
      </c>
      <c r="DT67" s="626">
        <v>150000</v>
      </c>
      <c r="DU67" s="626">
        <v>0</v>
      </c>
      <c r="DV67" s="626">
        <f t="shared" si="48"/>
        <v>150</v>
      </c>
      <c r="DW67" s="626">
        <f t="shared" si="49"/>
        <v>150</v>
      </c>
      <c r="DX67" s="626">
        <f t="shared" si="50"/>
        <v>150</v>
      </c>
      <c r="DY67" s="626">
        <f t="shared" si="51"/>
        <v>0</v>
      </c>
      <c r="EB67" s="625" t="s">
        <v>497</v>
      </c>
      <c r="EC67" s="626">
        <v>172550</v>
      </c>
      <c r="ED67" s="626">
        <f t="shared" si="52"/>
        <v>172.55</v>
      </c>
      <c r="EH67" s="630" t="s">
        <v>833</v>
      </c>
      <c r="EI67" s="630">
        <v>150000</v>
      </c>
      <c r="EJ67" s="630">
        <v>150000</v>
      </c>
      <c r="EK67" s="630">
        <v>0</v>
      </c>
      <c r="EL67" s="630">
        <v>150000</v>
      </c>
      <c r="EM67" s="630">
        <v>150000</v>
      </c>
      <c r="EN67" s="630">
        <v>0</v>
      </c>
      <c r="EO67" s="630">
        <f t="shared" ref="EO67:EO130" si="99">+EI67/$ES$1*$ET$1</f>
        <v>150</v>
      </c>
      <c r="EP67" s="630">
        <f t="shared" ref="EP67:EP130" si="100">+EJ67/$ES$1*$ET$1</f>
        <v>150</v>
      </c>
      <c r="EQ67" s="630">
        <f t="shared" ref="EQ67:EQ130" si="101">+EK67/$ES$1*$ET$1</f>
        <v>0</v>
      </c>
      <c r="ER67" s="630">
        <f t="shared" ref="ER67:ER130" si="102">+EL67/$ES$1*$ET$1</f>
        <v>150</v>
      </c>
      <c r="ES67" s="630">
        <f t="shared" ref="ES67:ES130" si="103">+EM67/$ES$1*$ET$1</f>
        <v>150</v>
      </c>
      <c r="ET67" s="630">
        <f t="shared" ref="ET67:ET130" si="104">+EN67/$ES$1*$ET$1</f>
        <v>0</v>
      </c>
      <c r="EW67" s="625" t="s">
        <v>925</v>
      </c>
      <c r="EX67" s="631">
        <v>499800</v>
      </c>
      <c r="EY67" s="631">
        <f t="shared" si="57"/>
        <v>499.8</v>
      </c>
      <c r="FA67" s="625" t="s">
        <v>833</v>
      </c>
      <c r="FB67" s="631">
        <v>150000</v>
      </c>
      <c r="FC67" s="631">
        <v>150000</v>
      </c>
      <c r="FD67" s="631">
        <v>150000</v>
      </c>
      <c r="FE67" s="631">
        <v>0</v>
      </c>
      <c r="FF67" s="631">
        <v>150000</v>
      </c>
      <c r="FG67" s="631">
        <v>0</v>
      </c>
      <c r="FH67" s="631">
        <f t="shared" si="58"/>
        <v>150</v>
      </c>
      <c r="FI67" s="631">
        <f t="shared" si="59"/>
        <v>150</v>
      </c>
      <c r="FJ67" s="631">
        <f t="shared" si="60"/>
        <v>150</v>
      </c>
      <c r="FK67" s="631">
        <f t="shared" si="61"/>
        <v>0</v>
      </c>
      <c r="FL67" s="631">
        <f t="shared" si="62"/>
        <v>150</v>
      </c>
      <c r="FM67" s="631">
        <f t="shared" si="63"/>
        <v>0</v>
      </c>
      <c r="FP67" s="632" t="s">
        <v>324</v>
      </c>
      <c r="FQ67" s="633">
        <v>1348255</v>
      </c>
      <c r="FR67" s="627">
        <f t="shared" si="64"/>
        <v>1348.2550000000001</v>
      </c>
      <c r="FT67" s="625" t="s">
        <v>833</v>
      </c>
      <c r="FU67" s="625">
        <v>150000</v>
      </c>
      <c r="FV67" s="633">
        <v>150000</v>
      </c>
      <c r="FW67" s="633">
        <v>150000</v>
      </c>
      <c r="FX67" s="633">
        <v>0</v>
      </c>
      <c r="FY67" s="633">
        <v>150000</v>
      </c>
      <c r="FZ67" s="633">
        <v>0</v>
      </c>
      <c r="GA67" s="633">
        <f t="shared" si="65"/>
        <v>150</v>
      </c>
      <c r="GB67" s="633">
        <f t="shared" si="66"/>
        <v>150</v>
      </c>
      <c r="GC67" s="633">
        <f t="shared" si="67"/>
        <v>150</v>
      </c>
      <c r="GD67" s="633">
        <f t="shared" si="68"/>
        <v>0</v>
      </c>
      <c r="GE67" s="633">
        <f t="shared" si="69"/>
        <v>150</v>
      </c>
      <c r="GF67" s="633">
        <f t="shared" si="70"/>
        <v>0</v>
      </c>
      <c r="GG67" s="633"/>
    </row>
    <row r="68" spans="1:189" x14ac:dyDescent="0.2">
      <c r="A68" s="624" t="s">
        <v>425</v>
      </c>
      <c r="B68" s="624">
        <v>0</v>
      </c>
      <c r="C68" s="624">
        <v>0</v>
      </c>
      <c r="D68" s="624">
        <v>0</v>
      </c>
      <c r="E68" s="624">
        <v>0</v>
      </c>
      <c r="F68" s="624">
        <f t="shared" si="85"/>
        <v>0</v>
      </c>
      <c r="G68" s="624">
        <f t="shared" si="86"/>
        <v>0</v>
      </c>
      <c r="H68" s="624">
        <f t="shared" si="87"/>
        <v>0</v>
      </c>
      <c r="I68" s="624">
        <f t="shared" si="88"/>
        <v>0</v>
      </c>
      <c r="J68" s="616" t="s">
        <v>282</v>
      </c>
      <c r="L68" s="625" t="s">
        <v>500</v>
      </c>
      <c r="M68" s="626">
        <v>9602362</v>
      </c>
      <c r="N68" s="626">
        <f t="shared" si="89"/>
        <v>9900.0352219999986</v>
      </c>
      <c r="P68" s="625" t="s">
        <v>487</v>
      </c>
      <c r="Q68" s="626">
        <v>18000000</v>
      </c>
      <c r="R68" s="626">
        <v>5947568</v>
      </c>
      <c r="S68" s="626">
        <v>5947568</v>
      </c>
      <c r="T68" s="626">
        <v>12052432</v>
      </c>
      <c r="U68" s="626">
        <f t="shared" si="90"/>
        <v>18558</v>
      </c>
      <c r="V68" s="624">
        <f t="shared" si="91"/>
        <v>6131.9426079999994</v>
      </c>
      <c r="W68" s="624">
        <f t="shared" si="92"/>
        <v>6131.9426079999994</v>
      </c>
      <c r="X68" s="624">
        <f t="shared" si="93"/>
        <v>12426.057392000001</v>
      </c>
      <c r="AA68" s="625" t="s">
        <v>325</v>
      </c>
      <c r="AB68" s="626">
        <v>797562</v>
      </c>
      <c r="AC68" s="624">
        <f t="shared" si="94"/>
        <v>797.56200000000001</v>
      </c>
      <c r="AE68" s="616" t="s">
        <v>487</v>
      </c>
      <c r="AF68" s="624">
        <v>18000000</v>
      </c>
      <c r="AG68" s="624">
        <v>6244946</v>
      </c>
      <c r="AH68" s="624">
        <v>6244946</v>
      </c>
      <c r="AI68" s="624">
        <v>11755054</v>
      </c>
      <c r="AJ68" s="624">
        <f t="shared" si="95"/>
        <v>18000</v>
      </c>
      <c r="AK68" s="624">
        <f t="shared" si="96"/>
        <v>6244.9459999999999</v>
      </c>
      <c r="AL68" s="624">
        <f t="shared" si="97"/>
        <v>6244.9459999999999</v>
      </c>
      <c r="AM68" s="624">
        <f t="shared" si="98"/>
        <v>11755.054</v>
      </c>
      <c r="AP68" s="625" t="s">
        <v>337</v>
      </c>
      <c r="AQ68" s="626">
        <v>10307261</v>
      </c>
      <c r="AR68" s="626">
        <f t="shared" ref="AR68:AR94" si="105">+AQ68/$AQ$1*$AR$1</f>
        <v>10307.261</v>
      </c>
      <c r="AT68" s="625" t="s">
        <v>487</v>
      </c>
      <c r="AU68" s="626">
        <v>18000000</v>
      </c>
      <c r="AV68" s="626">
        <v>15295368</v>
      </c>
      <c r="AW68" s="626">
        <v>15295368</v>
      </c>
      <c r="AX68" s="626">
        <v>2704632</v>
      </c>
      <c r="AY68" s="624">
        <f t="shared" ref="AY68:AY131" si="106">+AU68/$AZ$1*$BA$1</f>
        <v>18000</v>
      </c>
      <c r="AZ68" s="624">
        <f t="shared" ref="AZ68:AZ131" si="107">+AV68/$AZ$1*$BA$1</f>
        <v>15295.368</v>
      </c>
      <c r="BA68" s="624">
        <f t="shared" ref="BA68:BA131" si="108">+AW68/$AZ$1*$BA$1</f>
        <v>15295.368</v>
      </c>
      <c r="BB68" s="624">
        <f t="shared" ref="BB68:BB131" si="109">+AX68/$AZ$1*$BA$1</f>
        <v>2704.6320000000001</v>
      </c>
      <c r="BD68" s="616" t="s">
        <v>338</v>
      </c>
      <c r="BE68" s="627">
        <v>4261390</v>
      </c>
      <c r="BF68" s="628">
        <f t="shared" ref="BF68:BF83" si="110">BE68/$BE$1*$BF$1</f>
        <v>4261.3900000000003</v>
      </c>
      <c r="BH68" s="616" t="s">
        <v>315</v>
      </c>
      <c r="BI68" s="627">
        <v>23000000</v>
      </c>
      <c r="BJ68" s="627">
        <v>18251745</v>
      </c>
      <c r="BK68" s="627">
        <v>18251745</v>
      </c>
      <c r="BL68" s="627">
        <v>4748255</v>
      </c>
      <c r="BM68" s="628">
        <f t="shared" ref="BM68:BM131" si="111">BI68/$BN$1*$BO$1</f>
        <v>23000</v>
      </c>
      <c r="BN68" s="628">
        <f t="shared" ref="BN68:BN131" si="112">BJ68/$BN$1*$BO$1</f>
        <v>18251.744999999999</v>
      </c>
      <c r="BO68" s="628">
        <f t="shared" ref="BO68:BO131" si="113">BK68/$BN$1*$BO$1</f>
        <v>18251.744999999999</v>
      </c>
      <c r="BP68" s="628">
        <f t="shared" ref="BP68:BP131" si="114">BL68/$BN$1*$BO$1</f>
        <v>4748.2550000000001</v>
      </c>
      <c r="BS68" s="616" t="s">
        <v>494</v>
      </c>
      <c r="BT68" s="627">
        <v>1505350</v>
      </c>
      <c r="BU68" s="627">
        <f t="shared" ref="BU68:BU101" si="115">+BT68/$BT$1*$BU$1</f>
        <v>1505.35</v>
      </c>
      <c r="BW68" s="627" t="s">
        <v>315</v>
      </c>
      <c r="BX68" s="627">
        <v>23000000</v>
      </c>
      <c r="BY68" s="627">
        <v>18251745</v>
      </c>
      <c r="BZ68" s="627">
        <v>4748255</v>
      </c>
      <c r="CA68" s="627">
        <v>18251745</v>
      </c>
      <c r="CB68" s="627">
        <f t="shared" ref="CB68:CB131" si="116">+BX68/$CD$1*$CE$1</f>
        <v>23000</v>
      </c>
      <c r="CC68" s="627">
        <f t="shared" ref="CC68:CC131" si="117">+BY68/$CD$1*$CE$1</f>
        <v>18251.744999999999</v>
      </c>
      <c r="CD68" s="627">
        <f t="shared" ref="CD68:CD131" si="118">+BZ68/$CD$1*$CE$1</f>
        <v>4748.2550000000001</v>
      </c>
      <c r="CE68" s="627">
        <f t="shared" ref="CE68:CE131" si="119">+CA68/$CD$1*$CE$1</f>
        <v>18251.744999999999</v>
      </c>
      <c r="CG68" s="616" t="s">
        <v>505</v>
      </c>
      <c r="CH68" s="627">
        <v>2899836</v>
      </c>
      <c r="CI68" s="627">
        <f t="shared" ref="CI68:CI89" si="120">+CH68/$CH$1*$CI$1</f>
        <v>2899.8359999999998</v>
      </c>
      <c r="CK68" s="625" t="s">
        <v>315</v>
      </c>
      <c r="CL68" s="626">
        <v>23000000</v>
      </c>
      <c r="CM68" s="626">
        <v>18251745</v>
      </c>
      <c r="CN68" s="626">
        <v>18251745</v>
      </c>
      <c r="CO68" s="626">
        <v>4748255</v>
      </c>
      <c r="CP68" s="627">
        <f t="shared" ref="CP68:CP131" si="121">+CL68/$CR$1*$CS$1</f>
        <v>23000</v>
      </c>
      <c r="CQ68" s="627">
        <f t="shared" ref="CQ68:CQ131" si="122">+CM68/$CR$1*$CS$1</f>
        <v>18251.744999999999</v>
      </c>
      <c r="CR68" s="627">
        <f t="shared" ref="CR68:CR131" si="123">+CN68/$CR$1*$CS$1</f>
        <v>18251.744999999999</v>
      </c>
      <c r="CS68" s="627">
        <f t="shared" ref="CS68:CS131" si="124">+CO68/$CR$1*$CS$1</f>
        <v>4748.2550000000001</v>
      </c>
      <c r="CU68" s="628"/>
      <c r="CV68" s="625" t="s">
        <v>339</v>
      </c>
      <c r="CW68" s="626">
        <v>45869264</v>
      </c>
      <c r="CX68" s="626">
        <f t="shared" ref="CX68:CX99" si="125">+CW68/$CW$1*$CX$1</f>
        <v>45869.264000000003</v>
      </c>
      <c r="CZ68" s="625" t="s">
        <v>315</v>
      </c>
      <c r="DA68" s="626">
        <v>23000000</v>
      </c>
      <c r="DB68" s="626">
        <v>18251745</v>
      </c>
      <c r="DC68" s="626">
        <v>18251745</v>
      </c>
      <c r="DD68" s="626">
        <v>4748255</v>
      </c>
      <c r="DE68" s="626">
        <f t="shared" ref="DE68:DE131" si="126">+DA68/$DG$1*$DH$1</f>
        <v>23000</v>
      </c>
      <c r="DF68" s="626">
        <f t="shared" ref="DF68:DF131" si="127">+DB68/$DG$1*$DH$1</f>
        <v>18251.744999999999</v>
      </c>
      <c r="DG68" s="626">
        <f t="shared" ref="DG68:DG131" si="128">+DC68/$DG$1*$DH$1</f>
        <v>18251.744999999999</v>
      </c>
      <c r="DH68" s="626">
        <f t="shared" ref="DH68:DH131" si="129">+DD68/$DG$1*$DH$1</f>
        <v>4748.2550000000001</v>
      </c>
      <c r="DL68" s="625" t="s">
        <v>326</v>
      </c>
      <c r="DM68" s="626">
        <v>173750</v>
      </c>
      <c r="DN68" s="626">
        <f t="shared" ref="DN68:DN112" si="130">+DM68/$DN$1*$DO$1</f>
        <v>173.75</v>
      </c>
      <c r="DQ68" s="629" t="s">
        <v>315</v>
      </c>
      <c r="DR68" s="626">
        <v>23000000</v>
      </c>
      <c r="DS68" s="626">
        <v>18251745</v>
      </c>
      <c r="DT68" s="626">
        <v>18251745</v>
      </c>
      <c r="DU68" s="626">
        <v>4748255</v>
      </c>
      <c r="DV68" s="626">
        <f t="shared" ref="DV68:DV131" si="131">+DR68/$DV$1*$DW$1</f>
        <v>23000</v>
      </c>
      <c r="DW68" s="626">
        <f t="shared" ref="DW68:DW131" si="132">+DS68/$DV$1*$DW$1</f>
        <v>18251.744999999999</v>
      </c>
      <c r="DX68" s="626">
        <f t="shared" ref="DX68:DX131" si="133">+DT68/$DV$1*$DW$1</f>
        <v>18251.744999999999</v>
      </c>
      <c r="DY68" s="626">
        <f t="shared" ref="DY68:DY131" si="134">+DU68/$DV$1*$DW$1</f>
        <v>4748.2550000000001</v>
      </c>
      <c r="EB68" s="625" t="s">
        <v>499</v>
      </c>
      <c r="EC68" s="626">
        <v>586918</v>
      </c>
      <c r="ED68" s="626">
        <f t="shared" ref="ED68:ED91" si="135">+EC68/$EC$1*$ED$1</f>
        <v>586.91800000000001</v>
      </c>
      <c r="EH68" s="630" t="s">
        <v>315</v>
      </c>
      <c r="EI68" s="630">
        <v>23000000</v>
      </c>
      <c r="EJ68" s="630">
        <v>18251745</v>
      </c>
      <c r="EK68" s="630">
        <v>4748255</v>
      </c>
      <c r="EL68" s="630">
        <v>18251745</v>
      </c>
      <c r="EM68" s="630">
        <v>18251745</v>
      </c>
      <c r="EN68" s="630">
        <v>0</v>
      </c>
      <c r="EO68" s="630">
        <f t="shared" si="99"/>
        <v>23000</v>
      </c>
      <c r="EP68" s="630">
        <f t="shared" si="100"/>
        <v>18251.744999999999</v>
      </c>
      <c r="EQ68" s="630">
        <f t="shared" si="101"/>
        <v>4748.2550000000001</v>
      </c>
      <c r="ER68" s="630">
        <f t="shared" si="102"/>
        <v>18251.744999999999</v>
      </c>
      <c r="ES68" s="630">
        <f t="shared" si="103"/>
        <v>18251.744999999999</v>
      </c>
      <c r="ET68" s="630">
        <f t="shared" si="104"/>
        <v>0</v>
      </c>
      <c r="EW68" s="625" t="s">
        <v>336</v>
      </c>
      <c r="EX68" s="631">
        <v>48895057</v>
      </c>
      <c r="EY68" s="631">
        <f t="shared" ref="EY68:EY101" si="136">+EX68/$EX$1*$EY$1</f>
        <v>48895.057000000001</v>
      </c>
      <c r="FA68" s="625" t="s">
        <v>315</v>
      </c>
      <c r="FB68" s="631">
        <v>18251745</v>
      </c>
      <c r="FC68" s="631">
        <v>18251745</v>
      </c>
      <c r="FD68" s="631">
        <v>18251745</v>
      </c>
      <c r="FE68" s="631">
        <v>0</v>
      </c>
      <c r="FF68" s="631">
        <v>18251745</v>
      </c>
      <c r="FG68" s="631">
        <v>0</v>
      </c>
      <c r="FH68" s="631">
        <f t="shared" ref="FH68:FH131" si="137">+FB68/$FK$1*$FL$1</f>
        <v>18251.744999999999</v>
      </c>
      <c r="FI68" s="631">
        <f t="shared" ref="FI68:FI131" si="138">+FC68/$FK$1*$FL$1</f>
        <v>18251.744999999999</v>
      </c>
      <c r="FJ68" s="631">
        <f t="shared" ref="FJ68:FJ131" si="139">+FD68/$FK$1*$FL$1</f>
        <v>18251.744999999999</v>
      </c>
      <c r="FK68" s="631">
        <f t="shared" ref="FK68:FK131" si="140">+FE68/$FK$1*$FL$1</f>
        <v>0</v>
      </c>
      <c r="FL68" s="631">
        <f t="shared" ref="FL68:FL131" si="141">+FF68/$FK$1*$FL$1</f>
        <v>18251.744999999999</v>
      </c>
      <c r="FM68" s="631">
        <f t="shared" ref="FM68:FM131" si="142">+FG68/$FK$1*$FL$1</f>
        <v>0</v>
      </c>
      <c r="FP68" s="632" t="s">
        <v>325</v>
      </c>
      <c r="FQ68" s="633">
        <v>1561701</v>
      </c>
      <c r="FR68" s="627">
        <f t="shared" ref="FR68:FR117" si="143">+FQ68/$FQ$1*$FR$1</f>
        <v>1561.701</v>
      </c>
      <c r="FT68" s="625" t="s">
        <v>315</v>
      </c>
      <c r="FU68" s="625">
        <v>18251745</v>
      </c>
      <c r="FV68" s="633">
        <v>18251745</v>
      </c>
      <c r="FW68" s="633">
        <v>18251745</v>
      </c>
      <c r="FX68" s="633">
        <v>0</v>
      </c>
      <c r="FY68" s="633">
        <v>18251745</v>
      </c>
      <c r="FZ68" s="633">
        <v>0</v>
      </c>
      <c r="GA68" s="633">
        <f t="shared" ref="GA68:GA131" si="144">+FU68/$GA$1*$GB$1</f>
        <v>18251.744999999999</v>
      </c>
      <c r="GB68" s="633">
        <f t="shared" ref="GB68:GB131" si="145">+FV68/$GA$1*$GB$1</f>
        <v>18251.744999999999</v>
      </c>
      <c r="GC68" s="633">
        <f t="shared" ref="GC68:GC131" si="146">+FW68/$GA$1*$GB$1</f>
        <v>18251.744999999999</v>
      </c>
      <c r="GD68" s="633">
        <f t="shared" ref="GD68:GD131" si="147">+FX68/$GA$1*$GB$1</f>
        <v>0</v>
      </c>
      <c r="GE68" s="633">
        <f t="shared" ref="GE68:GE131" si="148">+FY68/$GA$1*$GB$1</f>
        <v>18251.744999999999</v>
      </c>
      <c r="GF68" s="633">
        <f t="shared" ref="GF68:GF131" si="149">+FZ68/$GA$1*$GB$1</f>
        <v>0</v>
      </c>
      <c r="GG68" s="633"/>
    </row>
    <row r="69" spans="1:189" x14ac:dyDescent="0.2">
      <c r="A69" s="624" t="s">
        <v>426</v>
      </c>
      <c r="B69" s="624">
        <v>0</v>
      </c>
      <c r="C69" s="624">
        <v>0</v>
      </c>
      <c r="D69" s="624">
        <v>0</v>
      </c>
      <c r="E69" s="624">
        <v>0</v>
      </c>
      <c r="F69" s="624">
        <f t="shared" si="85"/>
        <v>0</v>
      </c>
      <c r="G69" s="624">
        <f t="shared" si="86"/>
        <v>0</v>
      </c>
      <c r="H69" s="624">
        <f t="shared" si="87"/>
        <v>0</v>
      </c>
      <c r="I69" s="624">
        <f t="shared" si="88"/>
        <v>0</v>
      </c>
      <c r="J69" s="616" t="s">
        <v>282</v>
      </c>
      <c r="L69" s="625" t="s">
        <v>501</v>
      </c>
      <c r="M69" s="626">
        <v>4512180</v>
      </c>
      <c r="N69" s="626">
        <f t="shared" si="89"/>
        <v>4652.0575799999997</v>
      </c>
      <c r="P69" s="625" t="s">
        <v>316</v>
      </c>
      <c r="Q69" s="626">
        <v>5000000</v>
      </c>
      <c r="R69" s="626">
        <v>1231824</v>
      </c>
      <c r="S69" s="626">
        <v>1231824</v>
      </c>
      <c r="T69" s="626">
        <v>3768176</v>
      </c>
      <c r="U69" s="626">
        <f t="shared" si="90"/>
        <v>5155</v>
      </c>
      <c r="V69" s="624">
        <f t="shared" si="91"/>
        <v>1270.010544</v>
      </c>
      <c r="W69" s="624">
        <f t="shared" si="92"/>
        <v>1270.010544</v>
      </c>
      <c r="X69" s="624">
        <f t="shared" si="93"/>
        <v>3884.9894559999998</v>
      </c>
      <c r="AA69" s="625" t="s">
        <v>326</v>
      </c>
      <c r="AB69" s="626">
        <v>85200</v>
      </c>
      <c r="AC69" s="624">
        <f t="shared" si="94"/>
        <v>85.2</v>
      </c>
      <c r="AE69" s="616" t="s">
        <v>316</v>
      </c>
      <c r="AF69" s="624">
        <v>5000000</v>
      </c>
      <c r="AG69" s="624">
        <v>1293415</v>
      </c>
      <c r="AH69" s="624">
        <v>1293415</v>
      </c>
      <c r="AI69" s="624">
        <v>3706585</v>
      </c>
      <c r="AJ69" s="624">
        <f t="shared" si="95"/>
        <v>5000</v>
      </c>
      <c r="AK69" s="624">
        <f t="shared" si="96"/>
        <v>1293.415</v>
      </c>
      <c r="AL69" s="624">
        <f t="shared" si="97"/>
        <v>1293.415</v>
      </c>
      <c r="AM69" s="624">
        <f t="shared" si="98"/>
        <v>3706.585</v>
      </c>
      <c r="AP69" s="625" t="s">
        <v>418</v>
      </c>
      <c r="AQ69" s="626">
        <v>972055</v>
      </c>
      <c r="AR69" s="626">
        <f t="shared" si="105"/>
        <v>972.05499999999995</v>
      </c>
      <c r="AT69" s="625" t="s">
        <v>316</v>
      </c>
      <c r="AU69" s="626">
        <v>5000000</v>
      </c>
      <c r="AV69" s="626">
        <v>1293415</v>
      </c>
      <c r="AW69" s="626">
        <v>2956377</v>
      </c>
      <c r="AX69" s="626">
        <v>2043623</v>
      </c>
      <c r="AY69" s="624">
        <f t="shared" si="106"/>
        <v>5000</v>
      </c>
      <c r="AZ69" s="624">
        <f t="shared" si="107"/>
        <v>1293.415</v>
      </c>
      <c r="BA69" s="624">
        <f t="shared" si="108"/>
        <v>2956.377</v>
      </c>
      <c r="BB69" s="624">
        <f t="shared" si="109"/>
        <v>2043.623</v>
      </c>
      <c r="BD69" s="616" t="s">
        <v>339</v>
      </c>
      <c r="BE69" s="627">
        <v>53880138</v>
      </c>
      <c r="BF69" s="628">
        <f t="shared" si="110"/>
        <v>53880.137999999999</v>
      </c>
      <c r="BH69" s="616" t="s">
        <v>487</v>
      </c>
      <c r="BI69" s="627">
        <v>18000000</v>
      </c>
      <c r="BJ69" s="627">
        <v>15295368</v>
      </c>
      <c r="BK69" s="627">
        <v>15295368</v>
      </c>
      <c r="BL69" s="627">
        <v>2704632</v>
      </c>
      <c r="BM69" s="628">
        <f t="shared" si="111"/>
        <v>18000</v>
      </c>
      <c r="BN69" s="628">
        <f t="shared" si="112"/>
        <v>15295.368</v>
      </c>
      <c r="BO69" s="628">
        <f t="shared" si="113"/>
        <v>15295.368</v>
      </c>
      <c r="BP69" s="628">
        <f t="shared" si="114"/>
        <v>2704.6320000000001</v>
      </c>
      <c r="BS69" s="616" t="s">
        <v>331</v>
      </c>
      <c r="BT69" s="627">
        <v>4028778</v>
      </c>
      <c r="BU69" s="627">
        <f t="shared" si="115"/>
        <v>4028.7779999999998</v>
      </c>
      <c r="BW69" s="627" t="s">
        <v>487</v>
      </c>
      <c r="BX69" s="627">
        <v>18000000</v>
      </c>
      <c r="BY69" s="627">
        <v>15295368</v>
      </c>
      <c r="BZ69" s="627">
        <v>2704632</v>
      </c>
      <c r="CA69" s="627">
        <v>15295368</v>
      </c>
      <c r="CB69" s="627">
        <f t="shared" si="116"/>
        <v>18000</v>
      </c>
      <c r="CC69" s="627">
        <f t="shared" si="117"/>
        <v>15295.368</v>
      </c>
      <c r="CD69" s="627">
        <f t="shared" si="118"/>
        <v>2704.6320000000001</v>
      </c>
      <c r="CE69" s="627">
        <f t="shared" si="119"/>
        <v>15295.368</v>
      </c>
      <c r="CG69" s="616" t="s">
        <v>341</v>
      </c>
      <c r="CH69" s="627">
        <v>2899836</v>
      </c>
      <c r="CI69" s="627">
        <f t="shared" si="120"/>
        <v>2899.8359999999998</v>
      </c>
      <c r="CK69" s="625" t="s">
        <v>487</v>
      </c>
      <c r="CL69" s="626">
        <v>18000000</v>
      </c>
      <c r="CM69" s="626">
        <v>15295368</v>
      </c>
      <c r="CN69" s="626">
        <v>15295368</v>
      </c>
      <c r="CO69" s="626">
        <v>2704632</v>
      </c>
      <c r="CP69" s="627">
        <f t="shared" si="121"/>
        <v>18000</v>
      </c>
      <c r="CQ69" s="627">
        <f t="shared" si="122"/>
        <v>15295.368</v>
      </c>
      <c r="CR69" s="627">
        <f t="shared" si="123"/>
        <v>15295.368</v>
      </c>
      <c r="CS69" s="627">
        <f t="shared" si="124"/>
        <v>2704.6320000000001</v>
      </c>
      <c r="CU69" s="628"/>
      <c r="CV69" s="625" t="s">
        <v>340</v>
      </c>
      <c r="CW69" s="626">
        <v>31166323</v>
      </c>
      <c r="CX69" s="626">
        <f t="shared" si="125"/>
        <v>31166.323</v>
      </c>
      <c r="CZ69" s="625" t="s">
        <v>487</v>
      </c>
      <c r="DA69" s="626">
        <v>18000000</v>
      </c>
      <c r="DB69" s="626">
        <v>15295368</v>
      </c>
      <c r="DC69" s="626">
        <v>15295368</v>
      </c>
      <c r="DD69" s="626">
        <v>2704632</v>
      </c>
      <c r="DE69" s="626">
        <f t="shared" si="126"/>
        <v>18000</v>
      </c>
      <c r="DF69" s="626">
        <f t="shared" si="127"/>
        <v>15295.368</v>
      </c>
      <c r="DG69" s="626">
        <f t="shared" si="128"/>
        <v>15295.368</v>
      </c>
      <c r="DH69" s="626">
        <f t="shared" si="129"/>
        <v>2704.6320000000001</v>
      </c>
      <c r="DL69" s="625" t="s">
        <v>327</v>
      </c>
      <c r="DM69" s="626">
        <v>1143874</v>
      </c>
      <c r="DN69" s="626">
        <f t="shared" si="130"/>
        <v>1143.874</v>
      </c>
      <c r="DQ69" s="629" t="s">
        <v>487</v>
      </c>
      <c r="DR69" s="626">
        <v>18000000</v>
      </c>
      <c r="DS69" s="626">
        <v>15295368</v>
      </c>
      <c r="DT69" s="626">
        <v>15295368</v>
      </c>
      <c r="DU69" s="626">
        <v>2704632</v>
      </c>
      <c r="DV69" s="626">
        <f t="shared" si="131"/>
        <v>18000</v>
      </c>
      <c r="DW69" s="626">
        <f t="shared" si="132"/>
        <v>15295.368</v>
      </c>
      <c r="DX69" s="626">
        <f t="shared" si="133"/>
        <v>15295.368</v>
      </c>
      <c r="DY69" s="626">
        <f t="shared" si="134"/>
        <v>2704.6320000000001</v>
      </c>
      <c r="EB69" s="625" t="s">
        <v>333</v>
      </c>
      <c r="EC69" s="626">
        <v>61439456</v>
      </c>
      <c r="ED69" s="626">
        <f t="shared" si="135"/>
        <v>61439.455999999998</v>
      </c>
      <c r="EH69" s="630" t="s">
        <v>487</v>
      </c>
      <c r="EI69" s="630">
        <v>18000000</v>
      </c>
      <c r="EJ69" s="630">
        <v>15295368</v>
      </c>
      <c r="EK69" s="630">
        <v>2704632</v>
      </c>
      <c r="EL69" s="630">
        <v>15295368</v>
      </c>
      <c r="EM69" s="630">
        <v>15295368</v>
      </c>
      <c r="EN69" s="630">
        <v>0</v>
      </c>
      <c r="EO69" s="630">
        <f t="shared" si="99"/>
        <v>18000</v>
      </c>
      <c r="EP69" s="630">
        <f t="shared" si="100"/>
        <v>15295.368</v>
      </c>
      <c r="EQ69" s="630">
        <f t="shared" si="101"/>
        <v>2704.6320000000001</v>
      </c>
      <c r="ER69" s="630">
        <f t="shared" si="102"/>
        <v>15295.368</v>
      </c>
      <c r="ES69" s="630">
        <f t="shared" si="103"/>
        <v>15295.368</v>
      </c>
      <c r="ET69" s="630">
        <f t="shared" si="104"/>
        <v>0</v>
      </c>
      <c r="EW69" s="625" t="s">
        <v>337</v>
      </c>
      <c r="EX69" s="631">
        <v>9698422</v>
      </c>
      <c r="EY69" s="631">
        <f t="shared" si="136"/>
        <v>9698.4220000000005</v>
      </c>
      <c r="FA69" s="625" t="s">
        <v>487</v>
      </c>
      <c r="FB69" s="631">
        <v>15295368</v>
      </c>
      <c r="FC69" s="631">
        <v>15295368</v>
      </c>
      <c r="FD69" s="631">
        <v>15295368</v>
      </c>
      <c r="FE69" s="631">
        <v>0</v>
      </c>
      <c r="FF69" s="631">
        <v>15295368</v>
      </c>
      <c r="FG69" s="631">
        <v>0</v>
      </c>
      <c r="FH69" s="631">
        <f t="shared" si="137"/>
        <v>15295.368</v>
      </c>
      <c r="FI69" s="631">
        <f t="shared" si="138"/>
        <v>15295.368</v>
      </c>
      <c r="FJ69" s="631">
        <f t="shared" si="139"/>
        <v>15295.368</v>
      </c>
      <c r="FK69" s="631">
        <f t="shared" si="140"/>
        <v>0</v>
      </c>
      <c r="FL69" s="631">
        <f t="shared" si="141"/>
        <v>15295.368</v>
      </c>
      <c r="FM69" s="631">
        <f t="shared" si="142"/>
        <v>0</v>
      </c>
      <c r="FP69" s="632" t="s">
        <v>326</v>
      </c>
      <c r="FQ69" s="633">
        <v>217800</v>
      </c>
      <c r="FR69" s="627">
        <f t="shared" si="143"/>
        <v>217.8</v>
      </c>
      <c r="FT69" s="625" t="s">
        <v>487</v>
      </c>
      <c r="FU69" s="625">
        <v>15295368</v>
      </c>
      <c r="FV69" s="633">
        <v>15295368</v>
      </c>
      <c r="FW69" s="633">
        <v>15295368</v>
      </c>
      <c r="FX69" s="633">
        <v>0</v>
      </c>
      <c r="FY69" s="633">
        <v>15295368</v>
      </c>
      <c r="FZ69" s="633">
        <v>0</v>
      </c>
      <c r="GA69" s="633">
        <f t="shared" si="144"/>
        <v>15295.368</v>
      </c>
      <c r="GB69" s="633">
        <f t="shared" si="145"/>
        <v>15295.368</v>
      </c>
      <c r="GC69" s="633">
        <f t="shared" si="146"/>
        <v>15295.368</v>
      </c>
      <c r="GD69" s="633">
        <f t="shared" si="147"/>
        <v>0</v>
      </c>
      <c r="GE69" s="633">
        <f t="shared" si="148"/>
        <v>15295.368</v>
      </c>
      <c r="GF69" s="633">
        <f t="shared" si="149"/>
        <v>0</v>
      </c>
      <c r="GG69" s="633"/>
    </row>
    <row r="70" spans="1:189" x14ac:dyDescent="0.2">
      <c r="A70" s="624" t="s">
        <v>317</v>
      </c>
      <c r="B70" s="624">
        <v>35764204</v>
      </c>
      <c r="C70" s="624">
        <v>921992</v>
      </c>
      <c r="D70" s="624">
        <v>13332163</v>
      </c>
      <c r="E70" s="624">
        <v>22432041</v>
      </c>
      <c r="F70" s="624">
        <f t="shared" si="85"/>
        <v>36872.894323999994</v>
      </c>
      <c r="G70" s="624">
        <f t="shared" si="86"/>
        <v>950.5737519999999</v>
      </c>
      <c r="H70" s="624">
        <f t="shared" si="87"/>
        <v>13745.460052999999</v>
      </c>
      <c r="I70" s="624">
        <f t="shared" si="88"/>
        <v>23127.434270999998</v>
      </c>
      <c r="J70" s="616" t="s">
        <v>282</v>
      </c>
      <c r="L70" s="625" t="s">
        <v>502</v>
      </c>
      <c r="M70" s="626">
        <v>149881</v>
      </c>
      <c r="N70" s="626">
        <f t="shared" si="89"/>
        <v>154.527311</v>
      </c>
      <c r="P70" s="625" t="s">
        <v>425</v>
      </c>
      <c r="Q70" s="626">
        <v>0</v>
      </c>
      <c r="R70" s="626">
        <v>0</v>
      </c>
      <c r="S70" s="626">
        <v>0</v>
      </c>
      <c r="T70" s="626">
        <v>0</v>
      </c>
      <c r="U70" s="626">
        <f t="shared" si="90"/>
        <v>0</v>
      </c>
      <c r="V70" s="624">
        <f t="shared" si="91"/>
        <v>0</v>
      </c>
      <c r="W70" s="624">
        <f t="shared" si="92"/>
        <v>0</v>
      </c>
      <c r="X70" s="624">
        <f t="shared" si="93"/>
        <v>0</v>
      </c>
      <c r="AA70" s="625" t="s">
        <v>327</v>
      </c>
      <c r="AB70" s="626">
        <v>3525375</v>
      </c>
      <c r="AC70" s="624">
        <f t="shared" si="94"/>
        <v>3525.375</v>
      </c>
      <c r="AE70" s="616" t="s">
        <v>425</v>
      </c>
      <c r="AF70" s="624">
        <v>0</v>
      </c>
      <c r="AG70" s="624">
        <v>0</v>
      </c>
      <c r="AH70" s="624">
        <v>0</v>
      </c>
      <c r="AI70" s="624">
        <v>0</v>
      </c>
      <c r="AJ70" s="624">
        <f t="shared" si="95"/>
        <v>0</v>
      </c>
      <c r="AK70" s="624">
        <f t="shared" si="96"/>
        <v>0</v>
      </c>
      <c r="AL70" s="624">
        <f t="shared" si="97"/>
        <v>0</v>
      </c>
      <c r="AM70" s="624">
        <f t="shared" si="98"/>
        <v>0</v>
      </c>
      <c r="AP70" s="625" t="s">
        <v>500</v>
      </c>
      <c r="AQ70" s="626">
        <v>19741949</v>
      </c>
      <c r="AR70" s="626">
        <f t="shared" si="105"/>
        <v>19741.949000000001</v>
      </c>
      <c r="AT70" s="625" t="s">
        <v>425</v>
      </c>
      <c r="AU70" s="626">
        <v>0</v>
      </c>
      <c r="AV70" s="626">
        <v>0</v>
      </c>
      <c r="AW70" s="626">
        <v>0</v>
      </c>
      <c r="AX70" s="626">
        <v>0</v>
      </c>
      <c r="AY70" s="624">
        <f t="shared" si="106"/>
        <v>0</v>
      </c>
      <c r="AZ70" s="624">
        <f t="shared" si="107"/>
        <v>0</v>
      </c>
      <c r="BA70" s="624">
        <f t="shared" si="108"/>
        <v>0</v>
      </c>
      <c r="BB70" s="624">
        <f t="shared" si="109"/>
        <v>0</v>
      </c>
      <c r="BD70" s="616" t="s">
        <v>340</v>
      </c>
      <c r="BE70" s="627">
        <v>41226091</v>
      </c>
      <c r="BF70" s="628">
        <f t="shared" si="110"/>
        <v>41226.091</v>
      </c>
      <c r="BH70" s="616" t="s">
        <v>316</v>
      </c>
      <c r="BI70" s="627">
        <v>5000000</v>
      </c>
      <c r="BJ70" s="627">
        <v>2956377</v>
      </c>
      <c r="BK70" s="627">
        <v>2956377</v>
      </c>
      <c r="BL70" s="627">
        <v>2043623</v>
      </c>
      <c r="BM70" s="628">
        <f t="shared" si="111"/>
        <v>5000</v>
      </c>
      <c r="BN70" s="628">
        <f t="shared" si="112"/>
        <v>2956.377</v>
      </c>
      <c r="BO70" s="628">
        <f t="shared" si="113"/>
        <v>2956.377</v>
      </c>
      <c r="BP70" s="628">
        <f t="shared" si="114"/>
        <v>2043.623</v>
      </c>
      <c r="BS70" s="616" t="s">
        <v>495</v>
      </c>
      <c r="BT70" s="627">
        <v>487900</v>
      </c>
      <c r="BU70" s="627">
        <f t="shared" si="115"/>
        <v>487.9</v>
      </c>
      <c r="BW70" s="627" t="s">
        <v>316</v>
      </c>
      <c r="BX70" s="627">
        <v>5000000</v>
      </c>
      <c r="BY70" s="627">
        <v>2956377</v>
      </c>
      <c r="BZ70" s="627">
        <v>2043623</v>
      </c>
      <c r="CA70" s="627">
        <v>2956377</v>
      </c>
      <c r="CB70" s="627">
        <f t="shared" si="116"/>
        <v>5000</v>
      </c>
      <c r="CC70" s="627">
        <f t="shared" si="117"/>
        <v>2956.377</v>
      </c>
      <c r="CD70" s="627">
        <f t="shared" si="118"/>
        <v>2043.623</v>
      </c>
      <c r="CE70" s="627">
        <f t="shared" si="119"/>
        <v>2956.377</v>
      </c>
      <c r="CG70" s="616" t="s">
        <v>506</v>
      </c>
      <c r="CH70" s="627">
        <v>35078132</v>
      </c>
      <c r="CI70" s="627">
        <f t="shared" si="120"/>
        <v>35078.131999999998</v>
      </c>
      <c r="CK70" s="625" t="s">
        <v>316</v>
      </c>
      <c r="CL70" s="626">
        <v>5000000</v>
      </c>
      <c r="CM70" s="626">
        <v>2956377</v>
      </c>
      <c r="CN70" s="626">
        <v>2956377</v>
      </c>
      <c r="CO70" s="626">
        <v>2043623</v>
      </c>
      <c r="CP70" s="627">
        <f t="shared" si="121"/>
        <v>5000</v>
      </c>
      <c r="CQ70" s="627">
        <f t="shared" si="122"/>
        <v>2956.377</v>
      </c>
      <c r="CR70" s="627">
        <f t="shared" si="123"/>
        <v>2956.377</v>
      </c>
      <c r="CS70" s="627">
        <f t="shared" si="124"/>
        <v>2043.623</v>
      </c>
      <c r="CU70" s="628"/>
      <c r="CV70" s="625" t="s">
        <v>503</v>
      </c>
      <c r="CW70" s="626">
        <v>1882775</v>
      </c>
      <c r="CX70" s="626">
        <f t="shared" si="125"/>
        <v>1882.7750000000001</v>
      </c>
      <c r="CZ70" s="625" t="s">
        <v>316</v>
      </c>
      <c r="DA70" s="626">
        <v>5000000</v>
      </c>
      <c r="DB70" s="626">
        <v>2956377</v>
      </c>
      <c r="DC70" s="626">
        <v>2956377</v>
      </c>
      <c r="DD70" s="626">
        <v>2043623</v>
      </c>
      <c r="DE70" s="626">
        <f t="shared" si="126"/>
        <v>5000</v>
      </c>
      <c r="DF70" s="626">
        <f t="shared" si="127"/>
        <v>2956.377</v>
      </c>
      <c r="DG70" s="626">
        <f t="shared" si="128"/>
        <v>2956.377</v>
      </c>
      <c r="DH70" s="626">
        <f t="shared" si="129"/>
        <v>2043.623</v>
      </c>
      <c r="DL70" s="625" t="s">
        <v>328</v>
      </c>
      <c r="DM70" s="626">
        <v>21860624</v>
      </c>
      <c r="DN70" s="626">
        <f t="shared" si="130"/>
        <v>21860.624</v>
      </c>
      <c r="DQ70" s="629" t="s">
        <v>316</v>
      </c>
      <c r="DR70" s="626">
        <v>5000000</v>
      </c>
      <c r="DS70" s="626">
        <v>2956377</v>
      </c>
      <c r="DT70" s="626">
        <v>2956377</v>
      </c>
      <c r="DU70" s="626">
        <v>2043623</v>
      </c>
      <c r="DV70" s="626">
        <f t="shared" si="131"/>
        <v>5000</v>
      </c>
      <c r="DW70" s="626">
        <f t="shared" si="132"/>
        <v>2956.377</v>
      </c>
      <c r="DX70" s="626">
        <f t="shared" si="133"/>
        <v>2956.377</v>
      </c>
      <c r="DY70" s="626">
        <f t="shared" si="134"/>
        <v>2043.623</v>
      </c>
      <c r="EB70" s="625" t="s">
        <v>334</v>
      </c>
      <c r="EC70" s="626">
        <v>61439456</v>
      </c>
      <c r="ED70" s="626">
        <f t="shared" si="135"/>
        <v>61439.455999999998</v>
      </c>
      <c r="EH70" s="630" t="s">
        <v>316</v>
      </c>
      <c r="EI70" s="630">
        <v>5000000</v>
      </c>
      <c r="EJ70" s="630">
        <v>2956377</v>
      </c>
      <c r="EK70" s="630">
        <v>2043623</v>
      </c>
      <c r="EL70" s="630">
        <v>2956377</v>
      </c>
      <c r="EM70" s="630">
        <v>2956377</v>
      </c>
      <c r="EN70" s="630">
        <v>0</v>
      </c>
      <c r="EO70" s="630">
        <f t="shared" si="99"/>
        <v>5000</v>
      </c>
      <c r="EP70" s="630">
        <f t="shared" si="100"/>
        <v>2956.377</v>
      </c>
      <c r="EQ70" s="630">
        <f t="shared" si="101"/>
        <v>2043.623</v>
      </c>
      <c r="ER70" s="630">
        <f t="shared" si="102"/>
        <v>2956.377</v>
      </c>
      <c r="ES70" s="630">
        <f t="shared" si="103"/>
        <v>2956.377</v>
      </c>
      <c r="ET70" s="630">
        <f t="shared" si="104"/>
        <v>0</v>
      </c>
      <c r="EW70" s="625" t="s">
        <v>418</v>
      </c>
      <c r="EX70" s="631">
        <v>972055</v>
      </c>
      <c r="EY70" s="631">
        <f t="shared" si="136"/>
        <v>972.05499999999995</v>
      </c>
      <c r="FA70" s="625" t="s">
        <v>316</v>
      </c>
      <c r="FB70" s="631">
        <v>2956377</v>
      </c>
      <c r="FC70" s="631">
        <v>2956377</v>
      </c>
      <c r="FD70" s="631">
        <v>2956377</v>
      </c>
      <c r="FE70" s="631">
        <v>0</v>
      </c>
      <c r="FF70" s="631">
        <v>2956377</v>
      </c>
      <c r="FG70" s="631">
        <v>0</v>
      </c>
      <c r="FH70" s="631">
        <f t="shared" si="137"/>
        <v>2956.377</v>
      </c>
      <c r="FI70" s="631">
        <f t="shared" si="138"/>
        <v>2956.377</v>
      </c>
      <c r="FJ70" s="631">
        <f t="shared" si="139"/>
        <v>2956.377</v>
      </c>
      <c r="FK70" s="631">
        <f t="shared" si="140"/>
        <v>0</v>
      </c>
      <c r="FL70" s="631">
        <f t="shared" si="141"/>
        <v>2956.377</v>
      </c>
      <c r="FM70" s="631">
        <f t="shared" si="142"/>
        <v>0</v>
      </c>
      <c r="FP70" s="632" t="s">
        <v>327</v>
      </c>
      <c r="FQ70" s="633">
        <v>2974496</v>
      </c>
      <c r="FR70" s="627">
        <f t="shared" si="143"/>
        <v>2974.4960000000001</v>
      </c>
      <c r="FT70" s="625" t="s">
        <v>316</v>
      </c>
      <c r="FU70" s="625">
        <v>2956377</v>
      </c>
      <c r="FV70" s="633">
        <v>2956377</v>
      </c>
      <c r="FW70" s="633">
        <v>2956377</v>
      </c>
      <c r="FX70" s="633">
        <v>0</v>
      </c>
      <c r="FY70" s="633">
        <v>2956377</v>
      </c>
      <c r="FZ70" s="633">
        <v>0</v>
      </c>
      <c r="GA70" s="633">
        <f t="shared" si="144"/>
        <v>2956.377</v>
      </c>
      <c r="GB70" s="633">
        <f t="shared" si="145"/>
        <v>2956.377</v>
      </c>
      <c r="GC70" s="633">
        <f t="shared" si="146"/>
        <v>2956.377</v>
      </c>
      <c r="GD70" s="633">
        <f t="shared" si="147"/>
        <v>0</v>
      </c>
      <c r="GE70" s="633">
        <f t="shared" si="148"/>
        <v>2956.377</v>
      </c>
      <c r="GF70" s="633">
        <f t="shared" si="149"/>
        <v>0</v>
      </c>
      <c r="GG70" s="633"/>
    </row>
    <row r="71" spans="1:189" x14ac:dyDescent="0.2">
      <c r="A71" s="624" t="s">
        <v>318</v>
      </c>
      <c r="B71" s="624">
        <v>10321700</v>
      </c>
      <c r="C71" s="624">
        <v>70001</v>
      </c>
      <c r="D71" s="624">
        <v>3342478</v>
      </c>
      <c r="E71" s="624">
        <v>6979222</v>
      </c>
      <c r="F71" s="624">
        <f t="shared" si="85"/>
        <v>10641.672699999999</v>
      </c>
      <c r="G71" s="624">
        <f t="shared" si="86"/>
        <v>72.171030999999999</v>
      </c>
      <c r="H71" s="624">
        <f t="shared" si="87"/>
        <v>3446.0948179999996</v>
      </c>
      <c r="I71" s="624">
        <f t="shared" si="88"/>
        <v>7195.5778819999996</v>
      </c>
      <c r="J71" s="616" t="s">
        <v>282</v>
      </c>
      <c r="L71" s="625" t="s">
        <v>338</v>
      </c>
      <c r="M71" s="626">
        <v>6088457</v>
      </c>
      <c r="N71" s="626">
        <f t="shared" si="89"/>
        <v>6277.1991669999998</v>
      </c>
      <c r="P71" s="625" t="s">
        <v>426</v>
      </c>
      <c r="Q71" s="626">
        <v>0</v>
      </c>
      <c r="R71" s="626">
        <v>0</v>
      </c>
      <c r="S71" s="626">
        <v>0</v>
      </c>
      <c r="T71" s="626">
        <v>0</v>
      </c>
      <c r="U71" s="626">
        <f t="shared" si="90"/>
        <v>0</v>
      </c>
      <c r="V71" s="624">
        <f t="shared" si="91"/>
        <v>0</v>
      </c>
      <c r="W71" s="624">
        <f t="shared" si="92"/>
        <v>0</v>
      </c>
      <c r="X71" s="624">
        <f t="shared" si="93"/>
        <v>0</v>
      </c>
      <c r="AA71" s="625" t="s">
        <v>331</v>
      </c>
      <c r="AB71" s="626">
        <v>18861074</v>
      </c>
      <c r="AC71" s="624">
        <f t="shared" si="94"/>
        <v>18861.074000000001</v>
      </c>
      <c r="AE71" s="616" t="s">
        <v>426</v>
      </c>
      <c r="AF71" s="624">
        <v>0</v>
      </c>
      <c r="AG71" s="624">
        <v>0</v>
      </c>
      <c r="AH71" s="624">
        <v>0</v>
      </c>
      <c r="AI71" s="624">
        <v>0</v>
      </c>
      <c r="AJ71" s="624">
        <f t="shared" si="95"/>
        <v>0</v>
      </c>
      <c r="AK71" s="624">
        <f t="shared" si="96"/>
        <v>0</v>
      </c>
      <c r="AL71" s="624">
        <f t="shared" si="97"/>
        <v>0</v>
      </c>
      <c r="AM71" s="624">
        <f t="shared" si="98"/>
        <v>0</v>
      </c>
      <c r="AP71" s="625" t="s">
        <v>501</v>
      </c>
      <c r="AQ71" s="626">
        <v>7444804</v>
      </c>
      <c r="AR71" s="626">
        <f t="shared" si="105"/>
        <v>7444.8040000000001</v>
      </c>
      <c r="AT71" s="625" t="s">
        <v>426</v>
      </c>
      <c r="AU71" s="626">
        <v>0</v>
      </c>
      <c r="AV71" s="626">
        <v>0</v>
      </c>
      <c r="AW71" s="626">
        <v>0</v>
      </c>
      <c r="AX71" s="626">
        <v>0</v>
      </c>
      <c r="AY71" s="624">
        <f t="shared" si="106"/>
        <v>0</v>
      </c>
      <c r="AZ71" s="624">
        <f t="shared" si="107"/>
        <v>0</v>
      </c>
      <c r="BA71" s="624">
        <f t="shared" si="108"/>
        <v>0</v>
      </c>
      <c r="BB71" s="624">
        <f t="shared" si="109"/>
        <v>0</v>
      </c>
      <c r="BD71" s="616" t="s">
        <v>504</v>
      </c>
      <c r="BE71" s="627">
        <v>10265189</v>
      </c>
      <c r="BF71" s="628">
        <f t="shared" si="110"/>
        <v>10265.189</v>
      </c>
      <c r="BH71" s="616" t="s">
        <v>317</v>
      </c>
      <c r="BI71" s="627">
        <v>36964075</v>
      </c>
      <c r="BJ71" s="627">
        <v>28771030</v>
      </c>
      <c r="BK71" s="627">
        <v>32468037</v>
      </c>
      <c r="BL71" s="627">
        <v>4496038</v>
      </c>
      <c r="BM71" s="628">
        <f t="shared" si="111"/>
        <v>36964.074999999997</v>
      </c>
      <c r="BN71" s="628">
        <f t="shared" si="112"/>
        <v>28771.03</v>
      </c>
      <c r="BO71" s="628">
        <f t="shared" si="113"/>
        <v>32468.037</v>
      </c>
      <c r="BP71" s="628">
        <f t="shared" si="114"/>
        <v>4496.0379999999996</v>
      </c>
      <c r="BS71" s="616" t="s">
        <v>496</v>
      </c>
      <c r="BT71" s="627">
        <v>1627110</v>
      </c>
      <c r="BU71" s="627">
        <f t="shared" si="115"/>
        <v>1627.11</v>
      </c>
      <c r="BW71" s="627" t="s">
        <v>425</v>
      </c>
      <c r="BX71" s="627">
        <v>0</v>
      </c>
      <c r="BY71" s="627">
        <v>0</v>
      </c>
      <c r="BZ71" s="627">
        <v>0</v>
      </c>
      <c r="CA71" s="627">
        <v>0</v>
      </c>
      <c r="CB71" s="627">
        <f t="shared" si="116"/>
        <v>0</v>
      </c>
      <c r="CC71" s="627">
        <f t="shared" si="117"/>
        <v>0</v>
      </c>
      <c r="CD71" s="627">
        <f t="shared" si="118"/>
        <v>0</v>
      </c>
      <c r="CE71" s="627">
        <f t="shared" si="119"/>
        <v>0</v>
      </c>
      <c r="CG71" s="616" t="s">
        <v>342</v>
      </c>
      <c r="CH71" s="627">
        <v>11700000</v>
      </c>
      <c r="CI71" s="627">
        <f t="shared" si="120"/>
        <v>11700</v>
      </c>
      <c r="CK71" s="625" t="s">
        <v>425</v>
      </c>
      <c r="CL71" s="626">
        <v>0</v>
      </c>
      <c r="CM71" s="626">
        <v>0</v>
      </c>
      <c r="CN71" s="626">
        <v>0</v>
      </c>
      <c r="CO71" s="626">
        <v>0</v>
      </c>
      <c r="CP71" s="627">
        <f t="shared" si="121"/>
        <v>0</v>
      </c>
      <c r="CQ71" s="627">
        <f t="shared" si="122"/>
        <v>0</v>
      </c>
      <c r="CR71" s="627">
        <f t="shared" si="123"/>
        <v>0</v>
      </c>
      <c r="CS71" s="627">
        <f t="shared" si="124"/>
        <v>0</v>
      </c>
      <c r="CU71" s="628"/>
      <c r="CV71" s="625" t="s">
        <v>504</v>
      </c>
      <c r="CW71" s="626">
        <v>10431308</v>
      </c>
      <c r="CX71" s="626">
        <f t="shared" si="125"/>
        <v>10431.308000000001</v>
      </c>
      <c r="CZ71" s="625" t="s">
        <v>425</v>
      </c>
      <c r="DA71" s="626">
        <v>30000000</v>
      </c>
      <c r="DB71" s="626">
        <v>0</v>
      </c>
      <c r="DC71" s="626">
        <v>30000000</v>
      </c>
      <c r="DD71" s="626">
        <v>0</v>
      </c>
      <c r="DE71" s="626">
        <f t="shared" si="126"/>
        <v>30000</v>
      </c>
      <c r="DF71" s="626">
        <f t="shared" si="127"/>
        <v>0</v>
      </c>
      <c r="DG71" s="626">
        <f t="shared" si="128"/>
        <v>30000</v>
      </c>
      <c r="DH71" s="626">
        <f t="shared" si="129"/>
        <v>0</v>
      </c>
      <c r="DL71" s="625" t="s">
        <v>329</v>
      </c>
      <c r="DM71" s="626">
        <v>75100</v>
      </c>
      <c r="DN71" s="626">
        <f t="shared" si="130"/>
        <v>75.099999999999994</v>
      </c>
      <c r="DQ71" s="629" t="s">
        <v>425</v>
      </c>
      <c r="DR71" s="626">
        <v>30000000</v>
      </c>
      <c r="DS71" s="626">
        <v>30000000</v>
      </c>
      <c r="DT71" s="626">
        <v>30000000</v>
      </c>
      <c r="DU71" s="626">
        <v>0</v>
      </c>
      <c r="DV71" s="626">
        <f t="shared" si="131"/>
        <v>30000</v>
      </c>
      <c r="DW71" s="626">
        <f t="shared" si="132"/>
        <v>30000</v>
      </c>
      <c r="DX71" s="626">
        <f t="shared" si="133"/>
        <v>30000</v>
      </c>
      <c r="DY71" s="626">
        <f t="shared" si="134"/>
        <v>0</v>
      </c>
      <c r="EB71" s="625" t="s">
        <v>336</v>
      </c>
      <c r="EC71" s="626">
        <v>73677538</v>
      </c>
      <c r="ED71" s="626">
        <f t="shared" si="135"/>
        <v>73677.538</v>
      </c>
      <c r="EH71" s="630" t="s">
        <v>425</v>
      </c>
      <c r="EI71" s="630">
        <v>30000000</v>
      </c>
      <c r="EJ71" s="630">
        <v>30000000</v>
      </c>
      <c r="EK71" s="630">
        <v>0</v>
      </c>
      <c r="EL71" s="630">
        <v>30000000</v>
      </c>
      <c r="EM71" s="630">
        <v>30000000</v>
      </c>
      <c r="EN71" s="630">
        <v>0</v>
      </c>
      <c r="EO71" s="630">
        <f t="shared" si="99"/>
        <v>30000</v>
      </c>
      <c r="EP71" s="630">
        <f t="shared" si="100"/>
        <v>30000</v>
      </c>
      <c r="EQ71" s="630">
        <f t="shared" si="101"/>
        <v>0</v>
      </c>
      <c r="ER71" s="630">
        <f t="shared" si="102"/>
        <v>30000</v>
      </c>
      <c r="ES71" s="630">
        <f t="shared" si="103"/>
        <v>30000</v>
      </c>
      <c r="ET71" s="630">
        <f t="shared" si="104"/>
        <v>0</v>
      </c>
      <c r="EW71" s="625" t="s">
        <v>500</v>
      </c>
      <c r="EX71" s="631">
        <v>12225498</v>
      </c>
      <c r="EY71" s="631">
        <f t="shared" si="136"/>
        <v>12225.498</v>
      </c>
      <c r="FA71" s="625" t="s">
        <v>425</v>
      </c>
      <c r="FB71" s="631">
        <v>30000000</v>
      </c>
      <c r="FC71" s="631">
        <v>30000000</v>
      </c>
      <c r="FD71" s="631">
        <v>30000000</v>
      </c>
      <c r="FE71" s="631">
        <v>0</v>
      </c>
      <c r="FF71" s="631">
        <v>30000000</v>
      </c>
      <c r="FG71" s="631">
        <v>0</v>
      </c>
      <c r="FH71" s="631">
        <f t="shared" si="137"/>
        <v>30000</v>
      </c>
      <c r="FI71" s="631">
        <f t="shared" si="138"/>
        <v>30000</v>
      </c>
      <c r="FJ71" s="631">
        <f t="shared" si="139"/>
        <v>30000</v>
      </c>
      <c r="FK71" s="631">
        <f t="shared" si="140"/>
        <v>0</v>
      </c>
      <c r="FL71" s="631">
        <f t="shared" si="141"/>
        <v>30000</v>
      </c>
      <c r="FM71" s="631">
        <f t="shared" si="142"/>
        <v>0</v>
      </c>
      <c r="FP71" s="632" t="s">
        <v>328</v>
      </c>
      <c r="FQ71" s="633">
        <v>23951024</v>
      </c>
      <c r="FR71" s="627">
        <f t="shared" si="143"/>
        <v>23951.024000000001</v>
      </c>
      <c r="FT71" s="625" t="s">
        <v>425</v>
      </c>
      <c r="FU71" s="625">
        <v>30000000</v>
      </c>
      <c r="FV71" s="633">
        <v>30000000</v>
      </c>
      <c r="FW71" s="633">
        <v>30000000</v>
      </c>
      <c r="FX71" s="633">
        <v>0</v>
      </c>
      <c r="FY71" s="633">
        <v>30000000</v>
      </c>
      <c r="FZ71" s="633">
        <v>0</v>
      </c>
      <c r="GA71" s="633">
        <f t="shared" si="144"/>
        <v>30000</v>
      </c>
      <c r="GB71" s="633">
        <f t="shared" si="145"/>
        <v>30000</v>
      </c>
      <c r="GC71" s="633">
        <f t="shared" si="146"/>
        <v>30000</v>
      </c>
      <c r="GD71" s="633">
        <f t="shared" si="147"/>
        <v>0</v>
      </c>
      <c r="GE71" s="633">
        <f t="shared" si="148"/>
        <v>30000</v>
      </c>
      <c r="GF71" s="633">
        <f t="shared" si="149"/>
        <v>0</v>
      </c>
      <c r="GG71" s="633"/>
    </row>
    <row r="72" spans="1:189" x14ac:dyDescent="0.2">
      <c r="A72" s="624" t="s">
        <v>793</v>
      </c>
      <c r="B72" s="624">
        <v>427211</v>
      </c>
      <c r="C72" s="624">
        <v>427211</v>
      </c>
      <c r="D72" s="624">
        <v>427211</v>
      </c>
      <c r="E72" s="624">
        <v>0</v>
      </c>
      <c r="F72" s="624">
        <f t="shared" si="85"/>
        <v>440.45454099999995</v>
      </c>
      <c r="G72" s="624">
        <f t="shared" si="86"/>
        <v>440.45454099999995</v>
      </c>
      <c r="H72" s="624">
        <f t="shared" si="87"/>
        <v>440.45454099999995</v>
      </c>
      <c r="I72" s="624">
        <f t="shared" si="88"/>
        <v>0</v>
      </c>
      <c r="J72" s="616" t="s">
        <v>282</v>
      </c>
      <c r="L72" s="625" t="s">
        <v>339</v>
      </c>
      <c r="M72" s="626">
        <v>52687199</v>
      </c>
      <c r="N72" s="626">
        <f t="shared" si="89"/>
        <v>54320.502168999999</v>
      </c>
      <c r="P72" s="625" t="s">
        <v>317</v>
      </c>
      <c r="Q72" s="626">
        <v>31627816</v>
      </c>
      <c r="R72" s="626">
        <v>11880424</v>
      </c>
      <c r="S72" s="626">
        <v>15818495</v>
      </c>
      <c r="T72" s="626">
        <v>15809321</v>
      </c>
      <c r="U72" s="626">
        <f t="shared" si="90"/>
        <v>32608.278295999997</v>
      </c>
      <c r="V72" s="624">
        <f t="shared" si="91"/>
        <v>12248.717144</v>
      </c>
      <c r="W72" s="624">
        <f t="shared" si="92"/>
        <v>16308.868344999999</v>
      </c>
      <c r="X72" s="624">
        <f t="shared" si="93"/>
        <v>16299.409950999998</v>
      </c>
      <c r="AA72" s="625" t="s">
        <v>495</v>
      </c>
      <c r="AB72" s="626">
        <v>15149718</v>
      </c>
      <c r="AC72" s="624">
        <f t="shared" si="94"/>
        <v>15149.718000000001</v>
      </c>
      <c r="AE72" s="616" t="s">
        <v>317</v>
      </c>
      <c r="AF72" s="624">
        <v>32098466</v>
      </c>
      <c r="AG72" s="624">
        <v>14411540</v>
      </c>
      <c r="AH72" s="624">
        <v>17426345</v>
      </c>
      <c r="AI72" s="624">
        <v>14672121</v>
      </c>
      <c r="AJ72" s="624">
        <f t="shared" si="95"/>
        <v>32098.466</v>
      </c>
      <c r="AK72" s="624">
        <f t="shared" si="96"/>
        <v>14411.54</v>
      </c>
      <c r="AL72" s="624">
        <f t="shared" si="97"/>
        <v>17426.345000000001</v>
      </c>
      <c r="AM72" s="624">
        <f t="shared" si="98"/>
        <v>14672.120999999999</v>
      </c>
      <c r="AP72" s="625" t="s">
        <v>502</v>
      </c>
      <c r="AQ72" s="626">
        <v>918523</v>
      </c>
      <c r="AR72" s="626">
        <f t="shared" si="105"/>
        <v>918.52300000000002</v>
      </c>
      <c r="AT72" s="625" t="s">
        <v>317</v>
      </c>
      <c r="AU72" s="626">
        <v>37522875</v>
      </c>
      <c r="AV72" s="626">
        <v>15139118</v>
      </c>
      <c r="AW72" s="626">
        <v>28273608</v>
      </c>
      <c r="AX72" s="626">
        <v>9249267</v>
      </c>
      <c r="AY72" s="624">
        <f t="shared" si="106"/>
        <v>37522.875</v>
      </c>
      <c r="AZ72" s="624">
        <f t="shared" si="107"/>
        <v>15139.118</v>
      </c>
      <c r="BA72" s="624">
        <f t="shared" si="108"/>
        <v>28273.608</v>
      </c>
      <c r="BB72" s="624">
        <f t="shared" si="109"/>
        <v>9249.2669999999998</v>
      </c>
      <c r="BD72" s="616" t="s">
        <v>419</v>
      </c>
      <c r="BE72" s="627">
        <v>2388858</v>
      </c>
      <c r="BF72" s="628">
        <f t="shared" si="110"/>
        <v>2388.8580000000002</v>
      </c>
      <c r="BH72" s="616" t="s">
        <v>318</v>
      </c>
      <c r="BI72" s="627">
        <v>4358642</v>
      </c>
      <c r="BJ72" s="627">
        <v>3922446</v>
      </c>
      <c r="BK72" s="627">
        <v>4334186</v>
      </c>
      <c r="BL72" s="627">
        <v>24456</v>
      </c>
      <c r="BM72" s="628">
        <f t="shared" si="111"/>
        <v>4358.6419999999998</v>
      </c>
      <c r="BN72" s="628">
        <f t="shared" si="112"/>
        <v>3922.4459999999999</v>
      </c>
      <c r="BO72" s="628">
        <f t="shared" si="113"/>
        <v>4334.1859999999997</v>
      </c>
      <c r="BP72" s="628">
        <f t="shared" si="114"/>
        <v>24.456</v>
      </c>
      <c r="BS72" s="616" t="s">
        <v>498</v>
      </c>
      <c r="BT72" s="627">
        <v>1326850</v>
      </c>
      <c r="BU72" s="627">
        <f t="shared" si="115"/>
        <v>1326.85</v>
      </c>
      <c r="BW72" s="627" t="s">
        <v>426</v>
      </c>
      <c r="BX72" s="627">
        <v>0</v>
      </c>
      <c r="BY72" s="627">
        <v>0</v>
      </c>
      <c r="BZ72" s="627">
        <v>0</v>
      </c>
      <c r="CA72" s="627">
        <v>0</v>
      </c>
      <c r="CB72" s="627">
        <f t="shared" si="116"/>
        <v>0</v>
      </c>
      <c r="CC72" s="627">
        <f t="shared" si="117"/>
        <v>0</v>
      </c>
      <c r="CD72" s="627">
        <f t="shared" si="118"/>
        <v>0</v>
      </c>
      <c r="CE72" s="627">
        <f t="shared" si="119"/>
        <v>0</v>
      </c>
      <c r="CG72" s="616" t="s">
        <v>343</v>
      </c>
      <c r="CH72" s="627">
        <v>1700000</v>
      </c>
      <c r="CI72" s="627">
        <f t="shared" si="120"/>
        <v>1700</v>
      </c>
      <c r="CK72" s="625" t="s">
        <v>426</v>
      </c>
      <c r="CL72" s="626">
        <v>0</v>
      </c>
      <c r="CM72" s="626">
        <v>0</v>
      </c>
      <c r="CN72" s="626">
        <v>0</v>
      </c>
      <c r="CO72" s="626">
        <v>0</v>
      </c>
      <c r="CP72" s="627">
        <f t="shared" si="121"/>
        <v>0</v>
      </c>
      <c r="CQ72" s="627">
        <f t="shared" si="122"/>
        <v>0</v>
      </c>
      <c r="CR72" s="627">
        <f t="shared" si="123"/>
        <v>0</v>
      </c>
      <c r="CS72" s="627">
        <f t="shared" si="124"/>
        <v>0</v>
      </c>
      <c r="CU72" s="628"/>
      <c r="CV72" s="625" t="s">
        <v>419</v>
      </c>
      <c r="CW72" s="626">
        <v>2388858</v>
      </c>
      <c r="CX72" s="626">
        <f t="shared" si="125"/>
        <v>2388.8580000000002</v>
      </c>
      <c r="CZ72" s="625" t="s">
        <v>426</v>
      </c>
      <c r="DA72" s="626">
        <v>30000000</v>
      </c>
      <c r="DB72" s="626">
        <v>0</v>
      </c>
      <c r="DC72" s="626">
        <v>30000000</v>
      </c>
      <c r="DD72" s="626">
        <v>0</v>
      </c>
      <c r="DE72" s="626">
        <f t="shared" si="126"/>
        <v>30000</v>
      </c>
      <c r="DF72" s="626">
        <f t="shared" si="127"/>
        <v>0</v>
      </c>
      <c r="DG72" s="626">
        <f t="shared" si="128"/>
        <v>30000</v>
      </c>
      <c r="DH72" s="626">
        <f t="shared" si="129"/>
        <v>0</v>
      </c>
      <c r="DL72" s="625" t="s">
        <v>494</v>
      </c>
      <c r="DM72" s="626">
        <v>3733333</v>
      </c>
      <c r="DN72" s="626">
        <f t="shared" si="130"/>
        <v>3733.3330000000001</v>
      </c>
      <c r="DQ72" s="629" t="s">
        <v>426</v>
      </c>
      <c r="DR72" s="626">
        <v>30000000</v>
      </c>
      <c r="DS72" s="626">
        <v>30000000</v>
      </c>
      <c r="DT72" s="626">
        <v>30000000</v>
      </c>
      <c r="DU72" s="626">
        <v>0</v>
      </c>
      <c r="DV72" s="626">
        <f t="shared" si="131"/>
        <v>30000</v>
      </c>
      <c r="DW72" s="626">
        <f t="shared" si="132"/>
        <v>30000</v>
      </c>
      <c r="DX72" s="626">
        <f t="shared" si="133"/>
        <v>30000</v>
      </c>
      <c r="DY72" s="626">
        <f t="shared" si="134"/>
        <v>0</v>
      </c>
      <c r="EB72" s="625" t="s">
        <v>337</v>
      </c>
      <c r="EC72" s="626">
        <v>9406488</v>
      </c>
      <c r="ED72" s="626">
        <f t="shared" si="135"/>
        <v>9406.4879999999994</v>
      </c>
      <c r="EH72" s="630" t="s">
        <v>426</v>
      </c>
      <c r="EI72" s="630">
        <v>30000000</v>
      </c>
      <c r="EJ72" s="630">
        <v>30000000</v>
      </c>
      <c r="EK72" s="630">
        <v>0</v>
      </c>
      <c r="EL72" s="630">
        <v>30000000</v>
      </c>
      <c r="EM72" s="630">
        <v>30000000</v>
      </c>
      <c r="EN72" s="630">
        <v>0</v>
      </c>
      <c r="EO72" s="630">
        <f t="shared" si="99"/>
        <v>30000</v>
      </c>
      <c r="EP72" s="630">
        <f t="shared" si="100"/>
        <v>30000</v>
      </c>
      <c r="EQ72" s="630">
        <f t="shared" si="101"/>
        <v>0</v>
      </c>
      <c r="ER72" s="630">
        <f t="shared" si="102"/>
        <v>30000</v>
      </c>
      <c r="ES72" s="630">
        <f t="shared" si="103"/>
        <v>30000</v>
      </c>
      <c r="ET72" s="630">
        <f t="shared" si="104"/>
        <v>0</v>
      </c>
      <c r="EW72" s="625" t="s">
        <v>501</v>
      </c>
      <c r="EX72" s="631">
        <v>4841946</v>
      </c>
      <c r="EY72" s="631">
        <f t="shared" si="136"/>
        <v>4841.9459999999999</v>
      </c>
      <c r="FA72" s="625" t="s">
        <v>426</v>
      </c>
      <c r="FB72" s="631">
        <v>30000000</v>
      </c>
      <c r="FC72" s="631">
        <v>30000000</v>
      </c>
      <c r="FD72" s="631">
        <v>30000000</v>
      </c>
      <c r="FE72" s="631">
        <v>0</v>
      </c>
      <c r="FF72" s="631">
        <v>30000000</v>
      </c>
      <c r="FG72" s="631">
        <v>0</v>
      </c>
      <c r="FH72" s="631">
        <f t="shared" si="137"/>
        <v>30000</v>
      </c>
      <c r="FI72" s="631">
        <f t="shared" si="138"/>
        <v>30000</v>
      </c>
      <c r="FJ72" s="631">
        <f t="shared" si="139"/>
        <v>30000</v>
      </c>
      <c r="FK72" s="631">
        <f t="shared" si="140"/>
        <v>0</v>
      </c>
      <c r="FL72" s="631">
        <f t="shared" si="141"/>
        <v>30000</v>
      </c>
      <c r="FM72" s="631">
        <f t="shared" si="142"/>
        <v>0</v>
      </c>
      <c r="FP72" s="632" t="s">
        <v>329</v>
      </c>
      <c r="FQ72" s="633">
        <v>150200</v>
      </c>
      <c r="FR72" s="627">
        <f t="shared" si="143"/>
        <v>150.19999999999999</v>
      </c>
      <c r="FT72" s="625" t="s">
        <v>426</v>
      </c>
      <c r="FU72" s="625">
        <v>30000000</v>
      </c>
      <c r="FV72" s="633">
        <v>30000000</v>
      </c>
      <c r="FW72" s="633">
        <v>30000000</v>
      </c>
      <c r="FX72" s="633">
        <v>0</v>
      </c>
      <c r="FY72" s="633">
        <v>30000000</v>
      </c>
      <c r="FZ72" s="633">
        <v>0</v>
      </c>
      <c r="GA72" s="633">
        <f t="shared" si="144"/>
        <v>30000</v>
      </c>
      <c r="GB72" s="633">
        <f t="shared" si="145"/>
        <v>30000</v>
      </c>
      <c r="GC72" s="633">
        <f t="shared" si="146"/>
        <v>30000</v>
      </c>
      <c r="GD72" s="633">
        <f t="shared" si="147"/>
        <v>0</v>
      </c>
      <c r="GE72" s="633">
        <f t="shared" si="148"/>
        <v>30000</v>
      </c>
      <c r="GF72" s="633">
        <f t="shared" si="149"/>
        <v>0</v>
      </c>
      <c r="GG72" s="633"/>
    </row>
    <row r="73" spans="1:189" x14ac:dyDescent="0.2">
      <c r="A73" s="624" t="s">
        <v>650</v>
      </c>
      <c r="B73" s="624">
        <v>1013077</v>
      </c>
      <c r="C73" s="624">
        <v>0</v>
      </c>
      <c r="D73" s="624">
        <v>0</v>
      </c>
      <c r="E73" s="624">
        <v>1013077</v>
      </c>
      <c r="F73" s="624">
        <f t="shared" si="85"/>
        <v>1044.482387</v>
      </c>
      <c r="G73" s="624">
        <f t="shared" si="86"/>
        <v>0</v>
      </c>
      <c r="H73" s="624">
        <f t="shared" si="87"/>
        <v>0</v>
      </c>
      <c r="I73" s="624">
        <f t="shared" si="88"/>
        <v>1044.482387</v>
      </c>
      <c r="J73" s="616" t="s">
        <v>282</v>
      </c>
      <c r="L73" s="625" t="s">
        <v>340</v>
      </c>
      <c r="M73" s="626">
        <v>37955685</v>
      </c>
      <c r="N73" s="626">
        <f t="shared" si="89"/>
        <v>39132.311234999994</v>
      </c>
      <c r="P73" s="625" t="s">
        <v>318</v>
      </c>
      <c r="Q73" s="626">
        <v>6203978</v>
      </c>
      <c r="R73" s="626">
        <v>3342478</v>
      </c>
      <c r="S73" s="626">
        <v>3342478</v>
      </c>
      <c r="T73" s="626">
        <v>2861500</v>
      </c>
      <c r="U73" s="626">
        <f t="shared" si="90"/>
        <v>6396.3013179999998</v>
      </c>
      <c r="V73" s="624">
        <f t="shared" si="91"/>
        <v>3446.0948179999996</v>
      </c>
      <c r="W73" s="624">
        <f t="shared" si="92"/>
        <v>3446.0948179999996</v>
      </c>
      <c r="X73" s="624">
        <f t="shared" si="93"/>
        <v>2950.2064999999998</v>
      </c>
      <c r="AA73" s="625" t="s">
        <v>496</v>
      </c>
      <c r="AB73" s="626">
        <v>2767081</v>
      </c>
      <c r="AC73" s="624">
        <f t="shared" si="94"/>
        <v>2767.0810000000001</v>
      </c>
      <c r="AE73" s="616" t="s">
        <v>318</v>
      </c>
      <c r="AF73" s="624">
        <v>6660938</v>
      </c>
      <c r="AG73" s="624">
        <v>3342478</v>
      </c>
      <c r="AH73" s="624">
        <v>3799438</v>
      </c>
      <c r="AI73" s="624">
        <v>2861500</v>
      </c>
      <c r="AJ73" s="624">
        <f t="shared" si="95"/>
        <v>6660.9380000000001</v>
      </c>
      <c r="AK73" s="624">
        <f t="shared" si="96"/>
        <v>3342.4780000000001</v>
      </c>
      <c r="AL73" s="624">
        <f t="shared" si="97"/>
        <v>3799.4380000000001</v>
      </c>
      <c r="AM73" s="624">
        <f t="shared" si="98"/>
        <v>2861.5</v>
      </c>
      <c r="AP73" s="625" t="s">
        <v>338</v>
      </c>
      <c r="AQ73" s="626">
        <v>11511081</v>
      </c>
      <c r="AR73" s="626">
        <f t="shared" si="105"/>
        <v>11511.081</v>
      </c>
      <c r="AT73" s="625" t="s">
        <v>318</v>
      </c>
      <c r="AU73" s="626">
        <v>5661338</v>
      </c>
      <c r="AV73" s="626">
        <v>3465486</v>
      </c>
      <c r="AW73" s="626">
        <v>3922446</v>
      </c>
      <c r="AX73" s="626">
        <v>1738892</v>
      </c>
      <c r="AY73" s="624">
        <f t="shared" si="106"/>
        <v>5661.3379999999997</v>
      </c>
      <c r="AZ73" s="624">
        <f t="shared" si="107"/>
        <v>3465.4859999999999</v>
      </c>
      <c r="BA73" s="624">
        <f t="shared" si="108"/>
        <v>3922.4459999999999</v>
      </c>
      <c r="BB73" s="624">
        <f t="shared" si="109"/>
        <v>1738.8920000000001</v>
      </c>
      <c r="BD73" s="616" t="s">
        <v>506</v>
      </c>
      <c r="BE73" s="627">
        <v>83905735</v>
      </c>
      <c r="BF73" s="628">
        <f t="shared" si="110"/>
        <v>83905.735000000001</v>
      </c>
      <c r="BH73" s="616" t="s">
        <v>793</v>
      </c>
      <c r="BI73" s="627">
        <v>427211</v>
      </c>
      <c r="BJ73" s="627">
        <v>427211</v>
      </c>
      <c r="BK73" s="627">
        <v>427211</v>
      </c>
      <c r="BL73" s="627">
        <v>0</v>
      </c>
      <c r="BM73" s="628">
        <f t="shared" si="111"/>
        <v>427.21100000000001</v>
      </c>
      <c r="BN73" s="628">
        <f t="shared" si="112"/>
        <v>427.21100000000001</v>
      </c>
      <c r="BO73" s="628">
        <f t="shared" si="113"/>
        <v>427.21100000000001</v>
      </c>
      <c r="BP73" s="628">
        <f t="shared" si="114"/>
        <v>0</v>
      </c>
      <c r="BS73" s="616" t="s">
        <v>499</v>
      </c>
      <c r="BT73" s="627">
        <v>586918</v>
      </c>
      <c r="BU73" s="627">
        <f t="shared" si="115"/>
        <v>586.91800000000001</v>
      </c>
      <c r="BW73" s="627" t="s">
        <v>317</v>
      </c>
      <c r="BX73" s="627">
        <v>37260427</v>
      </c>
      <c r="BY73" s="627">
        <v>36918969</v>
      </c>
      <c r="BZ73" s="627">
        <v>341458</v>
      </c>
      <c r="CA73" s="627">
        <v>31003823</v>
      </c>
      <c r="CB73" s="627">
        <f t="shared" si="116"/>
        <v>37260.427000000003</v>
      </c>
      <c r="CC73" s="627">
        <f t="shared" si="117"/>
        <v>36918.968999999997</v>
      </c>
      <c r="CD73" s="627">
        <f t="shared" si="118"/>
        <v>341.45800000000003</v>
      </c>
      <c r="CE73" s="627">
        <f t="shared" si="119"/>
        <v>31003.823</v>
      </c>
      <c r="CG73" s="616" t="s">
        <v>344</v>
      </c>
      <c r="CH73" s="627">
        <v>21678132</v>
      </c>
      <c r="CI73" s="627">
        <f t="shared" si="120"/>
        <v>21678.132000000001</v>
      </c>
      <c r="CK73" s="625" t="s">
        <v>317</v>
      </c>
      <c r="CL73" s="626">
        <v>38695626</v>
      </c>
      <c r="CM73" s="626">
        <v>35814666</v>
      </c>
      <c r="CN73" s="626">
        <v>37886351</v>
      </c>
      <c r="CO73" s="626">
        <v>809275</v>
      </c>
      <c r="CP73" s="627">
        <f t="shared" si="121"/>
        <v>38695.625999999997</v>
      </c>
      <c r="CQ73" s="627">
        <f t="shared" si="122"/>
        <v>35814.665999999997</v>
      </c>
      <c r="CR73" s="627">
        <f t="shared" si="123"/>
        <v>37886.351000000002</v>
      </c>
      <c r="CS73" s="627">
        <f t="shared" si="124"/>
        <v>809.27499999999998</v>
      </c>
      <c r="CU73" s="628"/>
      <c r="CV73" s="625" t="s">
        <v>505</v>
      </c>
      <c r="CW73" s="626">
        <v>9874</v>
      </c>
      <c r="CX73" s="626">
        <f t="shared" si="125"/>
        <v>9.8740000000000006</v>
      </c>
      <c r="CZ73" s="625" t="s">
        <v>317</v>
      </c>
      <c r="DA73" s="626">
        <v>46411240</v>
      </c>
      <c r="DB73" s="626">
        <v>36304666</v>
      </c>
      <c r="DC73" s="626">
        <v>45296349</v>
      </c>
      <c r="DD73" s="626">
        <v>1114891</v>
      </c>
      <c r="DE73" s="626">
        <f t="shared" si="126"/>
        <v>46411.24</v>
      </c>
      <c r="DF73" s="626">
        <f t="shared" si="127"/>
        <v>36304.665999999997</v>
      </c>
      <c r="DG73" s="626">
        <f t="shared" si="128"/>
        <v>45296.349000000002</v>
      </c>
      <c r="DH73" s="626">
        <f t="shared" si="129"/>
        <v>1114.8910000000001</v>
      </c>
      <c r="DL73" s="625" t="s">
        <v>331</v>
      </c>
      <c r="DM73" s="626">
        <v>5995565</v>
      </c>
      <c r="DN73" s="626">
        <f t="shared" si="130"/>
        <v>5995.5649999999996</v>
      </c>
      <c r="DQ73" s="629" t="s">
        <v>317</v>
      </c>
      <c r="DR73" s="626">
        <v>64136852</v>
      </c>
      <c r="DS73" s="626">
        <v>43902859</v>
      </c>
      <c r="DT73" s="626">
        <v>46157285</v>
      </c>
      <c r="DU73" s="626">
        <v>17979567</v>
      </c>
      <c r="DV73" s="626">
        <f t="shared" si="131"/>
        <v>64136.851999999999</v>
      </c>
      <c r="DW73" s="626">
        <f t="shared" si="132"/>
        <v>43902.858999999997</v>
      </c>
      <c r="DX73" s="626">
        <f t="shared" si="133"/>
        <v>46157.285000000003</v>
      </c>
      <c r="DY73" s="626">
        <f t="shared" si="134"/>
        <v>17979.566999999999</v>
      </c>
      <c r="EB73" s="625" t="s">
        <v>418</v>
      </c>
      <c r="EC73" s="626">
        <v>972055</v>
      </c>
      <c r="ED73" s="626">
        <f t="shared" si="135"/>
        <v>972.05499999999995</v>
      </c>
      <c r="EH73" s="630" t="s">
        <v>317</v>
      </c>
      <c r="EI73" s="630">
        <v>82748018</v>
      </c>
      <c r="EJ73" s="630">
        <v>78610861</v>
      </c>
      <c r="EK73" s="630">
        <v>4137157</v>
      </c>
      <c r="EL73" s="630">
        <v>65475578</v>
      </c>
      <c r="EM73" s="630">
        <v>43795759</v>
      </c>
      <c r="EN73" s="630">
        <v>21679819</v>
      </c>
      <c r="EO73" s="630">
        <f t="shared" si="99"/>
        <v>82748.017999999996</v>
      </c>
      <c r="EP73" s="630">
        <f t="shared" si="100"/>
        <v>78610.861000000004</v>
      </c>
      <c r="EQ73" s="630">
        <f t="shared" si="101"/>
        <v>4137.1570000000002</v>
      </c>
      <c r="ER73" s="630">
        <f t="shared" si="102"/>
        <v>65475.578000000001</v>
      </c>
      <c r="ES73" s="630">
        <f t="shared" si="103"/>
        <v>43795.758999999998</v>
      </c>
      <c r="ET73" s="630">
        <f t="shared" si="104"/>
        <v>21679.819</v>
      </c>
      <c r="EW73" s="625" t="s">
        <v>502</v>
      </c>
      <c r="EX73" s="631">
        <v>133690</v>
      </c>
      <c r="EY73" s="631">
        <f t="shared" si="136"/>
        <v>133.69</v>
      </c>
      <c r="FA73" s="625" t="s">
        <v>317</v>
      </c>
      <c r="FB73" s="631">
        <v>86457861</v>
      </c>
      <c r="FC73" s="631">
        <v>78094505</v>
      </c>
      <c r="FD73" s="631">
        <v>82039870</v>
      </c>
      <c r="FE73" s="631">
        <v>4417991</v>
      </c>
      <c r="FF73" s="631">
        <v>71753566</v>
      </c>
      <c r="FG73" s="631">
        <v>6340939</v>
      </c>
      <c r="FH73" s="631">
        <f t="shared" si="137"/>
        <v>86457.861000000004</v>
      </c>
      <c r="FI73" s="631">
        <f t="shared" si="138"/>
        <v>78094.505000000005</v>
      </c>
      <c r="FJ73" s="631">
        <f t="shared" si="139"/>
        <v>82039.87</v>
      </c>
      <c r="FK73" s="631">
        <f t="shared" si="140"/>
        <v>4417.991</v>
      </c>
      <c r="FL73" s="631">
        <f t="shared" si="141"/>
        <v>71753.566000000006</v>
      </c>
      <c r="FM73" s="631">
        <f t="shared" si="142"/>
        <v>6340.9390000000003</v>
      </c>
      <c r="FP73" s="632" t="s">
        <v>494</v>
      </c>
      <c r="FQ73" s="633">
        <v>3733333</v>
      </c>
      <c r="FR73" s="627">
        <f t="shared" si="143"/>
        <v>3733.3330000000001</v>
      </c>
      <c r="FT73" s="625" t="s">
        <v>317</v>
      </c>
      <c r="FU73" s="625">
        <v>83570539</v>
      </c>
      <c r="FV73" s="633">
        <v>82824920</v>
      </c>
      <c r="FW73" s="633">
        <v>83060540</v>
      </c>
      <c r="FX73" s="633">
        <v>509999</v>
      </c>
      <c r="FY73" s="633">
        <v>78379755</v>
      </c>
      <c r="FZ73" s="633">
        <v>4445165</v>
      </c>
      <c r="GA73" s="633">
        <f t="shared" si="144"/>
        <v>83570.539000000004</v>
      </c>
      <c r="GB73" s="633">
        <f t="shared" si="145"/>
        <v>82824.92</v>
      </c>
      <c r="GC73" s="633">
        <f t="shared" si="146"/>
        <v>83060.539999999994</v>
      </c>
      <c r="GD73" s="633">
        <f t="shared" si="147"/>
        <v>509.99900000000002</v>
      </c>
      <c r="GE73" s="633">
        <f t="shared" si="148"/>
        <v>78379.755000000005</v>
      </c>
      <c r="GF73" s="633">
        <f t="shared" si="149"/>
        <v>4445.165</v>
      </c>
      <c r="GG73" s="633"/>
    </row>
    <row r="74" spans="1:189" x14ac:dyDescent="0.2">
      <c r="A74" s="624" t="s">
        <v>320</v>
      </c>
      <c r="B74" s="624">
        <v>5015980</v>
      </c>
      <c r="C74" s="624">
        <v>15980</v>
      </c>
      <c r="D74" s="624">
        <v>15980</v>
      </c>
      <c r="E74" s="624">
        <v>5000000</v>
      </c>
      <c r="F74" s="624">
        <f t="shared" si="85"/>
        <v>5171.4753799999989</v>
      </c>
      <c r="G74" s="624">
        <f t="shared" si="86"/>
        <v>16.475379999999998</v>
      </c>
      <c r="H74" s="624">
        <f t="shared" si="87"/>
        <v>16.475379999999998</v>
      </c>
      <c r="I74" s="624">
        <f t="shared" si="88"/>
        <v>5155</v>
      </c>
      <c r="J74" s="616" t="s">
        <v>282</v>
      </c>
      <c r="L74" s="625" t="s">
        <v>503</v>
      </c>
      <c r="M74" s="626">
        <v>1862688</v>
      </c>
      <c r="N74" s="626">
        <f t="shared" si="89"/>
        <v>1920.4313279999999</v>
      </c>
      <c r="P74" s="625" t="s">
        <v>793</v>
      </c>
      <c r="Q74" s="626">
        <v>427211</v>
      </c>
      <c r="R74" s="626">
        <v>427211</v>
      </c>
      <c r="S74" s="626">
        <v>427211</v>
      </c>
      <c r="T74" s="626">
        <v>0</v>
      </c>
      <c r="U74" s="626">
        <f t="shared" si="90"/>
        <v>440.45454099999995</v>
      </c>
      <c r="V74" s="624">
        <f t="shared" si="91"/>
        <v>440.45454099999995</v>
      </c>
      <c r="W74" s="624">
        <f t="shared" si="92"/>
        <v>440.45454099999995</v>
      </c>
      <c r="X74" s="624">
        <f t="shared" si="93"/>
        <v>0</v>
      </c>
      <c r="AA74" s="625" t="s">
        <v>498</v>
      </c>
      <c r="AB74" s="626">
        <v>357357</v>
      </c>
      <c r="AC74" s="624">
        <f t="shared" si="94"/>
        <v>357.35700000000003</v>
      </c>
      <c r="AE74" s="616" t="s">
        <v>793</v>
      </c>
      <c r="AF74" s="624">
        <v>427211</v>
      </c>
      <c r="AG74" s="624">
        <v>427211</v>
      </c>
      <c r="AH74" s="624">
        <v>427211</v>
      </c>
      <c r="AI74" s="624">
        <v>0</v>
      </c>
      <c r="AJ74" s="624">
        <f t="shared" si="95"/>
        <v>427.21100000000001</v>
      </c>
      <c r="AK74" s="624">
        <f t="shared" si="96"/>
        <v>427.21100000000001</v>
      </c>
      <c r="AL74" s="624">
        <f t="shared" si="97"/>
        <v>427.21100000000001</v>
      </c>
      <c r="AM74" s="624">
        <f t="shared" si="98"/>
        <v>0</v>
      </c>
      <c r="AP74" s="625" t="s">
        <v>339</v>
      </c>
      <c r="AQ74" s="626">
        <v>90365353</v>
      </c>
      <c r="AR74" s="626">
        <f t="shared" si="105"/>
        <v>90365.353000000003</v>
      </c>
      <c r="AT74" s="625" t="s">
        <v>793</v>
      </c>
      <c r="AU74" s="626">
        <v>427211</v>
      </c>
      <c r="AV74" s="626">
        <v>427211</v>
      </c>
      <c r="AW74" s="626">
        <v>427211</v>
      </c>
      <c r="AX74" s="626">
        <v>0</v>
      </c>
      <c r="AY74" s="624">
        <f t="shared" si="106"/>
        <v>427.21100000000001</v>
      </c>
      <c r="AZ74" s="624">
        <f t="shared" si="107"/>
        <v>427.21100000000001</v>
      </c>
      <c r="BA74" s="624">
        <f t="shared" si="108"/>
        <v>427.21100000000001</v>
      </c>
      <c r="BB74" s="624">
        <f t="shared" si="109"/>
        <v>0</v>
      </c>
      <c r="BD74" s="616" t="s">
        <v>342</v>
      </c>
      <c r="BE74" s="627">
        <v>11700000</v>
      </c>
      <c r="BF74" s="628">
        <f t="shared" si="110"/>
        <v>11700</v>
      </c>
      <c r="BH74" s="616" t="s">
        <v>319</v>
      </c>
      <c r="BI74" s="627">
        <v>207214</v>
      </c>
      <c r="BJ74" s="627">
        <v>207214</v>
      </c>
      <c r="BK74" s="627">
        <v>207214</v>
      </c>
      <c r="BL74" s="627">
        <v>0</v>
      </c>
      <c r="BM74" s="628">
        <f t="shared" si="111"/>
        <v>207.214</v>
      </c>
      <c r="BN74" s="628">
        <f t="shared" si="112"/>
        <v>207.214</v>
      </c>
      <c r="BO74" s="628">
        <f t="shared" si="113"/>
        <v>207.214</v>
      </c>
      <c r="BP74" s="628">
        <f t="shared" si="114"/>
        <v>0</v>
      </c>
      <c r="BS74" s="616" t="s">
        <v>333</v>
      </c>
      <c r="BT74" s="627">
        <v>275140</v>
      </c>
      <c r="BU74" s="627">
        <f t="shared" si="115"/>
        <v>275.14</v>
      </c>
      <c r="BW74" s="627" t="s">
        <v>318</v>
      </c>
      <c r="BX74" s="627">
        <v>4356486</v>
      </c>
      <c r="BY74" s="627">
        <v>4356486</v>
      </c>
      <c r="BZ74" s="627">
        <v>0</v>
      </c>
      <c r="CA74" s="627">
        <v>3944746</v>
      </c>
      <c r="CB74" s="627">
        <f t="shared" si="116"/>
        <v>4356.4859999999999</v>
      </c>
      <c r="CC74" s="627">
        <f t="shared" si="117"/>
        <v>4356.4859999999999</v>
      </c>
      <c r="CD74" s="627">
        <f t="shared" si="118"/>
        <v>0</v>
      </c>
      <c r="CE74" s="627">
        <f t="shared" si="119"/>
        <v>3944.7460000000001</v>
      </c>
      <c r="CG74" s="616" t="s">
        <v>507</v>
      </c>
      <c r="CH74" s="627">
        <v>1696160</v>
      </c>
      <c r="CI74" s="627">
        <f t="shared" si="120"/>
        <v>1696.16</v>
      </c>
      <c r="CK74" s="625" t="s">
        <v>318</v>
      </c>
      <c r="CL74" s="626">
        <v>4356486</v>
      </c>
      <c r="CM74" s="626">
        <v>3944746</v>
      </c>
      <c r="CN74" s="626">
        <v>4356486</v>
      </c>
      <c r="CO74" s="626">
        <v>0</v>
      </c>
      <c r="CP74" s="627">
        <f t="shared" si="121"/>
        <v>4356.4859999999999</v>
      </c>
      <c r="CQ74" s="627">
        <f t="shared" si="122"/>
        <v>3944.7460000000001</v>
      </c>
      <c r="CR74" s="627">
        <f t="shared" si="123"/>
        <v>4356.4859999999999</v>
      </c>
      <c r="CS74" s="627">
        <f t="shared" si="124"/>
        <v>0</v>
      </c>
      <c r="CU74" s="628"/>
      <c r="CV74" s="625" t="s">
        <v>427</v>
      </c>
      <c r="CW74" s="626">
        <v>9874</v>
      </c>
      <c r="CX74" s="626">
        <f t="shared" si="125"/>
        <v>9.8740000000000006</v>
      </c>
      <c r="CZ74" s="625" t="s">
        <v>318</v>
      </c>
      <c r="DA74" s="626">
        <v>4356486</v>
      </c>
      <c r="DB74" s="626">
        <v>3944746</v>
      </c>
      <c r="DC74" s="626">
        <v>4356486</v>
      </c>
      <c r="DD74" s="626">
        <v>0</v>
      </c>
      <c r="DE74" s="626">
        <f t="shared" si="126"/>
        <v>4356.4859999999999</v>
      </c>
      <c r="DF74" s="626">
        <f t="shared" si="127"/>
        <v>3944.7460000000001</v>
      </c>
      <c r="DG74" s="626">
        <f t="shared" si="128"/>
        <v>4356.4859999999999</v>
      </c>
      <c r="DH74" s="626">
        <f t="shared" si="129"/>
        <v>0</v>
      </c>
      <c r="DL74" s="625" t="s">
        <v>495</v>
      </c>
      <c r="DM74" s="626">
        <v>3462900</v>
      </c>
      <c r="DN74" s="626">
        <f t="shared" si="130"/>
        <v>3462.9</v>
      </c>
      <c r="DQ74" s="629" t="s">
        <v>318</v>
      </c>
      <c r="DR74" s="626">
        <v>4356486</v>
      </c>
      <c r="DS74" s="626">
        <v>3944746</v>
      </c>
      <c r="DT74" s="626">
        <v>4356486</v>
      </c>
      <c r="DU74" s="626">
        <v>0</v>
      </c>
      <c r="DV74" s="626">
        <f t="shared" si="131"/>
        <v>4356.4859999999999</v>
      </c>
      <c r="DW74" s="626">
        <f t="shared" si="132"/>
        <v>3944.7460000000001</v>
      </c>
      <c r="DX74" s="626">
        <f t="shared" si="133"/>
        <v>4356.4859999999999</v>
      </c>
      <c r="DY74" s="626">
        <f t="shared" si="134"/>
        <v>0</v>
      </c>
      <c r="EB74" s="625" t="s">
        <v>500</v>
      </c>
      <c r="EC74" s="626">
        <v>7182762</v>
      </c>
      <c r="ED74" s="626">
        <f t="shared" si="135"/>
        <v>7182.7619999999997</v>
      </c>
      <c r="EH74" s="630" t="s">
        <v>318</v>
      </c>
      <c r="EI74" s="630">
        <v>11259843</v>
      </c>
      <c r="EJ74" s="630">
        <v>9330591</v>
      </c>
      <c r="EK74" s="630">
        <v>1929252</v>
      </c>
      <c r="EL74" s="630">
        <v>4356486</v>
      </c>
      <c r="EM74" s="630">
        <v>3944746</v>
      </c>
      <c r="EN74" s="630">
        <v>411740</v>
      </c>
      <c r="EO74" s="630">
        <f t="shared" si="99"/>
        <v>11259.843000000001</v>
      </c>
      <c r="EP74" s="630">
        <f t="shared" si="100"/>
        <v>9330.5910000000003</v>
      </c>
      <c r="EQ74" s="630">
        <f t="shared" si="101"/>
        <v>1929.252</v>
      </c>
      <c r="ER74" s="630">
        <f t="shared" si="102"/>
        <v>4356.4859999999999</v>
      </c>
      <c r="ES74" s="630">
        <f t="shared" si="103"/>
        <v>3944.7460000000001</v>
      </c>
      <c r="ET74" s="630">
        <f t="shared" si="104"/>
        <v>411.74</v>
      </c>
      <c r="EW74" s="625" t="s">
        <v>338</v>
      </c>
      <c r="EX74" s="631">
        <v>21023446</v>
      </c>
      <c r="EY74" s="631">
        <f t="shared" si="136"/>
        <v>21023.446</v>
      </c>
      <c r="FA74" s="625" t="s">
        <v>318</v>
      </c>
      <c r="FB74" s="631">
        <v>13362930</v>
      </c>
      <c r="FC74" s="631">
        <v>9330591</v>
      </c>
      <c r="FD74" s="631">
        <v>11433678</v>
      </c>
      <c r="FE74" s="631">
        <v>1929252</v>
      </c>
      <c r="FF74" s="631">
        <v>4356486</v>
      </c>
      <c r="FG74" s="631">
        <v>4974105</v>
      </c>
      <c r="FH74" s="631">
        <f t="shared" si="137"/>
        <v>13362.93</v>
      </c>
      <c r="FI74" s="631">
        <f t="shared" si="138"/>
        <v>9330.5910000000003</v>
      </c>
      <c r="FJ74" s="631">
        <f t="shared" si="139"/>
        <v>11433.678</v>
      </c>
      <c r="FK74" s="631">
        <f t="shared" si="140"/>
        <v>1929.252</v>
      </c>
      <c r="FL74" s="631">
        <f t="shared" si="141"/>
        <v>4356.4859999999999</v>
      </c>
      <c r="FM74" s="631">
        <f t="shared" si="142"/>
        <v>4974.1049999999996</v>
      </c>
      <c r="FP74" s="632" t="s">
        <v>331</v>
      </c>
      <c r="FQ74" s="633">
        <v>6046517</v>
      </c>
      <c r="FR74" s="627">
        <f t="shared" si="143"/>
        <v>6046.5169999999998</v>
      </c>
      <c r="FT74" s="625" t="s">
        <v>318</v>
      </c>
      <c r="FU74" s="625">
        <v>11505618</v>
      </c>
      <c r="FV74" s="633">
        <v>11505618</v>
      </c>
      <c r="FW74" s="633">
        <v>11505618</v>
      </c>
      <c r="FX74" s="633">
        <v>0</v>
      </c>
      <c r="FY74" s="633">
        <v>9402531</v>
      </c>
      <c r="FZ74" s="633">
        <v>2103087</v>
      </c>
      <c r="GA74" s="633">
        <f t="shared" si="144"/>
        <v>11505.618</v>
      </c>
      <c r="GB74" s="633">
        <f t="shared" si="145"/>
        <v>11505.618</v>
      </c>
      <c r="GC74" s="633">
        <f t="shared" si="146"/>
        <v>11505.618</v>
      </c>
      <c r="GD74" s="633">
        <f t="shared" si="147"/>
        <v>0</v>
      </c>
      <c r="GE74" s="633">
        <f t="shared" si="148"/>
        <v>9402.5310000000009</v>
      </c>
      <c r="GF74" s="633">
        <f t="shared" si="149"/>
        <v>2103.087</v>
      </c>
      <c r="GG74" s="633"/>
    </row>
    <row r="75" spans="1:189" x14ac:dyDescent="0.2">
      <c r="A75" s="624" t="s">
        <v>490</v>
      </c>
      <c r="B75" s="624">
        <v>9200000</v>
      </c>
      <c r="C75" s="624">
        <v>0</v>
      </c>
      <c r="D75" s="624">
        <v>5331200</v>
      </c>
      <c r="E75" s="624">
        <v>3868800</v>
      </c>
      <c r="F75" s="624">
        <f t="shared" si="85"/>
        <v>9485.1999999999989</v>
      </c>
      <c r="G75" s="624">
        <f t="shared" si="86"/>
        <v>0</v>
      </c>
      <c r="H75" s="624">
        <f t="shared" si="87"/>
        <v>5496.4671999999991</v>
      </c>
      <c r="I75" s="624">
        <f t="shared" si="88"/>
        <v>3988.7327999999998</v>
      </c>
      <c r="J75" s="616" t="s">
        <v>282</v>
      </c>
      <c r="L75" s="625" t="s">
        <v>504</v>
      </c>
      <c r="M75" s="626">
        <v>10479968</v>
      </c>
      <c r="N75" s="626">
        <f t="shared" si="89"/>
        <v>10804.847008000001</v>
      </c>
      <c r="P75" s="625" t="s">
        <v>650</v>
      </c>
      <c r="Q75" s="626">
        <v>1013077</v>
      </c>
      <c r="R75" s="626">
        <v>0</v>
      </c>
      <c r="S75" s="626">
        <v>0</v>
      </c>
      <c r="T75" s="626">
        <v>1013077</v>
      </c>
      <c r="U75" s="626">
        <f t="shared" si="90"/>
        <v>1044.482387</v>
      </c>
      <c r="V75" s="624">
        <f t="shared" si="91"/>
        <v>0</v>
      </c>
      <c r="W75" s="624">
        <f t="shared" si="92"/>
        <v>0</v>
      </c>
      <c r="X75" s="624">
        <f t="shared" si="93"/>
        <v>1044.482387</v>
      </c>
      <c r="AA75" s="625" t="s">
        <v>499</v>
      </c>
      <c r="AB75" s="626">
        <v>586918</v>
      </c>
      <c r="AC75" s="624">
        <f t="shared" si="94"/>
        <v>586.91800000000001</v>
      </c>
      <c r="AE75" s="616" t="s">
        <v>319</v>
      </c>
      <c r="AF75" s="624">
        <v>176274</v>
      </c>
      <c r="AG75" s="624">
        <v>0</v>
      </c>
      <c r="AH75" s="624">
        <v>176274</v>
      </c>
      <c r="AI75" s="624">
        <v>0</v>
      </c>
      <c r="AJ75" s="624">
        <f t="shared" si="95"/>
        <v>176.274</v>
      </c>
      <c r="AK75" s="624">
        <f t="shared" si="96"/>
        <v>0</v>
      </c>
      <c r="AL75" s="624">
        <f t="shared" si="97"/>
        <v>176.274</v>
      </c>
      <c r="AM75" s="624">
        <f t="shared" si="98"/>
        <v>0</v>
      </c>
      <c r="AP75" s="625" t="s">
        <v>340</v>
      </c>
      <c r="AQ75" s="626">
        <v>75328326</v>
      </c>
      <c r="AR75" s="626">
        <f t="shared" si="105"/>
        <v>75328.326000000001</v>
      </c>
      <c r="AT75" s="625" t="s">
        <v>319</v>
      </c>
      <c r="AU75" s="626">
        <v>176274</v>
      </c>
      <c r="AV75" s="626">
        <v>176274</v>
      </c>
      <c r="AW75" s="626">
        <v>176274</v>
      </c>
      <c r="AX75" s="626">
        <v>0</v>
      </c>
      <c r="AY75" s="624">
        <f t="shared" si="106"/>
        <v>176.274</v>
      </c>
      <c r="AZ75" s="624">
        <f t="shared" si="107"/>
        <v>176.274</v>
      </c>
      <c r="BA75" s="624">
        <f t="shared" si="108"/>
        <v>176.274</v>
      </c>
      <c r="BB75" s="624">
        <f t="shared" si="109"/>
        <v>0</v>
      </c>
      <c r="BD75" s="616" t="s">
        <v>344</v>
      </c>
      <c r="BE75" s="627">
        <v>72205735</v>
      </c>
      <c r="BF75" s="628">
        <f t="shared" si="110"/>
        <v>72205.735000000001</v>
      </c>
      <c r="BH75" s="616" t="s">
        <v>650</v>
      </c>
      <c r="BI75" s="627">
        <v>836803</v>
      </c>
      <c r="BJ75" s="627">
        <v>0</v>
      </c>
      <c r="BK75" s="627">
        <v>0</v>
      </c>
      <c r="BL75" s="627">
        <v>836803</v>
      </c>
      <c r="BM75" s="628">
        <f t="shared" si="111"/>
        <v>836.803</v>
      </c>
      <c r="BN75" s="628">
        <f t="shared" si="112"/>
        <v>0</v>
      </c>
      <c r="BO75" s="628">
        <f t="shared" si="113"/>
        <v>0</v>
      </c>
      <c r="BP75" s="628">
        <f t="shared" si="114"/>
        <v>836.803</v>
      </c>
      <c r="BS75" s="616" t="s">
        <v>334</v>
      </c>
      <c r="BT75" s="627">
        <v>275140</v>
      </c>
      <c r="BU75" s="627">
        <f t="shared" si="115"/>
        <v>275.14</v>
      </c>
      <c r="BW75" s="627" t="s">
        <v>793</v>
      </c>
      <c r="BX75" s="627">
        <v>427211</v>
      </c>
      <c r="BY75" s="627">
        <v>427211</v>
      </c>
      <c r="BZ75" s="627">
        <v>0</v>
      </c>
      <c r="CA75" s="627">
        <v>427211</v>
      </c>
      <c r="CB75" s="627">
        <f t="shared" si="116"/>
        <v>427.21100000000001</v>
      </c>
      <c r="CC75" s="627">
        <f t="shared" si="117"/>
        <v>427.21100000000001</v>
      </c>
      <c r="CD75" s="627">
        <f t="shared" si="118"/>
        <v>0</v>
      </c>
      <c r="CE75" s="627">
        <f t="shared" si="119"/>
        <v>427.21100000000001</v>
      </c>
      <c r="CG75" s="616" t="s">
        <v>346</v>
      </c>
      <c r="CH75" s="627">
        <v>1696160</v>
      </c>
      <c r="CI75" s="627">
        <f t="shared" si="120"/>
        <v>1696.16</v>
      </c>
      <c r="CK75" s="625" t="s">
        <v>793</v>
      </c>
      <c r="CL75" s="626">
        <v>427211</v>
      </c>
      <c r="CM75" s="626">
        <v>427211</v>
      </c>
      <c r="CN75" s="626">
        <v>427211</v>
      </c>
      <c r="CO75" s="626">
        <v>0</v>
      </c>
      <c r="CP75" s="627">
        <f t="shared" si="121"/>
        <v>427.21100000000001</v>
      </c>
      <c r="CQ75" s="627">
        <f t="shared" si="122"/>
        <v>427.21100000000001</v>
      </c>
      <c r="CR75" s="627">
        <f t="shared" si="123"/>
        <v>427.21100000000001</v>
      </c>
      <c r="CS75" s="627">
        <f t="shared" si="124"/>
        <v>0</v>
      </c>
      <c r="CU75" s="628"/>
      <c r="CV75" s="625" t="s">
        <v>506</v>
      </c>
      <c r="CW75" s="626">
        <v>203931752</v>
      </c>
      <c r="CX75" s="626">
        <f t="shared" si="125"/>
        <v>203931.75200000001</v>
      </c>
      <c r="CZ75" s="625" t="s">
        <v>793</v>
      </c>
      <c r="DA75" s="626">
        <v>427211</v>
      </c>
      <c r="DB75" s="626">
        <v>427211</v>
      </c>
      <c r="DC75" s="626">
        <v>427211</v>
      </c>
      <c r="DD75" s="626">
        <v>0</v>
      </c>
      <c r="DE75" s="626">
        <f t="shared" si="126"/>
        <v>427.21100000000001</v>
      </c>
      <c r="DF75" s="626">
        <f t="shared" si="127"/>
        <v>427.21100000000001</v>
      </c>
      <c r="DG75" s="626">
        <f t="shared" si="128"/>
        <v>427.21100000000001</v>
      </c>
      <c r="DH75" s="626">
        <f t="shared" si="129"/>
        <v>0</v>
      </c>
      <c r="DL75" s="625" t="s">
        <v>496</v>
      </c>
      <c r="DM75" s="626">
        <v>2145915</v>
      </c>
      <c r="DN75" s="626">
        <f t="shared" si="130"/>
        <v>2145.915</v>
      </c>
      <c r="DQ75" s="629" t="s">
        <v>793</v>
      </c>
      <c r="DR75" s="626">
        <v>427211</v>
      </c>
      <c r="DS75" s="626">
        <v>427211</v>
      </c>
      <c r="DT75" s="626">
        <v>427211</v>
      </c>
      <c r="DU75" s="626">
        <v>0</v>
      </c>
      <c r="DV75" s="626">
        <f t="shared" si="131"/>
        <v>427.21100000000001</v>
      </c>
      <c r="DW75" s="626">
        <f t="shared" si="132"/>
        <v>427.21100000000001</v>
      </c>
      <c r="DX75" s="626">
        <f t="shared" si="133"/>
        <v>427.21100000000001</v>
      </c>
      <c r="DY75" s="626">
        <f t="shared" si="134"/>
        <v>0</v>
      </c>
      <c r="EB75" s="625" t="s">
        <v>501</v>
      </c>
      <c r="EC75" s="626">
        <v>5318902</v>
      </c>
      <c r="ED75" s="626">
        <f t="shared" si="135"/>
        <v>5318.902</v>
      </c>
      <c r="EH75" s="630" t="s">
        <v>793</v>
      </c>
      <c r="EI75" s="630">
        <v>427211</v>
      </c>
      <c r="EJ75" s="630">
        <v>427211</v>
      </c>
      <c r="EK75" s="630">
        <v>0</v>
      </c>
      <c r="EL75" s="630">
        <v>427211</v>
      </c>
      <c r="EM75" s="630">
        <v>427211</v>
      </c>
      <c r="EN75" s="630">
        <v>0</v>
      </c>
      <c r="EO75" s="630">
        <f t="shared" si="99"/>
        <v>427.21100000000001</v>
      </c>
      <c r="EP75" s="630">
        <f t="shared" si="100"/>
        <v>427.21100000000001</v>
      </c>
      <c r="EQ75" s="630">
        <f t="shared" si="101"/>
        <v>0</v>
      </c>
      <c r="ER75" s="630">
        <f t="shared" si="102"/>
        <v>427.21100000000001</v>
      </c>
      <c r="ES75" s="630">
        <f t="shared" si="103"/>
        <v>427.21100000000001</v>
      </c>
      <c r="ET75" s="630">
        <f t="shared" si="104"/>
        <v>0</v>
      </c>
      <c r="EW75" s="625" t="s">
        <v>339</v>
      </c>
      <c r="EX75" s="631">
        <v>53216873</v>
      </c>
      <c r="EY75" s="631">
        <f t="shared" si="136"/>
        <v>53216.873</v>
      </c>
      <c r="FA75" s="625" t="s">
        <v>793</v>
      </c>
      <c r="FB75" s="631">
        <v>427211</v>
      </c>
      <c r="FC75" s="631">
        <v>427211</v>
      </c>
      <c r="FD75" s="631">
        <v>427211</v>
      </c>
      <c r="FE75" s="631">
        <v>0</v>
      </c>
      <c r="FF75" s="631">
        <v>427211</v>
      </c>
      <c r="FG75" s="631">
        <v>0</v>
      </c>
      <c r="FH75" s="631">
        <f t="shared" si="137"/>
        <v>427.21100000000001</v>
      </c>
      <c r="FI75" s="631">
        <f t="shared" si="138"/>
        <v>427.21100000000001</v>
      </c>
      <c r="FJ75" s="631">
        <f t="shared" si="139"/>
        <v>427.21100000000001</v>
      </c>
      <c r="FK75" s="631">
        <f t="shared" si="140"/>
        <v>0</v>
      </c>
      <c r="FL75" s="631">
        <f t="shared" si="141"/>
        <v>427.21100000000001</v>
      </c>
      <c r="FM75" s="631">
        <f t="shared" si="142"/>
        <v>0</v>
      </c>
      <c r="FP75" s="632" t="s">
        <v>495</v>
      </c>
      <c r="FQ75" s="633">
        <v>599760</v>
      </c>
      <c r="FR75" s="627">
        <f t="shared" si="143"/>
        <v>599.76</v>
      </c>
      <c r="FT75" s="625" t="s">
        <v>793</v>
      </c>
      <c r="FU75" s="625">
        <v>427211</v>
      </c>
      <c r="FV75" s="633">
        <v>427211</v>
      </c>
      <c r="FW75" s="633">
        <v>427211</v>
      </c>
      <c r="FX75" s="633">
        <v>0</v>
      </c>
      <c r="FY75" s="633">
        <v>427211</v>
      </c>
      <c r="FZ75" s="633">
        <v>0</v>
      </c>
      <c r="GA75" s="633">
        <f t="shared" si="144"/>
        <v>427.21100000000001</v>
      </c>
      <c r="GB75" s="633">
        <f t="shared" si="145"/>
        <v>427.21100000000001</v>
      </c>
      <c r="GC75" s="633">
        <f t="shared" si="146"/>
        <v>427.21100000000001</v>
      </c>
      <c r="GD75" s="633">
        <f t="shared" si="147"/>
        <v>0</v>
      </c>
      <c r="GE75" s="633">
        <f t="shared" si="148"/>
        <v>427.21100000000001</v>
      </c>
      <c r="GF75" s="633">
        <f t="shared" si="149"/>
        <v>0</v>
      </c>
      <c r="GG75" s="633"/>
    </row>
    <row r="76" spans="1:189" x14ac:dyDescent="0.2">
      <c r="A76" s="624" t="s">
        <v>491</v>
      </c>
      <c r="B76" s="624">
        <v>2083896</v>
      </c>
      <c r="C76" s="624">
        <v>0</v>
      </c>
      <c r="D76" s="624">
        <v>1843992</v>
      </c>
      <c r="E76" s="624">
        <v>239904</v>
      </c>
      <c r="F76" s="624">
        <f t="shared" si="85"/>
        <v>2148.496776</v>
      </c>
      <c r="G76" s="624">
        <f t="shared" si="86"/>
        <v>0</v>
      </c>
      <c r="H76" s="624">
        <f t="shared" si="87"/>
        <v>1901.1557519999999</v>
      </c>
      <c r="I76" s="624">
        <f t="shared" si="88"/>
        <v>247.34102399999998</v>
      </c>
      <c r="J76" s="616" t="s">
        <v>282</v>
      </c>
      <c r="L76" s="625" t="s">
        <v>419</v>
      </c>
      <c r="M76" s="626">
        <v>2388858</v>
      </c>
      <c r="N76" s="626">
        <f t="shared" si="89"/>
        <v>2462.9125979999999</v>
      </c>
      <c r="P76" s="625" t="s">
        <v>320</v>
      </c>
      <c r="Q76" s="626">
        <v>4790880</v>
      </c>
      <c r="R76" s="626">
        <v>15980</v>
      </c>
      <c r="S76" s="626">
        <v>15980</v>
      </c>
      <c r="T76" s="626">
        <v>4774900</v>
      </c>
      <c r="U76" s="626">
        <f t="shared" si="90"/>
        <v>4939.3972800000001</v>
      </c>
      <c r="V76" s="624">
        <f t="shared" si="91"/>
        <v>16.475379999999998</v>
      </c>
      <c r="W76" s="624">
        <f t="shared" si="92"/>
        <v>16.475379999999998</v>
      </c>
      <c r="X76" s="624">
        <f t="shared" si="93"/>
        <v>4922.9218999999994</v>
      </c>
      <c r="AA76" s="625" t="s">
        <v>333</v>
      </c>
      <c r="AB76" s="626">
        <v>1503681</v>
      </c>
      <c r="AC76" s="624">
        <f t="shared" si="94"/>
        <v>1503.681</v>
      </c>
      <c r="AE76" s="616" t="s">
        <v>650</v>
      </c>
      <c r="AF76" s="624">
        <v>836803</v>
      </c>
      <c r="AG76" s="624">
        <v>0</v>
      </c>
      <c r="AH76" s="624">
        <v>0</v>
      </c>
      <c r="AI76" s="624">
        <v>836803</v>
      </c>
      <c r="AJ76" s="624">
        <f t="shared" si="95"/>
        <v>836.803</v>
      </c>
      <c r="AK76" s="624">
        <f t="shared" si="96"/>
        <v>0</v>
      </c>
      <c r="AL76" s="624">
        <f t="shared" si="97"/>
        <v>0</v>
      </c>
      <c r="AM76" s="624">
        <f t="shared" si="98"/>
        <v>836.803</v>
      </c>
      <c r="AP76" s="625" t="s">
        <v>503</v>
      </c>
      <c r="AQ76" s="626">
        <v>1945633</v>
      </c>
      <c r="AR76" s="626">
        <f t="shared" si="105"/>
        <v>1945.633</v>
      </c>
      <c r="AT76" s="625" t="s">
        <v>650</v>
      </c>
      <c r="AU76" s="626">
        <v>836803</v>
      </c>
      <c r="AV76" s="626">
        <v>0</v>
      </c>
      <c r="AW76" s="626">
        <v>0</v>
      </c>
      <c r="AX76" s="626">
        <v>836803</v>
      </c>
      <c r="AY76" s="624">
        <f t="shared" si="106"/>
        <v>836.803</v>
      </c>
      <c r="AZ76" s="624">
        <f t="shared" si="107"/>
        <v>0</v>
      </c>
      <c r="BA76" s="624">
        <f t="shared" si="108"/>
        <v>0</v>
      </c>
      <c r="BB76" s="624">
        <f t="shared" si="109"/>
        <v>836.803</v>
      </c>
      <c r="BD76" s="616" t="s">
        <v>507</v>
      </c>
      <c r="BE76" s="627">
        <v>371597</v>
      </c>
      <c r="BF76" s="628">
        <f t="shared" si="110"/>
        <v>371.59699999999998</v>
      </c>
      <c r="BH76" s="616" t="s">
        <v>320</v>
      </c>
      <c r="BI76" s="627">
        <v>10097200</v>
      </c>
      <c r="BJ76" s="627">
        <v>9976079</v>
      </c>
      <c r="BK76" s="627">
        <v>10055729</v>
      </c>
      <c r="BL76" s="627">
        <v>41471</v>
      </c>
      <c r="BM76" s="628">
        <f t="shared" si="111"/>
        <v>10097.200000000001</v>
      </c>
      <c r="BN76" s="628">
        <f t="shared" si="112"/>
        <v>9976.0789999999997</v>
      </c>
      <c r="BO76" s="628">
        <f t="shared" si="113"/>
        <v>10055.728999999999</v>
      </c>
      <c r="BP76" s="628">
        <f t="shared" si="114"/>
        <v>41.470999999999997</v>
      </c>
      <c r="BS76" s="616" t="s">
        <v>336</v>
      </c>
      <c r="BT76" s="627">
        <v>64248689</v>
      </c>
      <c r="BU76" s="627">
        <f t="shared" si="115"/>
        <v>64248.688999999998</v>
      </c>
      <c r="BW76" s="627" t="s">
        <v>319</v>
      </c>
      <c r="BX76" s="627">
        <v>207214</v>
      </c>
      <c r="BY76" s="627">
        <v>207214</v>
      </c>
      <c r="BZ76" s="627">
        <v>0</v>
      </c>
      <c r="CA76" s="627">
        <v>207214</v>
      </c>
      <c r="CB76" s="627">
        <f t="shared" si="116"/>
        <v>207.214</v>
      </c>
      <c r="CC76" s="627">
        <f t="shared" si="117"/>
        <v>207.214</v>
      </c>
      <c r="CD76" s="627">
        <f t="shared" si="118"/>
        <v>0</v>
      </c>
      <c r="CE76" s="627">
        <f t="shared" si="119"/>
        <v>207.214</v>
      </c>
      <c r="CG76" s="616" t="s">
        <v>508</v>
      </c>
      <c r="CH76" s="627">
        <v>46967650</v>
      </c>
      <c r="CI76" s="627">
        <f t="shared" si="120"/>
        <v>46967.65</v>
      </c>
      <c r="CK76" s="625" t="s">
        <v>319</v>
      </c>
      <c r="CL76" s="626">
        <v>207214</v>
      </c>
      <c r="CM76" s="626">
        <v>207214</v>
      </c>
      <c r="CN76" s="626">
        <v>207214</v>
      </c>
      <c r="CO76" s="626">
        <v>0</v>
      </c>
      <c r="CP76" s="627">
        <f t="shared" si="121"/>
        <v>207.214</v>
      </c>
      <c r="CQ76" s="627">
        <f t="shared" si="122"/>
        <v>207.214</v>
      </c>
      <c r="CR76" s="627">
        <f t="shared" si="123"/>
        <v>207.214</v>
      </c>
      <c r="CS76" s="627">
        <f t="shared" si="124"/>
        <v>0</v>
      </c>
      <c r="CU76" s="628"/>
      <c r="CV76" s="625" t="s">
        <v>342</v>
      </c>
      <c r="CW76" s="626">
        <v>73171499</v>
      </c>
      <c r="CX76" s="626">
        <f t="shared" si="125"/>
        <v>73171.498999999996</v>
      </c>
      <c r="CZ76" s="625" t="s">
        <v>319</v>
      </c>
      <c r="DA76" s="626">
        <v>207214</v>
      </c>
      <c r="DB76" s="626">
        <v>207214</v>
      </c>
      <c r="DC76" s="626">
        <v>207214</v>
      </c>
      <c r="DD76" s="626">
        <v>0</v>
      </c>
      <c r="DE76" s="626">
        <f t="shared" si="126"/>
        <v>207.214</v>
      </c>
      <c r="DF76" s="626">
        <f t="shared" si="127"/>
        <v>207.214</v>
      </c>
      <c r="DG76" s="626">
        <f t="shared" si="128"/>
        <v>207.214</v>
      </c>
      <c r="DH76" s="626">
        <f t="shared" si="129"/>
        <v>0</v>
      </c>
      <c r="DL76" s="625" t="s">
        <v>498</v>
      </c>
      <c r="DM76" s="626">
        <v>386750</v>
      </c>
      <c r="DN76" s="626">
        <f t="shared" si="130"/>
        <v>386.75</v>
      </c>
      <c r="DQ76" s="629" t="s">
        <v>319</v>
      </c>
      <c r="DR76" s="626">
        <v>207214</v>
      </c>
      <c r="DS76" s="626">
        <v>207214</v>
      </c>
      <c r="DT76" s="626">
        <v>207214</v>
      </c>
      <c r="DU76" s="626">
        <v>0</v>
      </c>
      <c r="DV76" s="626">
        <f t="shared" si="131"/>
        <v>207.214</v>
      </c>
      <c r="DW76" s="626">
        <f t="shared" si="132"/>
        <v>207.214</v>
      </c>
      <c r="DX76" s="626">
        <f t="shared" si="133"/>
        <v>207.214</v>
      </c>
      <c r="DY76" s="626">
        <f t="shared" si="134"/>
        <v>0</v>
      </c>
      <c r="EB76" s="625" t="s">
        <v>338</v>
      </c>
      <c r="EC76" s="626">
        <v>50797331</v>
      </c>
      <c r="ED76" s="626">
        <f t="shared" si="135"/>
        <v>50797.330999999998</v>
      </c>
      <c r="EH76" s="630" t="s">
        <v>319</v>
      </c>
      <c r="EI76" s="630">
        <v>207214</v>
      </c>
      <c r="EJ76" s="630">
        <v>207214</v>
      </c>
      <c r="EK76" s="630">
        <v>0</v>
      </c>
      <c r="EL76" s="630">
        <v>207214</v>
      </c>
      <c r="EM76" s="630">
        <v>207214</v>
      </c>
      <c r="EN76" s="630">
        <v>0</v>
      </c>
      <c r="EO76" s="630">
        <f t="shared" si="99"/>
        <v>207.214</v>
      </c>
      <c r="EP76" s="630">
        <f t="shared" si="100"/>
        <v>207.214</v>
      </c>
      <c r="EQ76" s="630">
        <f t="shared" si="101"/>
        <v>0</v>
      </c>
      <c r="ER76" s="630">
        <f t="shared" si="102"/>
        <v>207.214</v>
      </c>
      <c r="ES76" s="630">
        <f t="shared" si="103"/>
        <v>207.214</v>
      </c>
      <c r="ET76" s="630">
        <f t="shared" si="104"/>
        <v>0</v>
      </c>
      <c r="EW76" s="625" t="s">
        <v>340</v>
      </c>
      <c r="EX76" s="631">
        <v>36728642</v>
      </c>
      <c r="EY76" s="631">
        <f t="shared" si="136"/>
        <v>36728.642</v>
      </c>
      <c r="FA76" s="625" t="s">
        <v>319</v>
      </c>
      <c r="FB76" s="631">
        <v>207214</v>
      </c>
      <c r="FC76" s="631">
        <v>207214</v>
      </c>
      <c r="FD76" s="631">
        <v>207214</v>
      </c>
      <c r="FE76" s="631">
        <v>0</v>
      </c>
      <c r="FF76" s="631">
        <v>207214</v>
      </c>
      <c r="FG76" s="631">
        <v>0</v>
      </c>
      <c r="FH76" s="631">
        <f t="shared" si="137"/>
        <v>207.214</v>
      </c>
      <c r="FI76" s="631">
        <f t="shared" si="138"/>
        <v>207.214</v>
      </c>
      <c r="FJ76" s="631">
        <f t="shared" si="139"/>
        <v>207.214</v>
      </c>
      <c r="FK76" s="631">
        <f t="shared" si="140"/>
        <v>0</v>
      </c>
      <c r="FL76" s="631">
        <f t="shared" si="141"/>
        <v>207.214</v>
      </c>
      <c r="FM76" s="631">
        <f t="shared" si="142"/>
        <v>0</v>
      </c>
      <c r="FP76" s="632" t="s">
        <v>496</v>
      </c>
      <c r="FQ76" s="633">
        <v>4093479</v>
      </c>
      <c r="FR76" s="627">
        <f t="shared" si="143"/>
        <v>4093.4789999999998</v>
      </c>
      <c r="FT76" s="625" t="s">
        <v>319</v>
      </c>
      <c r="FU76" s="625">
        <v>207214</v>
      </c>
      <c r="FV76" s="633">
        <v>207214</v>
      </c>
      <c r="FW76" s="633">
        <v>207214</v>
      </c>
      <c r="FX76" s="633">
        <v>0</v>
      </c>
      <c r="FY76" s="633">
        <v>207214</v>
      </c>
      <c r="FZ76" s="633">
        <v>0</v>
      </c>
      <c r="GA76" s="633">
        <f t="shared" si="144"/>
        <v>207.214</v>
      </c>
      <c r="GB76" s="633">
        <f t="shared" si="145"/>
        <v>207.214</v>
      </c>
      <c r="GC76" s="633">
        <f t="shared" si="146"/>
        <v>207.214</v>
      </c>
      <c r="GD76" s="633">
        <f t="shared" si="147"/>
        <v>0</v>
      </c>
      <c r="GE76" s="633">
        <f t="shared" si="148"/>
        <v>207.214</v>
      </c>
      <c r="GF76" s="633">
        <f t="shared" si="149"/>
        <v>0</v>
      </c>
      <c r="GG76" s="633"/>
    </row>
    <row r="77" spans="1:189" x14ac:dyDescent="0.2">
      <c r="A77" s="624" t="s">
        <v>492</v>
      </c>
      <c r="B77" s="624">
        <v>1000000</v>
      </c>
      <c r="C77" s="624">
        <v>0</v>
      </c>
      <c r="D77" s="624">
        <v>390234</v>
      </c>
      <c r="E77" s="624">
        <v>609766</v>
      </c>
      <c r="F77" s="624">
        <f t="shared" si="85"/>
        <v>1031</v>
      </c>
      <c r="G77" s="624">
        <f t="shared" si="86"/>
        <v>0</v>
      </c>
      <c r="H77" s="624">
        <f t="shared" si="87"/>
        <v>402.33125399999994</v>
      </c>
      <c r="I77" s="624">
        <f t="shared" si="88"/>
        <v>628.66874599999994</v>
      </c>
      <c r="J77" s="616" t="s">
        <v>282</v>
      </c>
      <c r="L77" s="625" t="s">
        <v>506</v>
      </c>
      <c r="M77" s="626">
        <v>1866674</v>
      </c>
      <c r="N77" s="626">
        <f t="shared" si="89"/>
        <v>1924.5408939999998</v>
      </c>
      <c r="P77" s="625" t="s">
        <v>490</v>
      </c>
      <c r="Q77" s="626">
        <v>9200000</v>
      </c>
      <c r="R77" s="626">
        <v>5331200</v>
      </c>
      <c r="S77" s="626">
        <v>7391566</v>
      </c>
      <c r="T77" s="626">
        <v>1808434</v>
      </c>
      <c r="U77" s="626">
        <f t="shared" si="90"/>
        <v>9485.1999999999989</v>
      </c>
      <c r="V77" s="624">
        <f t="shared" si="91"/>
        <v>5496.4671999999991</v>
      </c>
      <c r="W77" s="624">
        <f t="shared" si="92"/>
        <v>7620.704545999999</v>
      </c>
      <c r="X77" s="624">
        <f t="shared" si="93"/>
        <v>1864.4954539999999</v>
      </c>
      <c r="AA77" s="625" t="s">
        <v>334</v>
      </c>
      <c r="AB77" s="626">
        <v>1362281</v>
      </c>
      <c r="AC77" s="624">
        <f t="shared" si="94"/>
        <v>1362.2809999999999</v>
      </c>
      <c r="AE77" s="616" t="s">
        <v>320</v>
      </c>
      <c r="AF77" s="624">
        <v>4790880</v>
      </c>
      <c r="AG77" s="624">
        <v>15980</v>
      </c>
      <c r="AH77" s="624">
        <v>15980</v>
      </c>
      <c r="AI77" s="624">
        <v>4774900</v>
      </c>
      <c r="AJ77" s="624">
        <f t="shared" si="95"/>
        <v>4790.88</v>
      </c>
      <c r="AK77" s="624">
        <f t="shared" si="96"/>
        <v>15.98</v>
      </c>
      <c r="AL77" s="624">
        <f t="shared" si="97"/>
        <v>15.98</v>
      </c>
      <c r="AM77" s="624">
        <f t="shared" si="98"/>
        <v>4774.8999999999996</v>
      </c>
      <c r="AP77" s="625" t="s">
        <v>504</v>
      </c>
      <c r="AQ77" s="626">
        <v>10702536</v>
      </c>
      <c r="AR77" s="626">
        <f t="shared" si="105"/>
        <v>10702.536</v>
      </c>
      <c r="AT77" s="625" t="s">
        <v>320</v>
      </c>
      <c r="AU77" s="626">
        <v>10017550</v>
      </c>
      <c r="AV77" s="626">
        <v>84720</v>
      </c>
      <c r="AW77" s="626">
        <v>9976079</v>
      </c>
      <c r="AX77" s="626">
        <v>41471</v>
      </c>
      <c r="AY77" s="624">
        <f t="shared" si="106"/>
        <v>10017.549999999999</v>
      </c>
      <c r="AZ77" s="624">
        <f t="shared" si="107"/>
        <v>84.72</v>
      </c>
      <c r="BA77" s="624">
        <f t="shared" si="108"/>
        <v>9976.0789999999997</v>
      </c>
      <c r="BB77" s="624">
        <f t="shared" si="109"/>
        <v>41.470999999999997</v>
      </c>
      <c r="BD77" s="616" t="s">
        <v>346</v>
      </c>
      <c r="BE77" s="627">
        <v>371597</v>
      </c>
      <c r="BF77" s="628">
        <f t="shared" si="110"/>
        <v>371.59699999999998</v>
      </c>
      <c r="BH77" s="616" t="s">
        <v>490</v>
      </c>
      <c r="BI77" s="627">
        <v>9162490</v>
      </c>
      <c r="BJ77" s="627">
        <v>7391566</v>
      </c>
      <c r="BK77" s="627">
        <v>7391566</v>
      </c>
      <c r="BL77" s="627">
        <v>1770924</v>
      </c>
      <c r="BM77" s="628">
        <f t="shared" si="111"/>
        <v>9162.49</v>
      </c>
      <c r="BN77" s="628">
        <f t="shared" si="112"/>
        <v>7391.5659999999998</v>
      </c>
      <c r="BO77" s="628">
        <f t="shared" si="113"/>
        <v>7391.5659999999998</v>
      </c>
      <c r="BP77" s="628">
        <f t="shared" si="114"/>
        <v>1770.924</v>
      </c>
      <c r="BS77" s="616" t="s">
        <v>337</v>
      </c>
      <c r="BT77" s="627">
        <v>7980785</v>
      </c>
      <c r="BU77" s="627">
        <f t="shared" si="115"/>
        <v>7980.7849999999999</v>
      </c>
      <c r="BW77" s="627" t="s">
        <v>650</v>
      </c>
      <c r="BX77" s="627">
        <v>187901</v>
      </c>
      <c r="BY77" s="627">
        <v>187901</v>
      </c>
      <c r="BZ77" s="627">
        <v>0</v>
      </c>
      <c r="CA77" s="627">
        <v>0</v>
      </c>
      <c r="CB77" s="627">
        <f t="shared" si="116"/>
        <v>187.90100000000001</v>
      </c>
      <c r="CC77" s="627">
        <f t="shared" si="117"/>
        <v>187.90100000000001</v>
      </c>
      <c r="CD77" s="627">
        <f t="shared" si="118"/>
        <v>0</v>
      </c>
      <c r="CE77" s="627">
        <f t="shared" si="119"/>
        <v>0</v>
      </c>
      <c r="CG77" s="616" t="s">
        <v>509</v>
      </c>
      <c r="CH77" s="627">
        <v>46967650</v>
      </c>
      <c r="CI77" s="627">
        <f t="shared" si="120"/>
        <v>46967.65</v>
      </c>
      <c r="CK77" s="625" t="s">
        <v>650</v>
      </c>
      <c r="CL77" s="626">
        <v>187901</v>
      </c>
      <c r="CM77" s="626">
        <v>187901</v>
      </c>
      <c r="CN77" s="626">
        <v>187901</v>
      </c>
      <c r="CO77" s="626">
        <v>0</v>
      </c>
      <c r="CP77" s="627">
        <f t="shared" si="121"/>
        <v>187.90100000000001</v>
      </c>
      <c r="CQ77" s="627">
        <f t="shared" si="122"/>
        <v>187.90100000000001</v>
      </c>
      <c r="CR77" s="627">
        <f t="shared" si="123"/>
        <v>187.90100000000001</v>
      </c>
      <c r="CS77" s="627">
        <f t="shared" si="124"/>
        <v>0</v>
      </c>
      <c r="CU77" s="628"/>
      <c r="CV77" s="625" t="s">
        <v>344</v>
      </c>
      <c r="CW77" s="626">
        <v>130760253</v>
      </c>
      <c r="CX77" s="626">
        <f t="shared" si="125"/>
        <v>130760.253</v>
      </c>
      <c r="CZ77" s="625" t="s">
        <v>650</v>
      </c>
      <c r="DA77" s="626">
        <v>187901</v>
      </c>
      <c r="DB77" s="626">
        <v>187901</v>
      </c>
      <c r="DC77" s="626">
        <v>187901</v>
      </c>
      <c r="DD77" s="626">
        <v>0</v>
      </c>
      <c r="DE77" s="626">
        <f t="shared" si="126"/>
        <v>187.90100000000001</v>
      </c>
      <c r="DF77" s="626">
        <f t="shared" si="127"/>
        <v>187.90100000000001</v>
      </c>
      <c r="DG77" s="626">
        <f t="shared" si="128"/>
        <v>187.90100000000001</v>
      </c>
      <c r="DH77" s="626">
        <f t="shared" si="129"/>
        <v>0</v>
      </c>
      <c r="DL77" s="625" t="s">
        <v>333</v>
      </c>
      <c r="DM77" s="626">
        <v>2481150</v>
      </c>
      <c r="DN77" s="626">
        <f t="shared" si="130"/>
        <v>2481.15</v>
      </c>
      <c r="DQ77" s="629" t="s">
        <v>650</v>
      </c>
      <c r="DR77" s="626">
        <v>187901</v>
      </c>
      <c r="DS77" s="626">
        <v>187901</v>
      </c>
      <c r="DT77" s="626">
        <v>187901</v>
      </c>
      <c r="DU77" s="626">
        <v>0</v>
      </c>
      <c r="DV77" s="626">
        <f t="shared" si="131"/>
        <v>187.90100000000001</v>
      </c>
      <c r="DW77" s="626">
        <f t="shared" si="132"/>
        <v>187.90100000000001</v>
      </c>
      <c r="DX77" s="626">
        <f t="shared" si="133"/>
        <v>187.90100000000001</v>
      </c>
      <c r="DY77" s="626">
        <f t="shared" si="134"/>
        <v>0</v>
      </c>
      <c r="EB77" s="625" t="s">
        <v>339</v>
      </c>
      <c r="EC77" s="626">
        <v>42222635</v>
      </c>
      <c r="ED77" s="626">
        <f t="shared" si="135"/>
        <v>42222.635000000002</v>
      </c>
      <c r="EH77" s="630" t="s">
        <v>650</v>
      </c>
      <c r="EI77" s="630">
        <v>920703</v>
      </c>
      <c r="EJ77" s="630">
        <v>187901</v>
      </c>
      <c r="EK77" s="630">
        <v>732802</v>
      </c>
      <c r="EL77" s="630">
        <v>187901</v>
      </c>
      <c r="EM77" s="630">
        <v>187901</v>
      </c>
      <c r="EN77" s="630">
        <v>0</v>
      </c>
      <c r="EO77" s="630">
        <f t="shared" si="99"/>
        <v>920.70299999999997</v>
      </c>
      <c r="EP77" s="630">
        <f t="shared" si="100"/>
        <v>187.90100000000001</v>
      </c>
      <c r="EQ77" s="630">
        <f t="shared" si="101"/>
        <v>732.80200000000002</v>
      </c>
      <c r="ER77" s="630">
        <f t="shared" si="102"/>
        <v>187.90100000000001</v>
      </c>
      <c r="ES77" s="630">
        <f t="shared" si="103"/>
        <v>187.90100000000001</v>
      </c>
      <c r="ET77" s="630">
        <f t="shared" si="104"/>
        <v>0</v>
      </c>
      <c r="EW77" s="625" t="s">
        <v>503</v>
      </c>
      <c r="EX77" s="631">
        <v>3915257</v>
      </c>
      <c r="EY77" s="631">
        <f t="shared" si="136"/>
        <v>3915.2570000000001</v>
      </c>
      <c r="FA77" s="625" t="s">
        <v>650</v>
      </c>
      <c r="FB77" s="631">
        <v>920703</v>
      </c>
      <c r="FC77" s="631">
        <v>920703</v>
      </c>
      <c r="FD77" s="631">
        <v>920703</v>
      </c>
      <c r="FE77" s="631">
        <v>0</v>
      </c>
      <c r="FF77" s="631">
        <v>187901</v>
      </c>
      <c r="FG77" s="631">
        <v>732802</v>
      </c>
      <c r="FH77" s="631">
        <f t="shared" si="137"/>
        <v>920.70299999999997</v>
      </c>
      <c r="FI77" s="631">
        <f t="shared" si="138"/>
        <v>920.70299999999997</v>
      </c>
      <c r="FJ77" s="631">
        <f t="shared" si="139"/>
        <v>920.70299999999997</v>
      </c>
      <c r="FK77" s="631">
        <f t="shared" si="140"/>
        <v>0</v>
      </c>
      <c r="FL77" s="631">
        <f t="shared" si="141"/>
        <v>187.90100000000001</v>
      </c>
      <c r="FM77" s="631">
        <f t="shared" si="142"/>
        <v>732.80200000000002</v>
      </c>
      <c r="FP77" s="632" t="s">
        <v>498</v>
      </c>
      <c r="FQ77" s="633">
        <v>766360</v>
      </c>
      <c r="FR77" s="627">
        <f t="shared" si="143"/>
        <v>766.36</v>
      </c>
      <c r="FT77" s="625" t="s">
        <v>650</v>
      </c>
      <c r="FU77" s="625">
        <v>920703</v>
      </c>
      <c r="FV77" s="633">
        <v>920703</v>
      </c>
      <c r="FW77" s="633">
        <v>920703</v>
      </c>
      <c r="FX77" s="633">
        <v>0</v>
      </c>
      <c r="FY77" s="633">
        <v>920703</v>
      </c>
      <c r="FZ77" s="633">
        <v>0</v>
      </c>
      <c r="GA77" s="633">
        <f t="shared" si="144"/>
        <v>920.70299999999997</v>
      </c>
      <c r="GB77" s="633">
        <f t="shared" si="145"/>
        <v>920.70299999999997</v>
      </c>
      <c r="GC77" s="633">
        <f t="shared" si="146"/>
        <v>920.70299999999997</v>
      </c>
      <c r="GD77" s="633">
        <f t="shared" si="147"/>
        <v>0</v>
      </c>
      <c r="GE77" s="633">
        <f t="shared" si="148"/>
        <v>920.70299999999997</v>
      </c>
      <c r="GF77" s="633">
        <f t="shared" si="149"/>
        <v>0</v>
      </c>
      <c r="GG77" s="633"/>
    </row>
    <row r="78" spans="1:189" x14ac:dyDescent="0.2">
      <c r="A78" s="624" t="s">
        <v>493</v>
      </c>
      <c r="B78" s="624">
        <v>2293540</v>
      </c>
      <c r="C78" s="624">
        <v>0</v>
      </c>
      <c r="D78" s="624">
        <v>0</v>
      </c>
      <c r="E78" s="624">
        <v>2293540</v>
      </c>
      <c r="F78" s="624">
        <f t="shared" si="85"/>
        <v>2364.6397399999996</v>
      </c>
      <c r="G78" s="624">
        <f t="shared" si="86"/>
        <v>0</v>
      </c>
      <c r="H78" s="624">
        <f t="shared" si="87"/>
        <v>0</v>
      </c>
      <c r="I78" s="624">
        <f t="shared" si="88"/>
        <v>2364.6397399999996</v>
      </c>
      <c r="J78" s="616" t="s">
        <v>282</v>
      </c>
      <c r="L78" s="625" t="s">
        <v>344</v>
      </c>
      <c r="M78" s="626">
        <v>1866674</v>
      </c>
      <c r="N78" s="626">
        <f t="shared" si="89"/>
        <v>1924.5408939999998</v>
      </c>
      <c r="P78" s="625" t="s">
        <v>491</v>
      </c>
      <c r="Q78" s="626">
        <v>2083896</v>
      </c>
      <c r="R78" s="626">
        <v>1386933</v>
      </c>
      <c r="S78" s="626">
        <v>1843992</v>
      </c>
      <c r="T78" s="626">
        <v>239904</v>
      </c>
      <c r="U78" s="626">
        <f t="shared" si="90"/>
        <v>2148.496776</v>
      </c>
      <c r="V78" s="624">
        <f t="shared" si="91"/>
        <v>1429.927923</v>
      </c>
      <c r="W78" s="624">
        <f t="shared" si="92"/>
        <v>1901.1557519999999</v>
      </c>
      <c r="X78" s="624">
        <f t="shared" si="93"/>
        <v>247.34102399999998</v>
      </c>
      <c r="AA78" s="625" t="s">
        <v>335</v>
      </c>
      <c r="AB78" s="626">
        <v>141400</v>
      </c>
      <c r="AC78" s="624">
        <f t="shared" si="94"/>
        <v>141.4</v>
      </c>
      <c r="AE78" s="616" t="s">
        <v>490</v>
      </c>
      <c r="AF78" s="624">
        <v>9200000</v>
      </c>
      <c r="AG78" s="624">
        <v>7391566</v>
      </c>
      <c r="AH78" s="624">
        <v>7391566</v>
      </c>
      <c r="AI78" s="624">
        <v>1808434</v>
      </c>
      <c r="AJ78" s="624">
        <f t="shared" si="95"/>
        <v>9200</v>
      </c>
      <c r="AK78" s="624">
        <f t="shared" si="96"/>
        <v>7391.5659999999998</v>
      </c>
      <c r="AL78" s="624">
        <f t="shared" si="97"/>
        <v>7391.5659999999998</v>
      </c>
      <c r="AM78" s="624">
        <f t="shared" si="98"/>
        <v>1808.434</v>
      </c>
      <c r="AP78" s="625" t="s">
        <v>419</v>
      </c>
      <c r="AQ78" s="626">
        <v>2388858</v>
      </c>
      <c r="AR78" s="626">
        <f t="shared" si="105"/>
        <v>2388.8580000000002</v>
      </c>
      <c r="AT78" s="625" t="s">
        <v>490</v>
      </c>
      <c r="AU78" s="626">
        <v>9200000</v>
      </c>
      <c r="AV78" s="626">
        <v>7391566</v>
      </c>
      <c r="AW78" s="626">
        <v>7391566</v>
      </c>
      <c r="AX78" s="626">
        <v>1808434</v>
      </c>
      <c r="AY78" s="624">
        <f t="shared" si="106"/>
        <v>9200</v>
      </c>
      <c r="AZ78" s="624">
        <f t="shared" si="107"/>
        <v>7391.5659999999998</v>
      </c>
      <c r="BA78" s="624">
        <f t="shared" si="108"/>
        <v>7391.5659999999998</v>
      </c>
      <c r="BB78" s="624">
        <f t="shared" si="109"/>
        <v>1808.434</v>
      </c>
      <c r="BD78" s="616" t="s">
        <v>348</v>
      </c>
      <c r="BE78" s="627">
        <v>7321463</v>
      </c>
      <c r="BF78" s="628">
        <f t="shared" si="110"/>
        <v>7321.4629999999997</v>
      </c>
      <c r="BH78" s="616" t="s">
        <v>491</v>
      </c>
      <c r="BI78" s="627">
        <v>2312849</v>
      </c>
      <c r="BJ78" s="627">
        <v>2310473</v>
      </c>
      <c r="BK78" s="627">
        <v>2310473</v>
      </c>
      <c r="BL78" s="627">
        <v>2376</v>
      </c>
      <c r="BM78" s="628">
        <f t="shared" si="111"/>
        <v>2312.8490000000002</v>
      </c>
      <c r="BN78" s="628">
        <f t="shared" si="112"/>
        <v>2310.473</v>
      </c>
      <c r="BO78" s="628">
        <f t="shared" si="113"/>
        <v>2310.473</v>
      </c>
      <c r="BP78" s="628">
        <f t="shared" si="114"/>
        <v>2.3759999999999999</v>
      </c>
      <c r="BS78" s="616" t="s">
        <v>418</v>
      </c>
      <c r="BT78" s="627">
        <v>972055</v>
      </c>
      <c r="BU78" s="627">
        <f t="shared" si="115"/>
        <v>972.05499999999995</v>
      </c>
      <c r="BW78" s="627" t="s">
        <v>320</v>
      </c>
      <c r="BX78" s="627">
        <v>10055729</v>
      </c>
      <c r="BY78" s="627">
        <v>10055729</v>
      </c>
      <c r="BZ78" s="627">
        <v>0</v>
      </c>
      <c r="CA78" s="627">
        <v>10055729</v>
      </c>
      <c r="CB78" s="627">
        <f t="shared" si="116"/>
        <v>10055.728999999999</v>
      </c>
      <c r="CC78" s="627">
        <f t="shared" si="117"/>
        <v>10055.728999999999</v>
      </c>
      <c r="CD78" s="627">
        <f t="shared" si="118"/>
        <v>0</v>
      </c>
      <c r="CE78" s="627">
        <f t="shared" si="119"/>
        <v>10055.728999999999</v>
      </c>
      <c r="CG78" s="616" t="s">
        <v>510</v>
      </c>
      <c r="CH78" s="627">
        <v>46967650</v>
      </c>
      <c r="CI78" s="627">
        <f t="shared" si="120"/>
        <v>46967.65</v>
      </c>
      <c r="CK78" s="625" t="s">
        <v>320</v>
      </c>
      <c r="CL78" s="626">
        <v>10118829</v>
      </c>
      <c r="CM78" s="626">
        <v>10118829</v>
      </c>
      <c r="CN78" s="626">
        <v>10118829</v>
      </c>
      <c r="CO78" s="626">
        <v>0</v>
      </c>
      <c r="CP78" s="627">
        <f t="shared" si="121"/>
        <v>10118.829</v>
      </c>
      <c r="CQ78" s="627">
        <f t="shared" si="122"/>
        <v>10118.829</v>
      </c>
      <c r="CR78" s="627">
        <f t="shared" si="123"/>
        <v>10118.829</v>
      </c>
      <c r="CS78" s="627">
        <f t="shared" si="124"/>
        <v>0</v>
      </c>
      <c r="CU78" s="628"/>
      <c r="CV78" s="625" t="s">
        <v>507</v>
      </c>
      <c r="CW78" s="626">
        <v>264500</v>
      </c>
      <c r="CX78" s="626">
        <f t="shared" si="125"/>
        <v>264.5</v>
      </c>
      <c r="CZ78" s="625" t="s">
        <v>320</v>
      </c>
      <c r="DA78" s="626">
        <v>10118829</v>
      </c>
      <c r="DB78" s="626">
        <v>10118829</v>
      </c>
      <c r="DC78" s="626">
        <v>10118829</v>
      </c>
      <c r="DD78" s="626">
        <v>0</v>
      </c>
      <c r="DE78" s="626">
        <f t="shared" si="126"/>
        <v>10118.829</v>
      </c>
      <c r="DF78" s="626">
        <f t="shared" si="127"/>
        <v>10118.829</v>
      </c>
      <c r="DG78" s="626">
        <f t="shared" si="128"/>
        <v>10118.829</v>
      </c>
      <c r="DH78" s="626">
        <f t="shared" si="129"/>
        <v>0</v>
      </c>
      <c r="DL78" s="625" t="s">
        <v>925</v>
      </c>
      <c r="DM78" s="626">
        <v>2481150</v>
      </c>
      <c r="DN78" s="626">
        <f t="shared" si="130"/>
        <v>2481.15</v>
      </c>
      <c r="DQ78" s="629" t="s">
        <v>320</v>
      </c>
      <c r="DR78" s="626">
        <v>26845302</v>
      </c>
      <c r="DS78" s="626">
        <v>10118829</v>
      </c>
      <c r="DT78" s="626">
        <v>10118829</v>
      </c>
      <c r="DU78" s="626">
        <v>16726473</v>
      </c>
      <c r="DV78" s="626">
        <f t="shared" si="131"/>
        <v>26845.302</v>
      </c>
      <c r="DW78" s="626">
        <f t="shared" si="132"/>
        <v>10118.829</v>
      </c>
      <c r="DX78" s="626">
        <f t="shared" si="133"/>
        <v>10118.829</v>
      </c>
      <c r="DY78" s="626">
        <f t="shared" si="134"/>
        <v>16726.473000000002</v>
      </c>
      <c r="EB78" s="625" t="s">
        <v>340</v>
      </c>
      <c r="EC78" s="626">
        <v>29450790</v>
      </c>
      <c r="ED78" s="626">
        <f t="shared" si="135"/>
        <v>29450.79</v>
      </c>
      <c r="EH78" s="630" t="s">
        <v>320</v>
      </c>
      <c r="EI78" s="630">
        <v>27193734</v>
      </c>
      <c r="EJ78" s="630">
        <v>27193734</v>
      </c>
      <c r="EK78" s="630">
        <v>0</v>
      </c>
      <c r="EL78" s="630">
        <v>26845302</v>
      </c>
      <c r="EM78" s="630">
        <v>10118829</v>
      </c>
      <c r="EN78" s="630">
        <v>16726473</v>
      </c>
      <c r="EO78" s="630">
        <f t="shared" si="99"/>
        <v>27193.734</v>
      </c>
      <c r="EP78" s="630">
        <f t="shared" si="100"/>
        <v>27193.734</v>
      </c>
      <c r="EQ78" s="630">
        <f t="shared" si="101"/>
        <v>0</v>
      </c>
      <c r="ER78" s="630">
        <f t="shared" si="102"/>
        <v>26845.302</v>
      </c>
      <c r="ES78" s="630">
        <f t="shared" si="103"/>
        <v>10118.829</v>
      </c>
      <c r="ET78" s="630">
        <f t="shared" si="104"/>
        <v>16726.473000000002</v>
      </c>
      <c r="EW78" s="625" t="s">
        <v>504</v>
      </c>
      <c r="EX78" s="631">
        <v>10184116</v>
      </c>
      <c r="EY78" s="631">
        <f t="shared" si="136"/>
        <v>10184.116</v>
      </c>
      <c r="FA78" s="625" t="s">
        <v>320</v>
      </c>
      <c r="FB78" s="631">
        <v>27193734</v>
      </c>
      <c r="FC78" s="631">
        <v>27193734</v>
      </c>
      <c r="FD78" s="631">
        <v>27193734</v>
      </c>
      <c r="FE78" s="631">
        <v>0</v>
      </c>
      <c r="FF78" s="631">
        <v>26845302</v>
      </c>
      <c r="FG78" s="631">
        <v>348432</v>
      </c>
      <c r="FH78" s="631">
        <f t="shared" si="137"/>
        <v>27193.734</v>
      </c>
      <c r="FI78" s="631">
        <f t="shared" si="138"/>
        <v>27193.734</v>
      </c>
      <c r="FJ78" s="631">
        <f t="shared" si="139"/>
        <v>27193.734</v>
      </c>
      <c r="FK78" s="631">
        <f t="shared" si="140"/>
        <v>0</v>
      </c>
      <c r="FL78" s="631">
        <f t="shared" si="141"/>
        <v>26845.302</v>
      </c>
      <c r="FM78" s="631">
        <f t="shared" si="142"/>
        <v>348.43200000000002</v>
      </c>
      <c r="FP78" s="632" t="s">
        <v>499</v>
      </c>
      <c r="FQ78" s="633">
        <v>586918</v>
      </c>
      <c r="FR78" s="627">
        <f t="shared" si="143"/>
        <v>586.91800000000001</v>
      </c>
      <c r="FT78" s="625" t="s">
        <v>320</v>
      </c>
      <c r="FU78" s="625">
        <v>27193734</v>
      </c>
      <c r="FV78" s="633">
        <v>27193734</v>
      </c>
      <c r="FW78" s="633">
        <v>27193734</v>
      </c>
      <c r="FX78" s="633">
        <v>0</v>
      </c>
      <c r="FY78" s="633">
        <v>27193734</v>
      </c>
      <c r="FZ78" s="633">
        <v>0</v>
      </c>
      <c r="GA78" s="633">
        <f t="shared" si="144"/>
        <v>27193.734</v>
      </c>
      <c r="GB78" s="633">
        <f t="shared" si="145"/>
        <v>27193.734</v>
      </c>
      <c r="GC78" s="633">
        <f t="shared" si="146"/>
        <v>27193.734</v>
      </c>
      <c r="GD78" s="633">
        <f t="shared" si="147"/>
        <v>0</v>
      </c>
      <c r="GE78" s="633">
        <f t="shared" si="148"/>
        <v>27193.734</v>
      </c>
      <c r="GF78" s="633">
        <f t="shared" si="149"/>
        <v>0</v>
      </c>
      <c r="GG78" s="633"/>
    </row>
    <row r="79" spans="1:189" x14ac:dyDescent="0.2">
      <c r="A79" s="624" t="s">
        <v>321</v>
      </c>
      <c r="B79" s="624">
        <v>4000000</v>
      </c>
      <c r="C79" s="624">
        <v>0</v>
      </c>
      <c r="D79" s="624">
        <v>1572268</v>
      </c>
      <c r="E79" s="624">
        <v>2427732</v>
      </c>
      <c r="F79" s="624">
        <f t="shared" si="85"/>
        <v>4124</v>
      </c>
      <c r="G79" s="624">
        <f t="shared" si="86"/>
        <v>0</v>
      </c>
      <c r="H79" s="624">
        <f t="shared" si="87"/>
        <v>1621.0083079999999</v>
      </c>
      <c r="I79" s="624">
        <f t="shared" si="88"/>
        <v>2502.9916919999996</v>
      </c>
      <c r="J79" s="616" t="s">
        <v>282</v>
      </c>
      <c r="L79" s="625" t="s">
        <v>507</v>
      </c>
      <c r="M79" s="626">
        <v>2244608</v>
      </c>
      <c r="N79" s="626">
        <f t="shared" si="89"/>
        <v>2314.1908480000002</v>
      </c>
      <c r="P79" s="625" t="s">
        <v>492</v>
      </c>
      <c r="Q79" s="626">
        <v>1140984</v>
      </c>
      <c r="R79" s="626">
        <v>750750</v>
      </c>
      <c r="S79" s="626">
        <v>750750</v>
      </c>
      <c r="T79" s="626">
        <v>390234</v>
      </c>
      <c r="U79" s="626">
        <f t="shared" si="90"/>
        <v>1176.3545039999999</v>
      </c>
      <c r="V79" s="624">
        <f t="shared" si="91"/>
        <v>774.02324999999996</v>
      </c>
      <c r="W79" s="624">
        <f t="shared" si="92"/>
        <v>774.02324999999996</v>
      </c>
      <c r="X79" s="624">
        <f t="shared" si="93"/>
        <v>402.33125399999994</v>
      </c>
      <c r="AA79" s="625" t="s">
        <v>336</v>
      </c>
      <c r="AB79" s="626">
        <v>45627004</v>
      </c>
      <c r="AC79" s="624">
        <f t="shared" si="94"/>
        <v>45627.004000000001</v>
      </c>
      <c r="AE79" s="616" t="s">
        <v>491</v>
      </c>
      <c r="AF79" s="624">
        <v>2083896</v>
      </c>
      <c r="AG79" s="624">
        <v>1843993</v>
      </c>
      <c r="AH79" s="624">
        <v>1843993</v>
      </c>
      <c r="AI79" s="624">
        <v>239903</v>
      </c>
      <c r="AJ79" s="624">
        <f t="shared" si="95"/>
        <v>2083.8960000000002</v>
      </c>
      <c r="AK79" s="624">
        <f t="shared" si="96"/>
        <v>1843.9929999999999</v>
      </c>
      <c r="AL79" s="624">
        <f t="shared" si="97"/>
        <v>1843.9929999999999</v>
      </c>
      <c r="AM79" s="624">
        <f t="shared" si="98"/>
        <v>239.90299999999999</v>
      </c>
      <c r="AP79" s="625" t="s">
        <v>505</v>
      </c>
      <c r="AQ79" s="626">
        <v>4521812</v>
      </c>
      <c r="AR79" s="626">
        <f t="shared" si="105"/>
        <v>4521.8119999999999</v>
      </c>
      <c r="AT79" s="625" t="s">
        <v>491</v>
      </c>
      <c r="AU79" s="626">
        <v>2953286</v>
      </c>
      <c r="AV79" s="626">
        <v>1843993</v>
      </c>
      <c r="AW79" s="626">
        <v>1843993</v>
      </c>
      <c r="AX79" s="626">
        <v>1109293</v>
      </c>
      <c r="AY79" s="624">
        <f t="shared" si="106"/>
        <v>2953.2860000000001</v>
      </c>
      <c r="AZ79" s="624">
        <f t="shared" si="107"/>
        <v>1843.9929999999999</v>
      </c>
      <c r="BA79" s="624">
        <f t="shared" si="108"/>
        <v>1843.9929999999999</v>
      </c>
      <c r="BB79" s="624">
        <f t="shared" si="109"/>
        <v>1109.2929999999999</v>
      </c>
      <c r="BD79" s="616" t="s">
        <v>802</v>
      </c>
      <c r="BE79" s="627">
        <v>7321463</v>
      </c>
      <c r="BF79" s="628">
        <f t="shared" si="110"/>
        <v>7321.4629999999997</v>
      </c>
      <c r="BH79" s="616" t="s">
        <v>492</v>
      </c>
      <c r="BI79" s="627">
        <v>1154674</v>
      </c>
      <c r="BJ79" s="627">
        <v>764440</v>
      </c>
      <c r="BK79" s="627">
        <v>764440</v>
      </c>
      <c r="BL79" s="627">
        <v>390234</v>
      </c>
      <c r="BM79" s="628">
        <f t="shared" si="111"/>
        <v>1154.674</v>
      </c>
      <c r="BN79" s="628">
        <f t="shared" si="112"/>
        <v>764.44</v>
      </c>
      <c r="BO79" s="628">
        <f t="shared" si="113"/>
        <v>764.44</v>
      </c>
      <c r="BP79" s="628">
        <f t="shared" si="114"/>
        <v>390.23399999999998</v>
      </c>
      <c r="BS79" s="616" t="s">
        <v>500</v>
      </c>
      <c r="BT79" s="627">
        <v>10181267</v>
      </c>
      <c r="BU79" s="627">
        <f t="shared" si="115"/>
        <v>10181.267</v>
      </c>
      <c r="BW79" s="627" t="s">
        <v>490</v>
      </c>
      <c r="BX79" s="627">
        <v>11104128</v>
      </c>
      <c r="BY79" s="627">
        <v>11104128</v>
      </c>
      <c r="BZ79" s="627">
        <v>0</v>
      </c>
      <c r="CA79" s="627">
        <v>7391566</v>
      </c>
      <c r="CB79" s="627">
        <f t="shared" si="116"/>
        <v>11104.128000000001</v>
      </c>
      <c r="CC79" s="627">
        <f t="shared" si="117"/>
        <v>11104.128000000001</v>
      </c>
      <c r="CD79" s="627">
        <f t="shared" si="118"/>
        <v>0</v>
      </c>
      <c r="CE79" s="627">
        <f t="shared" si="119"/>
        <v>7391.5659999999998</v>
      </c>
      <c r="CG79" s="616" t="s">
        <v>348</v>
      </c>
      <c r="CH79" s="627">
        <v>7213296</v>
      </c>
      <c r="CI79" s="627">
        <f t="shared" si="120"/>
        <v>7213.2960000000003</v>
      </c>
      <c r="CK79" s="625" t="s">
        <v>490</v>
      </c>
      <c r="CL79" s="626">
        <v>11211228</v>
      </c>
      <c r="CM79" s="626">
        <v>11104128</v>
      </c>
      <c r="CN79" s="626">
        <v>11211228</v>
      </c>
      <c r="CO79" s="626">
        <v>0</v>
      </c>
      <c r="CP79" s="627">
        <f t="shared" si="121"/>
        <v>11211.227999999999</v>
      </c>
      <c r="CQ79" s="627">
        <f t="shared" si="122"/>
        <v>11104.128000000001</v>
      </c>
      <c r="CR79" s="627">
        <f t="shared" si="123"/>
        <v>11211.227999999999</v>
      </c>
      <c r="CS79" s="627">
        <f t="shared" si="124"/>
        <v>0</v>
      </c>
      <c r="CU79" s="628"/>
      <c r="CV79" s="625" t="s">
        <v>346</v>
      </c>
      <c r="CW79" s="626">
        <v>264500</v>
      </c>
      <c r="CX79" s="626">
        <f t="shared" si="125"/>
        <v>264.5</v>
      </c>
      <c r="CZ79" s="625" t="s">
        <v>490</v>
      </c>
      <c r="DA79" s="626">
        <v>11211228</v>
      </c>
      <c r="DB79" s="626">
        <v>11211228</v>
      </c>
      <c r="DC79" s="626">
        <v>11211228</v>
      </c>
      <c r="DD79" s="626">
        <v>0</v>
      </c>
      <c r="DE79" s="626">
        <f t="shared" si="126"/>
        <v>11211.227999999999</v>
      </c>
      <c r="DF79" s="626">
        <f t="shared" si="127"/>
        <v>11211.227999999999</v>
      </c>
      <c r="DG79" s="626">
        <f t="shared" si="128"/>
        <v>11211.227999999999</v>
      </c>
      <c r="DH79" s="626">
        <f t="shared" si="129"/>
        <v>0</v>
      </c>
      <c r="DL79" s="625" t="s">
        <v>336</v>
      </c>
      <c r="DM79" s="626">
        <v>88520995</v>
      </c>
      <c r="DN79" s="626">
        <f t="shared" si="130"/>
        <v>88520.994999999995</v>
      </c>
      <c r="DQ79" s="629" t="s">
        <v>490</v>
      </c>
      <c r="DR79" s="626">
        <v>11611228</v>
      </c>
      <c r="DS79" s="626">
        <v>11211228</v>
      </c>
      <c r="DT79" s="626">
        <v>11473028</v>
      </c>
      <c r="DU79" s="626">
        <v>138200</v>
      </c>
      <c r="DV79" s="626">
        <f t="shared" si="131"/>
        <v>11611.227999999999</v>
      </c>
      <c r="DW79" s="626">
        <f t="shared" si="132"/>
        <v>11211.227999999999</v>
      </c>
      <c r="DX79" s="626">
        <f t="shared" si="133"/>
        <v>11473.028</v>
      </c>
      <c r="DY79" s="626">
        <f t="shared" si="134"/>
        <v>138.19999999999999</v>
      </c>
      <c r="EB79" s="625" t="s">
        <v>504</v>
      </c>
      <c r="EC79" s="626">
        <v>10382987</v>
      </c>
      <c r="ED79" s="626">
        <f t="shared" si="135"/>
        <v>10382.986999999999</v>
      </c>
      <c r="EH79" s="630" t="s">
        <v>490</v>
      </c>
      <c r="EI79" s="630">
        <v>18133326</v>
      </c>
      <c r="EJ79" s="630">
        <v>17773126</v>
      </c>
      <c r="EK79" s="630">
        <v>360200</v>
      </c>
      <c r="EL79" s="630">
        <v>11473028</v>
      </c>
      <c r="EM79" s="630">
        <v>11104128</v>
      </c>
      <c r="EN79" s="630">
        <v>368900</v>
      </c>
      <c r="EO79" s="630">
        <f t="shared" si="99"/>
        <v>18133.326000000001</v>
      </c>
      <c r="EP79" s="630">
        <f t="shared" si="100"/>
        <v>17773.126</v>
      </c>
      <c r="EQ79" s="630">
        <f t="shared" si="101"/>
        <v>360.2</v>
      </c>
      <c r="ER79" s="630">
        <f t="shared" si="102"/>
        <v>11473.028</v>
      </c>
      <c r="ES79" s="630">
        <f t="shared" si="103"/>
        <v>11104.128000000001</v>
      </c>
      <c r="ET79" s="630">
        <f t="shared" si="104"/>
        <v>368.9</v>
      </c>
      <c r="EW79" s="625" t="s">
        <v>419</v>
      </c>
      <c r="EX79" s="631">
        <v>2388858</v>
      </c>
      <c r="EY79" s="631">
        <f t="shared" si="136"/>
        <v>2388.8580000000002</v>
      </c>
      <c r="FA79" s="625" t="s">
        <v>490</v>
      </c>
      <c r="FB79" s="631">
        <v>19164122</v>
      </c>
      <c r="FC79" s="631">
        <v>17773126</v>
      </c>
      <c r="FD79" s="631">
        <v>17773126</v>
      </c>
      <c r="FE79" s="631">
        <v>1390996</v>
      </c>
      <c r="FF79" s="631">
        <v>17666026</v>
      </c>
      <c r="FG79" s="631">
        <v>107100</v>
      </c>
      <c r="FH79" s="631">
        <f t="shared" si="137"/>
        <v>19164.121999999999</v>
      </c>
      <c r="FI79" s="631">
        <f t="shared" si="138"/>
        <v>17773.126</v>
      </c>
      <c r="FJ79" s="631">
        <f t="shared" si="139"/>
        <v>17773.126</v>
      </c>
      <c r="FK79" s="631">
        <f t="shared" si="140"/>
        <v>1390.9960000000001</v>
      </c>
      <c r="FL79" s="631">
        <f t="shared" si="141"/>
        <v>17666.026000000002</v>
      </c>
      <c r="FM79" s="631">
        <f t="shared" si="142"/>
        <v>107.1</v>
      </c>
      <c r="FP79" s="632" t="s">
        <v>333</v>
      </c>
      <c r="FQ79" s="633">
        <v>2004781</v>
      </c>
      <c r="FR79" s="627">
        <f t="shared" si="143"/>
        <v>2004.7809999999999</v>
      </c>
      <c r="FT79" s="625" t="s">
        <v>490</v>
      </c>
      <c r="FU79" s="625">
        <v>18165826</v>
      </c>
      <c r="FV79" s="633">
        <v>18165826</v>
      </c>
      <c r="FW79" s="633">
        <v>18165826</v>
      </c>
      <c r="FX79" s="633">
        <v>0</v>
      </c>
      <c r="FY79" s="633">
        <v>17666026</v>
      </c>
      <c r="FZ79" s="633">
        <v>499800</v>
      </c>
      <c r="GA79" s="633">
        <f t="shared" si="144"/>
        <v>18165.826000000001</v>
      </c>
      <c r="GB79" s="633">
        <f t="shared" si="145"/>
        <v>18165.826000000001</v>
      </c>
      <c r="GC79" s="633">
        <f t="shared" si="146"/>
        <v>18165.826000000001</v>
      </c>
      <c r="GD79" s="633">
        <f t="shared" si="147"/>
        <v>0</v>
      </c>
      <c r="GE79" s="633">
        <f t="shared" si="148"/>
        <v>17666.026000000002</v>
      </c>
      <c r="GF79" s="633">
        <f t="shared" si="149"/>
        <v>499.8</v>
      </c>
      <c r="GG79" s="633"/>
    </row>
    <row r="80" spans="1:189" x14ac:dyDescent="0.2">
      <c r="A80" s="624" t="s">
        <v>322</v>
      </c>
      <c r="B80" s="624">
        <v>408800</v>
      </c>
      <c r="C80" s="624">
        <v>408800</v>
      </c>
      <c r="D80" s="624">
        <v>408800</v>
      </c>
      <c r="E80" s="624">
        <v>0</v>
      </c>
      <c r="F80" s="624">
        <f t="shared" si="85"/>
        <v>421.47279999999995</v>
      </c>
      <c r="G80" s="624">
        <f t="shared" si="86"/>
        <v>421.47279999999995</v>
      </c>
      <c r="H80" s="624">
        <f t="shared" si="87"/>
        <v>421.47279999999995</v>
      </c>
      <c r="I80" s="624">
        <f t="shared" si="88"/>
        <v>0</v>
      </c>
      <c r="J80" s="616" t="s">
        <v>282</v>
      </c>
      <c r="L80" s="625" t="s">
        <v>346</v>
      </c>
      <c r="M80" s="626">
        <v>844609</v>
      </c>
      <c r="N80" s="626">
        <f t="shared" si="89"/>
        <v>870.79187899999999</v>
      </c>
      <c r="P80" s="625" t="s">
        <v>493</v>
      </c>
      <c r="Q80" s="626">
        <v>2293540</v>
      </c>
      <c r="R80" s="626">
        <v>0</v>
      </c>
      <c r="S80" s="626">
        <v>0</v>
      </c>
      <c r="T80" s="626">
        <v>2293540</v>
      </c>
      <c r="U80" s="626">
        <f t="shared" si="90"/>
        <v>2364.6397399999996</v>
      </c>
      <c r="V80" s="624">
        <f t="shared" si="91"/>
        <v>0</v>
      </c>
      <c r="W80" s="624">
        <f t="shared" si="92"/>
        <v>0</v>
      </c>
      <c r="X80" s="624">
        <f t="shared" si="93"/>
        <v>2364.6397399999996</v>
      </c>
      <c r="AA80" s="625" t="s">
        <v>337</v>
      </c>
      <c r="AB80" s="626">
        <v>9462748</v>
      </c>
      <c r="AC80" s="624">
        <f t="shared" si="94"/>
        <v>9462.7479999999996</v>
      </c>
      <c r="AE80" s="616" t="s">
        <v>492</v>
      </c>
      <c r="AF80" s="624">
        <v>1154674</v>
      </c>
      <c r="AG80" s="624">
        <v>764440</v>
      </c>
      <c r="AH80" s="624">
        <v>764440</v>
      </c>
      <c r="AI80" s="624">
        <v>390234</v>
      </c>
      <c r="AJ80" s="624">
        <f t="shared" si="95"/>
        <v>1154.674</v>
      </c>
      <c r="AK80" s="624">
        <f t="shared" si="96"/>
        <v>764.44</v>
      </c>
      <c r="AL80" s="624">
        <f t="shared" si="97"/>
        <v>764.44</v>
      </c>
      <c r="AM80" s="624">
        <f t="shared" si="98"/>
        <v>390.23399999999998</v>
      </c>
      <c r="AP80" s="625" t="s">
        <v>341</v>
      </c>
      <c r="AQ80" s="626">
        <v>4511598</v>
      </c>
      <c r="AR80" s="626">
        <f t="shared" si="105"/>
        <v>4511.598</v>
      </c>
      <c r="AT80" s="625" t="s">
        <v>492</v>
      </c>
      <c r="AU80" s="626">
        <v>1154674</v>
      </c>
      <c r="AV80" s="626">
        <v>764440</v>
      </c>
      <c r="AW80" s="626">
        <v>764440</v>
      </c>
      <c r="AX80" s="626">
        <v>390234</v>
      </c>
      <c r="AY80" s="624">
        <f t="shared" si="106"/>
        <v>1154.674</v>
      </c>
      <c r="AZ80" s="624">
        <f t="shared" si="107"/>
        <v>764.44</v>
      </c>
      <c r="BA80" s="624">
        <f t="shared" si="108"/>
        <v>764.44</v>
      </c>
      <c r="BB80" s="624">
        <f t="shared" si="109"/>
        <v>390.23399999999998</v>
      </c>
      <c r="BD80" s="616" t="s">
        <v>803</v>
      </c>
      <c r="BE80" s="627">
        <v>7321463</v>
      </c>
      <c r="BF80" s="628">
        <f t="shared" si="110"/>
        <v>7321.4629999999997</v>
      </c>
      <c r="BH80" s="616" t="s">
        <v>493</v>
      </c>
      <c r="BI80" s="627">
        <v>1424150</v>
      </c>
      <c r="BJ80" s="627">
        <v>0</v>
      </c>
      <c r="BK80" s="627">
        <v>0</v>
      </c>
      <c r="BL80" s="627">
        <v>1424150</v>
      </c>
      <c r="BM80" s="628">
        <f t="shared" si="111"/>
        <v>1424.15</v>
      </c>
      <c r="BN80" s="628">
        <f t="shared" si="112"/>
        <v>0</v>
      </c>
      <c r="BO80" s="628">
        <f t="shared" si="113"/>
        <v>0</v>
      </c>
      <c r="BP80" s="628">
        <f t="shared" si="114"/>
        <v>1424.15</v>
      </c>
      <c r="BS80" s="616" t="s">
        <v>501</v>
      </c>
      <c r="BT80" s="627">
        <v>7563167</v>
      </c>
      <c r="BU80" s="627">
        <f t="shared" si="115"/>
        <v>7563.1670000000004</v>
      </c>
      <c r="BW80" s="627" t="s">
        <v>491</v>
      </c>
      <c r="BX80" s="627">
        <v>2537856</v>
      </c>
      <c r="BY80" s="627">
        <v>2537856</v>
      </c>
      <c r="BZ80" s="627">
        <v>0</v>
      </c>
      <c r="CA80" s="627">
        <v>2310473</v>
      </c>
      <c r="CB80" s="627">
        <f t="shared" si="116"/>
        <v>2537.8560000000002</v>
      </c>
      <c r="CC80" s="627">
        <f t="shared" si="117"/>
        <v>2537.8560000000002</v>
      </c>
      <c r="CD80" s="627">
        <f t="shared" si="118"/>
        <v>0</v>
      </c>
      <c r="CE80" s="627">
        <f t="shared" si="119"/>
        <v>2310.473</v>
      </c>
      <c r="CG80" s="616" t="s">
        <v>802</v>
      </c>
      <c r="CH80" s="627">
        <v>7213296</v>
      </c>
      <c r="CI80" s="627">
        <f t="shared" si="120"/>
        <v>7213.2960000000003</v>
      </c>
      <c r="CK80" s="625" t="s">
        <v>491</v>
      </c>
      <c r="CL80" s="626">
        <v>2537856</v>
      </c>
      <c r="CM80" s="626">
        <v>2310473</v>
      </c>
      <c r="CN80" s="626">
        <v>2537856</v>
      </c>
      <c r="CO80" s="626">
        <v>0</v>
      </c>
      <c r="CP80" s="627">
        <f t="shared" si="121"/>
        <v>2537.8560000000002</v>
      </c>
      <c r="CQ80" s="627">
        <f t="shared" si="122"/>
        <v>2310.473</v>
      </c>
      <c r="CR80" s="627">
        <f t="shared" si="123"/>
        <v>2537.8560000000002</v>
      </c>
      <c r="CS80" s="627">
        <f t="shared" si="124"/>
        <v>0</v>
      </c>
      <c r="CU80" s="628"/>
      <c r="CV80" s="625" t="s">
        <v>508</v>
      </c>
      <c r="CW80" s="626">
        <v>54460289</v>
      </c>
      <c r="CX80" s="626">
        <f t="shared" si="125"/>
        <v>54460.288999999997</v>
      </c>
      <c r="CZ80" s="625" t="s">
        <v>491</v>
      </c>
      <c r="DA80" s="626">
        <v>2537856</v>
      </c>
      <c r="DB80" s="626">
        <v>2310473</v>
      </c>
      <c r="DC80" s="626">
        <v>2537856</v>
      </c>
      <c r="DD80" s="626">
        <v>0</v>
      </c>
      <c r="DE80" s="626">
        <f t="shared" si="126"/>
        <v>2537.8560000000002</v>
      </c>
      <c r="DF80" s="626">
        <f t="shared" si="127"/>
        <v>2310.473</v>
      </c>
      <c r="DG80" s="626">
        <f t="shared" si="128"/>
        <v>2537.8560000000002</v>
      </c>
      <c r="DH80" s="626">
        <f t="shared" si="129"/>
        <v>0</v>
      </c>
      <c r="DL80" s="625" t="s">
        <v>337</v>
      </c>
      <c r="DM80" s="626">
        <v>8156139</v>
      </c>
      <c r="DN80" s="626">
        <f t="shared" si="130"/>
        <v>8156.1390000000001</v>
      </c>
      <c r="DQ80" s="629" t="s">
        <v>491</v>
      </c>
      <c r="DR80" s="626">
        <v>2669575</v>
      </c>
      <c r="DS80" s="626">
        <v>2537856</v>
      </c>
      <c r="DT80" s="626">
        <v>2669575</v>
      </c>
      <c r="DU80" s="626">
        <v>0</v>
      </c>
      <c r="DV80" s="626">
        <f t="shared" si="131"/>
        <v>2669.5749999999998</v>
      </c>
      <c r="DW80" s="626">
        <f t="shared" si="132"/>
        <v>2537.8560000000002</v>
      </c>
      <c r="DX80" s="626">
        <f t="shared" si="133"/>
        <v>2669.5749999999998</v>
      </c>
      <c r="DY80" s="626">
        <f t="shared" si="134"/>
        <v>0</v>
      </c>
      <c r="EB80" s="625" t="s">
        <v>419</v>
      </c>
      <c r="EC80" s="626">
        <v>2388858</v>
      </c>
      <c r="ED80" s="626">
        <f t="shared" si="135"/>
        <v>2388.8580000000002</v>
      </c>
      <c r="EH80" s="630" t="s">
        <v>491</v>
      </c>
      <c r="EI80" s="630">
        <v>3821971</v>
      </c>
      <c r="EJ80" s="630">
        <v>3821971</v>
      </c>
      <c r="EK80" s="630">
        <v>0</v>
      </c>
      <c r="EL80" s="630">
        <v>3821971</v>
      </c>
      <c r="EM80" s="630">
        <v>2537856</v>
      </c>
      <c r="EN80" s="630">
        <v>1284115</v>
      </c>
      <c r="EO80" s="630">
        <f t="shared" si="99"/>
        <v>3821.971</v>
      </c>
      <c r="EP80" s="630">
        <f t="shared" si="100"/>
        <v>3821.971</v>
      </c>
      <c r="EQ80" s="630">
        <f t="shared" si="101"/>
        <v>0</v>
      </c>
      <c r="ER80" s="630">
        <f t="shared" si="102"/>
        <v>3821.971</v>
      </c>
      <c r="ES80" s="630">
        <f t="shared" si="103"/>
        <v>2537.8560000000002</v>
      </c>
      <c r="ET80" s="630">
        <f t="shared" si="104"/>
        <v>1284.115</v>
      </c>
      <c r="EW80" s="625" t="s">
        <v>505</v>
      </c>
      <c r="EX80" s="631">
        <v>12434</v>
      </c>
      <c r="EY80" s="631">
        <f t="shared" si="136"/>
        <v>12.433999999999999</v>
      </c>
      <c r="FA80" s="625" t="s">
        <v>491</v>
      </c>
      <c r="FB80" s="631">
        <v>3821971</v>
      </c>
      <c r="FC80" s="631">
        <v>3821971</v>
      </c>
      <c r="FD80" s="631">
        <v>3821971</v>
      </c>
      <c r="FE80" s="631">
        <v>0</v>
      </c>
      <c r="FF80" s="631">
        <v>3821971</v>
      </c>
      <c r="FG80" s="631">
        <v>0</v>
      </c>
      <c r="FH80" s="631">
        <f t="shared" si="137"/>
        <v>3821.971</v>
      </c>
      <c r="FI80" s="631">
        <f t="shared" si="138"/>
        <v>3821.971</v>
      </c>
      <c r="FJ80" s="631">
        <f t="shared" si="139"/>
        <v>3821.971</v>
      </c>
      <c r="FK80" s="631">
        <f t="shared" si="140"/>
        <v>0</v>
      </c>
      <c r="FL80" s="631">
        <f t="shared" si="141"/>
        <v>3821.971</v>
      </c>
      <c r="FM80" s="631">
        <f t="shared" si="142"/>
        <v>0</v>
      </c>
      <c r="FP80" s="632" t="s">
        <v>334</v>
      </c>
      <c r="FQ80" s="633">
        <v>1724661</v>
      </c>
      <c r="FR80" s="627">
        <f t="shared" si="143"/>
        <v>1724.6610000000001</v>
      </c>
      <c r="FT80" s="625" t="s">
        <v>491</v>
      </c>
      <c r="FU80" s="625">
        <v>3821971</v>
      </c>
      <c r="FV80" s="633">
        <v>3821971</v>
      </c>
      <c r="FW80" s="633">
        <v>3821971</v>
      </c>
      <c r="FX80" s="633">
        <v>0</v>
      </c>
      <c r="FY80" s="633">
        <v>3821971</v>
      </c>
      <c r="FZ80" s="633">
        <v>0</v>
      </c>
      <c r="GA80" s="633">
        <f t="shared" si="144"/>
        <v>3821.971</v>
      </c>
      <c r="GB80" s="633">
        <f t="shared" si="145"/>
        <v>3821.971</v>
      </c>
      <c r="GC80" s="633">
        <f t="shared" si="146"/>
        <v>3821.971</v>
      </c>
      <c r="GD80" s="633">
        <f t="shared" si="147"/>
        <v>0</v>
      </c>
      <c r="GE80" s="633">
        <f t="shared" si="148"/>
        <v>3821.971</v>
      </c>
      <c r="GF80" s="633">
        <f t="shared" si="149"/>
        <v>0</v>
      </c>
      <c r="GG80" s="633"/>
    </row>
    <row r="81" spans="1:189" x14ac:dyDescent="0.2">
      <c r="A81" s="624" t="s">
        <v>323</v>
      </c>
      <c r="B81" s="624">
        <v>109888418</v>
      </c>
      <c r="C81" s="624">
        <v>3292119</v>
      </c>
      <c r="D81" s="624">
        <v>91628771</v>
      </c>
      <c r="E81" s="624">
        <v>18259647</v>
      </c>
      <c r="F81" s="624">
        <f t="shared" si="85"/>
        <v>113294.958958</v>
      </c>
      <c r="G81" s="624">
        <f t="shared" si="86"/>
        <v>3394.1746889999999</v>
      </c>
      <c r="H81" s="624">
        <f t="shared" si="87"/>
        <v>94469.26290099998</v>
      </c>
      <c r="I81" s="624">
        <f t="shared" si="88"/>
        <v>18825.696057000001</v>
      </c>
      <c r="J81" s="616" t="s">
        <v>282</v>
      </c>
      <c r="L81" s="625" t="s">
        <v>347</v>
      </c>
      <c r="M81" s="626">
        <v>1399999</v>
      </c>
      <c r="N81" s="626">
        <f t="shared" si="89"/>
        <v>1443.3989689999999</v>
      </c>
      <c r="P81" s="625" t="s">
        <v>321</v>
      </c>
      <c r="Q81" s="626">
        <v>4000000</v>
      </c>
      <c r="R81" s="626">
        <v>151622</v>
      </c>
      <c r="S81" s="626">
        <v>1572268</v>
      </c>
      <c r="T81" s="626">
        <v>2427732</v>
      </c>
      <c r="U81" s="626">
        <f t="shared" si="90"/>
        <v>4124</v>
      </c>
      <c r="V81" s="624">
        <f t="shared" si="91"/>
        <v>156.322282</v>
      </c>
      <c r="W81" s="624">
        <f t="shared" si="92"/>
        <v>1621.0083079999999</v>
      </c>
      <c r="X81" s="624">
        <f t="shared" si="93"/>
        <v>2502.9916919999996</v>
      </c>
      <c r="AA81" s="625" t="s">
        <v>418</v>
      </c>
      <c r="AB81" s="626">
        <v>972055</v>
      </c>
      <c r="AC81" s="624">
        <f t="shared" si="94"/>
        <v>972.05499999999995</v>
      </c>
      <c r="AE81" s="616" t="s">
        <v>493</v>
      </c>
      <c r="AF81" s="624">
        <v>2293540</v>
      </c>
      <c r="AG81" s="624">
        <v>0</v>
      </c>
      <c r="AH81" s="624">
        <v>0</v>
      </c>
      <c r="AI81" s="624">
        <v>2293540</v>
      </c>
      <c r="AJ81" s="624">
        <f t="shared" si="95"/>
        <v>2293.54</v>
      </c>
      <c r="AK81" s="624">
        <f t="shared" si="96"/>
        <v>0</v>
      </c>
      <c r="AL81" s="624">
        <f t="shared" si="97"/>
        <v>0</v>
      </c>
      <c r="AM81" s="624">
        <f t="shared" si="98"/>
        <v>2293.54</v>
      </c>
      <c r="AP81" s="625" t="s">
        <v>427</v>
      </c>
      <c r="AQ81" s="626">
        <v>10214</v>
      </c>
      <c r="AR81" s="626">
        <f t="shared" si="105"/>
        <v>10.214</v>
      </c>
      <c r="AT81" s="625" t="s">
        <v>493</v>
      </c>
      <c r="AU81" s="626">
        <v>1424150</v>
      </c>
      <c r="AV81" s="626">
        <v>0</v>
      </c>
      <c r="AW81" s="626">
        <v>0</v>
      </c>
      <c r="AX81" s="626">
        <v>1424150</v>
      </c>
      <c r="AY81" s="624">
        <f t="shared" si="106"/>
        <v>1424.15</v>
      </c>
      <c r="AZ81" s="624">
        <f t="shared" si="107"/>
        <v>0</v>
      </c>
      <c r="BA81" s="624">
        <f t="shared" si="108"/>
        <v>0</v>
      </c>
      <c r="BB81" s="624">
        <f t="shared" si="109"/>
        <v>1424.15</v>
      </c>
      <c r="BD81" s="616" t="s">
        <v>527</v>
      </c>
      <c r="BE81" s="627">
        <v>22563654</v>
      </c>
      <c r="BF81" s="628">
        <f t="shared" si="110"/>
        <v>22563.653999999999</v>
      </c>
      <c r="BH81" s="616" t="s">
        <v>321</v>
      </c>
      <c r="BI81" s="627">
        <v>6020716</v>
      </c>
      <c r="BJ81" s="627">
        <v>2892751</v>
      </c>
      <c r="BK81" s="627">
        <v>6015092</v>
      </c>
      <c r="BL81" s="627">
        <v>5624</v>
      </c>
      <c r="BM81" s="628">
        <f t="shared" si="111"/>
        <v>6020.7160000000003</v>
      </c>
      <c r="BN81" s="628">
        <f t="shared" si="112"/>
        <v>2892.7510000000002</v>
      </c>
      <c r="BO81" s="628">
        <f t="shared" si="113"/>
        <v>6015.0919999999996</v>
      </c>
      <c r="BP81" s="628">
        <f t="shared" si="114"/>
        <v>5.6239999999999997</v>
      </c>
      <c r="BS81" s="616" t="s">
        <v>338</v>
      </c>
      <c r="BT81" s="627">
        <v>37551415</v>
      </c>
      <c r="BU81" s="627">
        <f t="shared" si="115"/>
        <v>37551.415000000001</v>
      </c>
      <c r="BW81" s="627" t="s">
        <v>492</v>
      </c>
      <c r="BX81" s="627">
        <v>966773</v>
      </c>
      <c r="BY81" s="627">
        <v>871540</v>
      </c>
      <c r="BZ81" s="627">
        <v>95233</v>
      </c>
      <c r="CA81" s="627">
        <v>871540</v>
      </c>
      <c r="CB81" s="627">
        <f t="shared" si="116"/>
        <v>966.77300000000002</v>
      </c>
      <c r="CC81" s="627">
        <f t="shared" si="117"/>
        <v>871.54</v>
      </c>
      <c r="CD81" s="627">
        <f t="shared" si="118"/>
        <v>95.233000000000004</v>
      </c>
      <c r="CE81" s="627">
        <f t="shared" si="119"/>
        <v>871.54</v>
      </c>
      <c r="CG81" s="616" t="s">
        <v>803</v>
      </c>
      <c r="CH81" s="627">
        <v>7213296</v>
      </c>
      <c r="CI81" s="627">
        <f t="shared" si="120"/>
        <v>7213.2960000000003</v>
      </c>
      <c r="CK81" s="625" t="s">
        <v>492</v>
      </c>
      <c r="CL81" s="626">
        <v>1780762</v>
      </c>
      <c r="CM81" s="626">
        <v>996490</v>
      </c>
      <c r="CN81" s="626">
        <v>1242702</v>
      </c>
      <c r="CO81" s="626">
        <v>538060</v>
      </c>
      <c r="CP81" s="627">
        <f t="shared" si="121"/>
        <v>1780.7619999999999</v>
      </c>
      <c r="CQ81" s="627">
        <f t="shared" si="122"/>
        <v>996.49</v>
      </c>
      <c r="CR81" s="627">
        <f t="shared" si="123"/>
        <v>1242.702</v>
      </c>
      <c r="CS81" s="627">
        <f t="shared" si="124"/>
        <v>538.05999999999995</v>
      </c>
      <c r="CU81" s="628"/>
      <c r="CV81" s="625" t="s">
        <v>890</v>
      </c>
      <c r="CW81" s="626">
        <v>614340</v>
      </c>
      <c r="CX81" s="626">
        <f t="shared" si="125"/>
        <v>614.34</v>
      </c>
      <c r="CZ81" s="625" t="s">
        <v>492</v>
      </c>
      <c r="DA81" s="626">
        <v>1980682</v>
      </c>
      <c r="DB81" s="626">
        <v>1242702</v>
      </c>
      <c r="DC81" s="626">
        <v>1442622</v>
      </c>
      <c r="DD81" s="626">
        <v>538060</v>
      </c>
      <c r="DE81" s="626">
        <f t="shared" si="126"/>
        <v>1980.682</v>
      </c>
      <c r="DF81" s="626">
        <f t="shared" si="127"/>
        <v>1242.702</v>
      </c>
      <c r="DG81" s="626">
        <f t="shared" si="128"/>
        <v>1442.6220000000001</v>
      </c>
      <c r="DH81" s="626">
        <f t="shared" si="129"/>
        <v>538.05999999999995</v>
      </c>
      <c r="DL81" s="625" t="s">
        <v>418</v>
      </c>
      <c r="DM81" s="626">
        <v>972055</v>
      </c>
      <c r="DN81" s="626">
        <f t="shared" si="130"/>
        <v>972.05499999999995</v>
      </c>
      <c r="DQ81" s="629" t="s">
        <v>492</v>
      </c>
      <c r="DR81" s="626">
        <v>1980682</v>
      </c>
      <c r="DS81" s="626">
        <v>1442622</v>
      </c>
      <c r="DT81" s="626">
        <v>1442622</v>
      </c>
      <c r="DU81" s="626">
        <v>538060</v>
      </c>
      <c r="DV81" s="626">
        <f t="shared" si="131"/>
        <v>1980.682</v>
      </c>
      <c r="DW81" s="626">
        <f t="shared" si="132"/>
        <v>1442.6220000000001</v>
      </c>
      <c r="DX81" s="626">
        <f t="shared" si="133"/>
        <v>1442.6220000000001</v>
      </c>
      <c r="DY81" s="626">
        <f t="shared" si="134"/>
        <v>538.05999999999995</v>
      </c>
      <c r="EB81" s="625" t="s">
        <v>505</v>
      </c>
      <c r="EC81" s="626">
        <v>9387508</v>
      </c>
      <c r="ED81" s="626">
        <f t="shared" si="135"/>
        <v>9387.5079999999998</v>
      </c>
      <c r="EH81" s="630" t="s">
        <v>492</v>
      </c>
      <c r="EI81" s="630">
        <v>1980682</v>
      </c>
      <c r="EJ81" s="630">
        <v>1442622</v>
      </c>
      <c r="EK81" s="630">
        <v>538060</v>
      </c>
      <c r="EL81" s="630">
        <v>1442622</v>
      </c>
      <c r="EM81" s="630">
        <v>1442622</v>
      </c>
      <c r="EN81" s="630">
        <v>0</v>
      </c>
      <c r="EO81" s="630">
        <f t="shared" si="99"/>
        <v>1980.682</v>
      </c>
      <c r="EP81" s="630">
        <f t="shared" si="100"/>
        <v>1442.6220000000001</v>
      </c>
      <c r="EQ81" s="630">
        <f t="shared" si="101"/>
        <v>538.05999999999995</v>
      </c>
      <c r="ER81" s="630">
        <f t="shared" si="102"/>
        <v>1442.6220000000001</v>
      </c>
      <c r="ES81" s="630">
        <f t="shared" si="103"/>
        <v>1442.6220000000001</v>
      </c>
      <c r="ET81" s="630">
        <f t="shared" si="104"/>
        <v>0</v>
      </c>
      <c r="EW81" s="625" t="s">
        <v>427</v>
      </c>
      <c r="EX81" s="631">
        <v>12434</v>
      </c>
      <c r="EY81" s="631">
        <f t="shared" si="136"/>
        <v>12.433999999999999</v>
      </c>
      <c r="FA81" s="625" t="s">
        <v>492</v>
      </c>
      <c r="FB81" s="631">
        <v>1980682</v>
      </c>
      <c r="FC81" s="631">
        <v>1442622</v>
      </c>
      <c r="FD81" s="631">
        <v>1442622</v>
      </c>
      <c r="FE81" s="631">
        <v>538060</v>
      </c>
      <c r="FF81" s="631">
        <v>1442622</v>
      </c>
      <c r="FG81" s="631">
        <v>0</v>
      </c>
      <c r="FH81" s="631">
        <f t="shared" si="137"/>
        <v>1980.682</v>
      </c>
      <c r="FI81" s="631">
        <f t="shared" si="138"/>
        <v>1442.6220000000001</v>
      </c>
      <c r="FJ81" s="631">
        <f t="shared" si="139"/>
        <v>1442.6220000000001</v>
      </c>
      <c r="FK81" s="631">
        <f t="shared" si="140"/>
        <v>538.05999999999995</v>
      </c>
      <c r="FL81" s="631">
        <f t="shared" si="141"/>
        <v>1442.6220000000001</v>
      </c>
      <c r="FM81" s="631">
        <f t="shared" si="142"/>
        <v>0</v>
      </c>
      <c r="FP81" s="632" t="s">
        <v>335</v>
      </c>
      <c r="FQ81" s="633">
        <v>280120</v>
      </c>
      <c r="FR81" s="627">
        <f t="shared" si="143"/>
        <v>280.12</v>
      </c>
      <c r="FT81" s="625" t="s">
        <v>492</v>
      </c>
      <c r="FU81" s="625">
        <v>1601882</v>
      </c>
      <c r="FV81" s="633">
        <v>1601882</v>
      </c>
      <c r="FW81" s="633">
        <v>1601882</v>
      </c>
      <c r="FX81" s="633">
        <v>0</v>
      </c>
      <c r="FY81" s="633">
        <v>1601882</v>
      </c>
      <c r="FZ81" s="633">
        <v>0</v>
      </c>
      <c r="GA81" s="633">
        <f t="shared" si="144"/>
        <v>1601.8820000000001</v>
      </c>
      <c r="GB81" s="633">
        <f t="shared" si="145"/>
        <v>1601.8820000000001</v>
      </c>
      <c r="GC81" s="633">
        <f t="shared" si="146"/>
        <v>1601.8820000000001</v>
      </c>
      <c r="GD81" s="633">
        <f t="shared" si="147"/>
        <v>0</v>
      </c>
      <c r="GE81" s="633">
        <f t="shared" si="148"/>
        <v>1601.8820000000001</v>
      </c>
      <c r="GF81" s="633">
        <f t="shared" si="149"/>
        <v>0</v>
      </c>
      <c r="GG81" s="633"/>
    </row>
    <row r="82" spans="1:189" x14ac:dyDescent="0.2">
      <c r="A82" s="624" t="s">
        <v>324</v>
      </c>
      <c r="B82" s="624">
        <v>19300000</v>
      </c>
      <c r="C82" s="624">
        <v>1158889</v>
      </c>
      <c r="D82" s="624">
        <v>19300000</v>
      </c>
      <c r="E82" s="624">
        <v>0</v>
      </c>
      <c r="F82" s="624">
        <f t="shared" si="85"/>
        <v>19898.3</v>
      </c>
      <c r="G82" s="624">
        <f t="shared" si="86"/>
        <v>1194.8145589999997</v>
      </c>
      <c r="H82" s="624">
        <f t="shared" si="87"/>
        <v>19898.3</v>
      </c>
      <c r="I82" s="624">
        <f t="shared" si="88"/>
        <v>0</v>
      </c>
      <c r="J82" s="616" t="s">
        <v>282</v>
      </c>
      <c r="L82" s="625" t="s">
        <v>348</v>
      </c>
      <c r="M82" s="626">
        <v>7213296</v>
      </c>
      <c r="N82" s="626">
        <f t="shared" si="89"/>
        <v>7436.9081759999999</v>
      </c>
      <c r="P82" s="625" t="s">
        <v>322</v>
      </c>
      <c r="Q82" s="626">
        <v>474250</v>
      </c>
      <c r="R82" s="626">
        <v>474250</v>
      </c>
      <c r="S82" s="626">
        <v>474250</v>
      </c>
      <c r="T82" s="626">
        <v>0</v>
      </c>
      <c r="U82" s="626">
        <f t="shared" si="90"/>
        <v>488.95174999999995</v>
      </c>
      <c r="V82" s="624">
        <f t="shared" si="91"/>
        <v>488.95174999999995</v>
      </c>
      <c r="W82" s="624">
        <f t="shared" si="92"/>
        <v>488.95174999999995</v>
      </c>
      <c r="X82" s="624">
        <f t="shared" si="93"/>
        <v>0</v>
      </c>
      <c r="AA82" s="625" t="s">
        <v>500</v>
      </c>
      <c r="AB82" s="626">
        <v>28364576</v>
      </c>
      <c r="AC82" s="624">
        <f t="shared" si="94"/>
        <v>28364.576000000001</v>
      </c>
      <c r="AE82" s="616" t="s">
        <v>321</v>
      </c>
      <c r="AF82" s="624">
        <v>4000000</v>
      </c>
      <c r="AG82" s="624">
        <v>151622</v>
      </c>
      <c r="AH82" s="624">
        <v>2533193</v>
      </c>
      <c r="AI82" s="624">
        <v>1466807</v>
      </c>
      <c r="AJ82" s="624">
        <f t="shared" si="95"/>
        <v>4000</v>
      </c>
      <c r="AK82" s="624">
        <f t="shared" si="96"/>
        <v>151.62200000000001</v>
      </c>
      <c r="AL82" s="624">
        <f t="shared" si="97"/>
        <v>2533.1930000000002</v>
      </c>
      <c r="AM82" s="624">
        <f t="shared" si="98"/>
        <v>1466.807</v>
      </c>
      <c r="AP82" s="625" t="s">
        <v>506</v>
      </c>
      <c r="AQ82" s="626">
        <v>136640929</v>
      </c>
      <c r="AR82" s="626">
        <f t="shared" si="105"/>
        <v>136640.929</v>
      </c>
      <c r="AT82" s="625" t="s">
        <v>321</v>
      </c>
      <c r="AU82" s="626">
        <v>4792739</v>
      </c>
      <c r="AV82" s="626">
        <v>511178</v>
      </c>
      <c r="AW82" s="626">
        <v>2892749</v>
      </c>
      <c r="AX82" s="626">
        <v>1899990</v>
      </c>
      <c r="AY82" s="624">
        <f t="shared" si="106"/>
        <v>4792.7389999999996</v>
      </c>
      <c r="AZ82" s="624">
        <f t="shared" si="107"/>
        <v>511.178</v>
      </c>
      <c r="BA82" s="624">
        <f t="shared" si="108"/>
        <v>2892.7489999999998</v>
      </c>
      <c r="BB82" s="624">
        <f t="shared" si="109"/>
        <v>1899.99</v>
      </c>
      <c r="BD82" s="616" t="s">
        <v>528</v>
      </c>
      <c r="BE82" s="627">
        <v>22563654</v>
      </c>
      <c r="BF82" s="628">
        <f t="shared" si="110"/>
        <v>22563.653999999999</v>
      </c>
      <c r="BH82" s="616" t="s">
        <v>322</v>
      </c>
      <c r="BI82" s="627">
        <v>962126</v>
      </c>
      <c r="BJ82" s="627">
        <v>878850</v>
      </c>
      <c r="BK82" s="627">
        <v>962126</v>
      </c>
      <c r="BL82" s="627">
        <v>0</v>
      </c>
      <c r="BM82" s="628">
        <f t="shared" si="111"/>
        <v>962.12599999999998</v>
      </c>
      <c r="BN82" s="628">
        <f t="shared" si="112"/>
        <v>878.85</v>
      </c>
      <c r="BO82" s="628">
        <f t="shared" si="113"/>
        <v>962.12599999999998</v>
      </c>
      <c r="BP82" s="628">
        <f t="shared" si="114"/>
        <v>0</v>
      </c>
      <c r="BS82" s="616" t="s">
        <v>339</v>
      </c>
      <c r="BT82" s="627">
        <v>116089960</v>
      </c>
      <c r="BU82" s="627">
        <f t="shared" si="115"/>
        <v>116089.96</v>
      </c>
      <c r="BW82" s="627" t="s">
        <v>493</v>
      </c>
      <c r="BX82" s="627">
        <v>0</v>
      </c>
      <c r="BY82" s="627">
        <v>0</v>
      </c>
      <c r="BZ82" s="627">
        <v>0</v>
      </c>
      <c r="CA82" s="627">
        <v>0</v>
      </c>
      <c r="CB82" s="627">
        <f t="shared" si="116"/>
        <v>0</v>
      </c>
      <c r="CC82" s="627">
        <f t="shared" si="117"/>
        <v>0</v>
      </c>
      <c r="CD82" s="627">
        <f t="shared" si="118"/>
        <v>0</v>
      </c>
      <c r="CE82" s="627">
        <f t="shared" si="119"/>
        <v>0</v>
      </c>
      <c r="CG82" s="616" t="s">
        <v>527</v>
      </c>
      <c r="CH82" s="627">
        <v>51219327</v>
      </c>
      <c r="CI82" s="627">
        <f t="shared" si="120"/>
        <v>51219.326999999997</v>
      </c>
      <c r="CK82" s="625" t="s">
        <v>493</v>
      </c>
      <c r="CL82" s="626">
        <v>0</v>
      </c>
      <c r="CM82" s="626">
        <v>0</v>
      </c>
      <c r="CN82" s="626">
        <v>0</v>
      </c>
      <c r="CO82" s="626">
        <v>0</v>
      </c>
      <c r="CP82" s="627">
        <f t="shared" si="121"/>
        <v>0</v>
      </c>
      <c r="CQ82" s="627">
        <f t="shared" si="122"/>
        <v>0</v>
      </c>
      <c r="CR82" s="627">
        <f t="shared" si="123"/>
        <v>0</v>
      </c>
      <c r="CS82" s="627">
        <f t="shared" si="124"/>
        <v>0</v>
      </c>
      <c r="CU82" s="628"/>
      <c r="CV82" s="625" t="s">
        <v>891</v>
      </c>
      <c r="CW82" s="626">
        <v>614340</v>
      </c>
      <c r="CX82" s="626">
        <f t="shared" si="125"/>
        <v>614.34</v>
      </c>
      <c r="CZ82" s="625" t="s">
        <v>493</v>
      </c>
      <c r="DA82" s="626">
        <v>136688</v>
      </c>
      <c r="DB82" s="626">
        <v>136688</v>
      </c>
      <c r="DC82" s="626">
        <v>136688</v>
      </c>
      <c r="DD82" s="626">
        <v>0</v>
      </c>
      <c r="DE82" s="626">
        <f t="shared" si="126"/>
        <v>136.68799999999999</v>
      </c>
      <c r="DF82" s="626">
        <f t="shared" si="127"/>
        <v>136.68799999999999</v>
      </c>
      <c r="DG82" s="626">
        <f t="shared" si="128"/>
        <v>136.68799999999999</v>
      </c>
      <c r="DH82" s="626">
        <f t="shared" si="129"/>
        <v>0</v>
      </c>
      <c r="DL82" s="625" t="s">
        <v>500</v>
      </c>
      <c r="DM82" s="626">
        <v>5889141</v>
      </c>
      <c r="DN82" s="626">
        <f t="shared" si="130"/>
        <v>5889.1409999999996</v>
      </c>
      <c r="DQ82" s="629" t="s">
        <v>493</v>
      </c>
      <c r="DR82" s="626">
        <v>136688</v>
      </c>
      <c r="DS82" s="626">
        <v>136688</v>
      </c>
      <c r="DT82" s="626">
        <v>136688</v>
      </c>
      <c r="DU82" s="626">
        <v>0</v>
      </c>
      <c r="DV82" s="626">
        <f t="shared" si="131"/>
        <v>136.68799999999999</v>
      </c>
      <c r="DW82" s="626">
        <f t="shared" si="132"/>
        <v>136.68799999999999</v>
      </c>
      <c r="DX82" s="626">
        <f t="shared" si="133"/>
        <v>136.68799999999999</v>
      </c>
      <c r="DY82" s="626">
        <f t="shared" si="134"/>
        <v>0</v>
      </c>
      <c r="EB82" s="625" t="s">
        <v>341</v>
      </c>
      <c r="EC82" s="626">
        <v>9387508</v>
      </c>
      <c r="ED82" s="626">
        <f t="shared" si="135"/>
        <v>9387.5079999999998</v>
      </c>
      <c r="EH82" s="630" t="s">
        <v>493</v>
      </c>
      <c r="EI82" s="630">
        <v>136688</v>
      </c>
      <c r="EJ82" s="630">
        <v>136688</v>
      </c>
      <c r="EK82" s="630">
        <v>0</v>
      </c>
      <c r="EL82" s="630">
        <v>136688</v>
      </c>
      <c r="EM82" s="630">
        <v>136688</v>
      </c>
      <c r="EN82" s="630">
        <v>0</v>
      </c>
      <c r="EO82" s="630">
        <f t="shared" si="99"/>
        <v>136.68799999999999</v>
      </c>
      <c r="EP82" s="630">
        <f t="shared" si="100"/>
        <v>136.68799999999999</v>
      </c>
      <c r="EQ82" s="630">
        <f t="shared" si="101"/>
        <v>0</v>
      </c>
      <c r="ER82" s="630">
        <f t="shared" si="102"/>
        <v>136.68799999999999</v>
      </c>
      <c r="ES82" s="630">
        <f t="shared" si="103"/>
        <v>136.68799999999999</v>
      </c>
      <c r="ET82" s="630">
        <f t="shared" si="104"/>
        <v>0</v>
      </c>
      <c r="EW82" s="625" t="s">
        <v>506</v>
      </c>
      <c r="EX82" s="631">
        <v>311744307</v>
      </c>
      <c r="EY82" s="631">
        <f t="shared" si="136"/>
        <v>311744.30699999997</v>
      </c>
      <c r="FA82" s="625" t="s">
        <v>493</v>
      </c>
      <c r="FB82" s="631">
        <v>136688</v>
      </c>
      <c r="FC82" s="631">
        <v>136688</v>
      </c>
      <c r="FD82" s="631">
        <v>136688</v>
      </c>
      <c r="FE82" s="631">
        <v>0</v>
      </c>
      <c r="FF82" s="631">
        <v>136688</v>
      </c>
      <c r="FG82" s="631">
        <v>0</v>
      </c>
      <c r="FH82" s="631">
        <f t="shared" si="137"/>
        <v>136.68799999999999</v>
      </c>
      <c r="FI82" s="631">
        <f t="shared" si="138"/>
        <v>136.68799999999999</v>
      </c>
      <c r="FJ82" s="631">
        <f t="shared" si="139"/>
        <v>136.68799999999999</v>
      </c>
      <c r="FK82" s="631">
        <f t="shared" si="140"/>
        <v>0</v>
      </c>
      <c r="FL82" s="631">
        <f t="shared" si="141"/>
        <v>136.68799999999999</v>
      </c>
      <c r="FM82" s="631">
        <f t="shared" si="142"/>
        <v>0</v>
      </c>
      <c r="FP82" s="632" t="s">
        <v>336</v>
      </c>
      <c r="FQ82" s="633">
        <v>77767746</v>
      </c>
      <c r="FR82" s="627">
        <f t="shared" si="143"/>
        <v>77767.745999999999</v>
      </c>
      <c r="FT82" s="625" t="s">
        <v>493</v>
      </c>
      <c r="FU82" s="625">
        <v>646687</v>
      </c>
      <c r="FV82" s="633">
        <v>136688</v>
      </c>
      <c r="FW82" s="633">
        <v>136688</v>
      </c>
      <c r="FX82" s="633">
        <v>509999</v>
      </c>
      <c r="FY82" s="633">
        <v>136688</v>
      </c>
      <c r="FZ82" s="633">
        <v>0</v>
      </c>
      <c r="GA82" s="633">
        <f t="shared" si="144"/>
        <v>646.68700000000001</v>
      </c>
      <c r="GB82" s="633">
        <f t="shared" si="145"/>
        <v>136.68799999999999</v>
      </c>
      <c r="GC82" s="633">
        <f t="shared" si="146"/>
        <v>136.68799999999999</v>
      </c>
      <c r="GD82" s="633">
        <f t="shared" si="147"/>
        <v>509.99900000000002</v>
      </c>
      <c r="GE82" s="633">
        <f t="shared" si="148"/>
        <v>136.68799999999999</v>
      </c>
      <c r="GF82" s="633">
        <f t="shared" si="149"/>
        <v>0</v>
      </c>
      <c r="GG82" s="633"/>
    </row>
    <row r="83" spans="1:189" x14ac:dyDescent="0.2">
      <c r="A83" s="624" t="s">
        <v>325</v>
      </c>
      <c r="B83" s="624">
        <v>16650000</v>
      </c>
      <c r="C83" s="624">
        <v>658863</v>
      </c>
      <c r="D83" s="624">
        <v>15335354</v>
      </c>
      <c r="E83" s="624">
        <v>1314646</v>
      </c>
      <c r="F83" s="624">
        <f t="shared" si="85"/>
        <v>17166.149999999998</v>
      </c>
      <c r="G83" s="624">
        <f t="shared" si="86"/>
        <v>679.28775299999995</v>
      </c>
      <c r="H83" s="624">
        <f t="shared" si="87"/>
        <v>15810.749973999998</v>
      </c>
      <c r="I83" s="624">
        <f t="shared" si="88"/>
        <v>1355.4000259999998</v>
      </c>
      <c r="J83" s="616" t="s">
        <v>282</v>
      </c>
      <c r="L83" s="625" t="s">
        <v>802</v>
      </c>
      <c r="M83" s="626">
        <v>7213296</v>
      </c>
      <c r="N83" s="626">
        <f t="shared" si="89"/>
        <v>7436.9081759999999</v>
      </c>
      <c r="P83" s="625" t="s">
        <v>323</v>
      </c>
      <c r="Q83" s="626">
        <v>169842539</v>
      </c>
      <c r="R83" s="626">
        <v>37741698</v>
      </c>
      <c r="S83" s="626">
        <v>151745487</v>
      </c>
      <c r="T83" s="626">
        <v>18097052</v>
      </c>
      <c r="U83" s="626">
        <f t="shared" si="90"/>
        <v>175107.65770899996</v>
      </c>
      <c r="V83" s="624">
        <f t="shared" si="91"/>
        <v>38911.690637999993</v>
      </c>
      <c r="W83" s="624">
        <f t="shared" si="92"/>
        <v>156449.59709699999</v>
      </c>
      <c r="X83" s="624">
        <f t="shared" si="93"/>
        <v>18658.060611999997</v>
      </c>
      <c r="AA83" s="625" t="s">
        <v>501</v>
      </c>
      <c r="AB83" s="626">
        <v>3791159</v>
      </c>
      <c r="AC83" s="624">
        <f t="shared" si="94"/>
        <v>3791.1590000000001</v>
      </c>
      <c r="AE83" s="616" t="s">
        <v>322</v>
      </c>
      <c r="AF83" s="624">
        <v>474250</v>
      </c>
      <c r="AG83" s="624">
        <v>474250</v>
      </c>
      <c r="AH83" s="624">
        <v>474250</v>
      </c>
      <c r="AI83" s="624">
        <v>0</v>
      </c>
      <c r="AJ83" s="624">
        <f t="shared" si="95"/>
        <v>474.25</v>
      </c>
      <c r="AK83" s="624">
        <f t="shared" si="96"/>
        <v>474.25</v>
      </c>
      <c r="AL83" s="624">
        <f t="shared" si="97"/>
        <v>474.25</v>
      </c>
      <c r="AM83" s="624">
        <f t="shared" si="98"/>
        <v>0</v>
      </c>
      <c r="AP83" s="625" t="s">
        <v>342</v>
      </c>
      <c r="AQ83" s="626">
        <v>123001500</v>
      </c>
      <c r="AR83" s="626">
        <f t="shared" si="105"/>
        <v>123001.5</v>
      </c>
      <c r="AT83" s="625" t="s">
        <v>322</v>
      </c>
      <c r="AU83" s="626">
        <v>878850</v>
      </c>
      <c r="AV83" s="626">
        <v>474250</v>
      </c>
      <c r="AW83" s="626">
        <v>878850</v>
      </c>
      <c r="AX83" s="626">
        <v>0</v>
      </c>
      <c r="AY83" s="624">
        <f t="shared" si="106"/>
        <v>878.85</v>
      </c>
      <c r="AZ83" s="624">
        <f t="shared" si="107"/>
        <v>474.25</v>
      </c>
      <c r="BA83" s="624">
        <f t="shared" si="108"/>
        <v>878.85</v>
      </c>
      <c r="BB83" s="624">
        <f t="shared" si="109"/>
        <v>0</v>
      </c>
      <c r="BD83" s="616" t="s">
        <v>724</v>
      </c>
      <c r="BE83" s="627">
        <v>22563654</v>
      </c>
      <c r="BF83" s="628">
        <f t="shared" si="110"/>
        <v>22563.653999999999</v>
      </c>
      <c r="BH83" s="616" t="s">
        <v>323</v>
      </c>
      <c r="BI83" s="627">
        <v>206102539</v>
      </c>
      <c r="BJ83" s="627">
        <v>88628086</v>
      </c>
      <c r="BK83" s="627">
        <v>153107287</v>
      </c>
      <c r="BL83" s="627">
        <v>52995252</v>
      </c>
      <c r="BM83" s="628">
        <f t="shared" si="111"/>
        <v>206102.53899999999</v>
      </c>
      <c r="BN83" s="628">
        <f t="shared" si="112"/>
        <v>88628.085999999996</v>
      </c>
      <c r="BO83" s="628">
        <f t="shared" si="113"/>
        <v>153107.28700000001</v>
      </c>
      <c r="BP83" s="628">
        <f t="shared" si="114"/>
        <v>52995.252</v>
      </c>
      <c r="BS83" s="616" t="s">
        <v>340</v>
      </c>
      <c r="BT83" s="627">
        <v>101331538</v>
      </c>
      <c r="BU83" s="627">
        <f t="shared" si="115"/>
        <v>101331.538</v>
      </c>
      <c r="BW83" s="627" t="s">
        <v>321</v>
      </c>
      <c r="BX83" s="627">
        <v>6199233</v>
      </c>
      <c r="BY83" s="627">
        <v>5953008</v>
      </c>
      <c r="BZ83" s="627">
        <v>246225</v>
      </c>
      <c r="CA83" s="627">
        <v>4833218</v>
      </c>
      <c r="CB83" s="627">
        <f t="shared" si="116"/>
        <v>6199.2330000000002</v>
      </c>
      <c r="CC83" s="627">
        <f t="shared" si="117"/>
        <v>5953.0079999999998</v>
      </c>
      <c r="CD83" s="627">
        <f t="shared" si="118"/>
        <v>246.22499999999999</v>
      </c>
      <c r="CE83" s="627">
        <f t="shared" si="119"/>
        <v>4833.2179999999998</v>
      </c>
      <c r="CG83" s="616" t="s">
        <v>528</v>
      </c>
      <c r="CH83" s="627">
        <v>51219327</v>
      </c>
      <c r="CI83" s="627">
        <f t="shared" si="120"/>
        <v>51219.326999999997</v>
      </c>
      <c r="CK83" s="625" t="s">
        <v>321</v>
      </c>
      <c r="CL83" s="626">
        <v>6199233</v>
      </c>
      <c r="CM83" s="626">
        <v>4971258</v>
      </c>
      <c r="CN83" s="626">
        <v>5953008</v>
      </c>
      <c r="CO83" s="626">
        <v>246225</v>
      </c>
      <c r="CP83" s="627">
        <f t="shared" si="121"/>
        <v>6199.2330000000002</v>
      </c>
      <c r="CQ83" s="627">
        <f t="shared" si="122"/>
        <v>4971.2579999999998</v>
      </c>
      <c r="CR83" s="627">
        <f t="shared" si="123"/>
        <v>5953.0079999999998</v>
      </c>
      <c r="CS83" s="627">
        <f t="shared" si="124"/>
        <v>246.22499999999999</v>
      </c>
      <c r="CU83" s="628"/>
      <c r="CV83" s="625" t="s">
        <v>509</v>
      </c>
      <c r="CW83" s="626">
        <v>53845949</v>
      </c>
      <c r="CX83" s="626">
        <f t="shared" si="125"/>
        <v>53845.949000000001</v>
      </c>
      <c r="CZ83" s="625" t="s">
        <v>321</v>
      </c>
      <c r="DA83" s="626">
        <v>13578239</v>
      </c>
      <c r="DB83" s="626">
        <v>4971258</v>
      </c>
      <c r="DC83" s="626">
        <v>13026398</v>
      </c>
      <c r="DD83" s="626">
        <v>551841</v>
      </c>
      <c r="DE83" s="626">
        <f t="shared" si="126"/>
        <v>13578.239</v>
      </c>
      <c r="DF83" s="626">
        <f t="shared" si="127"/>
        <v>4971.2579999999998</v>
      </c>
      <c r="DG83" s="626">
        <f t="shared" si="128"/>
        <v>13026.397999999999</v>
      </c>
      <c r="DH83" s="626">
        <f t="shared" si="129"/>
        <v>551.84100000000001</v>
      </c>
      <c r="DL83" s="625" t="s">
        <v>501</v>
      </c>
      <c r="DM83" s="626">
        <v>6312500</v>
      </c>
      <c r="DN83" s="626">
        <f t="shared" si="130"/>
        <v>6312.5</v>
      </c>
      <c r="DQ83" s="629" t="s">
        <v>321</v>
      </c>
      <c r="DR83" s="626">
        <v>14045659</v>
      </c>
      <c r="DS83" s="626">
        <v>12044648</v>
      </c>
      <c r="DT83" s="626">
        <v>13493815</v>
      </c>
      <c r="DU83" s="626">
        <v>551844</v>
      </c>
      <c r="DV83" s="626">
        <f t="shared" si="131"/>
        <v>14045.659</v>
      </c>
      <c r="DW83" s="626">
        <f t="shared" si="132"/>
        <v>12044.647999999999</v>
      </c>
      <c r="DX83" s="626">
        <f t="shared" si="133"/>
        <v>13493.815000000001</v>
      </c>
      <c r="DY83" s="626">
        <f t="shared" si="134"/>
        <v>551.84400000000005</v>
      </c>
      <c r="EB83" s="625" t="s">
        <v>506</v>
      </c>
      <c r="EC83" s="626">
        <v>35371584</v>
      </c>
      <c r="ED83" s="626">
        <f t="shared" si="135"/>
        <v>35371.584000000003</v>
      </c>
      <c r="EH83" s="630" t="s">
        <v>321</v>
      </c>
      <c r="EI83" s="630">
        <v>14045659</v>
      </c>
      <c r="EJ83" s="630">
        <v>13493815</v>
      </c>
      <c r="EK83" s="630">
        <v>551844</v>
      </c>
      <c r="EL83" s="630">
        <v>13493815</v>
      </c>
      <c r="EM83" s="630">
        <v>12044648</v>
      </c>
      <c r="EN83" s="630">
        <v>1449167</v>
      </c>
      <c r="EO83" s="630">
        <f t="shared" si="99"/>
        <v>14045.659</v>
      </c>
      <c r="EP83" s="630">
        <f t="shared" si="100"/>
        <v>13493.815000000001</v>
      </c>
      <c r="EQ83" s="630">
        <f t="shared" si="101"/>
        <v>551.84400000000005</v>
      </c>
      <c r="ER83" s="630">
        <f t="shared" si="102"/>
        <v>13493.815000000001</v>
      </c>
      <c r="ES83" s="630">
        <f t="shared" si="103"/>
        <v>12044.647999999999</v>
      </c>
      <c r="ET83" s="630">
        <f t="shared" si="104"/>
        <v>1449.1669999999999</v>
      </c>
      <c r="EW83" s="625" t="s">
        <v>342</v>
      </c>
      <c r="EX83" s="631">
        <v>238136585</v>
      </c>
      <c r="EY83" s="631">
        <f t="shared" si="136"/>
        <v>238136.58499999999</v>
      </c>
      <c r="FA83" s="625" t="s">
        <v>321</v>
      </c>
      <c r="FB83" s="631">
        <v>14621619</v>
      </c>
      <c r="FC83" s="631">
        <v>13578805</v>
      </c>
      <c r="FD83" s="631">
        <v>14086935</v>
      </c>
      <c r="FE83" s="631">
        <v>534684</v>
      </c>
      <c r="FF83" s="631">
        <v>13578805</v>
      </c>
      <c r="FG83" s="631">
        <v>0</v>
      </c>
      <c r="FH83" s="631">
        <f t="shared" si="137"/>
        <v>14621.619000000001</v>
      </c>
      <c r="FI83" s="631">
        <f t="shared" si="138"/>
        <v>13578.805</v>
      </c>
      <c r="FJ83" s="631">
        <f t="shared" si="139"/>
        <v>14086.934999999999</v>
      </c>
      <c r="FK83" s="631">
        <f t="shared" si="140"/>
        <v>534.68399999999997</v>
      </c>
      <c r="FL83" s="631">
        <f t="shared" si="141"/>
        <v>13578.805</v>
      </c>
      <c r="FM83" s="631">
        <f t="shared" si="142"/>
        <v>0</v>
      </c>
      <c r="FP83" s="632" t="s">
        <v>337</v>
      </c>
      <c r="FQ83" s="633">
        <v>10569741</v>
      </c>
      <c r="FR83" s="627">
        <f t="shared" si="143"/>
        <v>10569.741</v>
      </c>
      <c r="FT83" s="625" t="s">
        <v>321</v>
      </c>
      <c r="FU83" s="625">
        <v>14086935</v>
      </c>
      <c r="FV83" s="633">
        <v>14086935</v>
      </c>
      <c r="FW83" s="633">
        <v>14086935</v>
      </c>
      <c r="FX83" s="633">
        <v>0</v>
      </c>
      <c r="FY83" s="633">
        <v>13578805</v>
      </c>
      <c r="FZ83" s="633">
        <v>508130</v>
      </c>
      <c r="GA83" s="633">
        <f t="shared" si="144"/>
        <v>14086.934999999999</v>
      </c>
      <c r="GB83" s="633">
        <f t="shared" si="145"/>
        <v>14086.934999999999</v>
      </c>
      <c r="GC83" s="633">
        <f t="shared" si="146"/>
        <v>14086.934999999999</v>
      </c>
      <c r="GD83" s="633">
        <f t="shared" si="147"/>
        <v>0</v>
      </c>
      <c r="GE83" s="633">
        <f t="shared" si="148"/>
        <v>13578.805</v>
      </c>
      <c r="GF83" s="633">
        <f t="shared" si="149"/>
        <v>508.13</v>
      </c>
      <c r="GG83" s="633"/>
    </row>
    <row r="84" spans="1:189" x14ac:dyDescent="0.2">
      <c r="A84" s="624" t="s">
        <v>326</v>
      </c>
      <c r="B84" s="624">
        <v>2500000</v>
      </c>
      <c r="C84" s="624">
        <v>80950</v>
      </c>
      <c r="D84" s="624">
        <v>1800000</v>
      </c>
      <c r="E84" s="624">
        <v>700000</v>
      </c>
      <c r="F84" s="624">
        <f t="shared" si="85"/>
        <v>2577.5</v>
      </c>
      <c r="G84" s="624">
        <f t="shared" si="86"/>
        <v>83.45944999999999</v>
      </c>
      <c r="H84" s="624">
        <f t="shared" si="87"/>
        <v>1855.8</v>
      </c>
      <c r="I84" s="624">
        <f t="shared" si="88"/>
        <v>721.69999999999993</v>
      </c>
      <c r="J84" s="616" t="s">
        <v>282</v>
      </c>
      <c r="L84" s="625" t="s">
        <v>803</v>
      </c>
      <c r="M84" s="626">
        <v>7213296</v>
      </c>
      <c r="N84" s="626">
        <f t="shared" si="89"/>
        <v>7436.9081759999999</v>
      </c>
      <c r="P84" s="625" t="s">
        <v>324</v>
      </c>
      <c r="Q84" s="626">
        <v>19300000</v>
      </c>
      <c r="R84" s="626">
        <v>2338693</v>
      </c>
      <c r="S84" s="626">
        <v>19300000</v>
      </c>
      <c r="T84" s="626">
        <v>0</v>
      </c>
      <c r="U84" s="626">
        <f t="shared" si="90"/>
        <v>19898.3</v>
      </c>
      <c r="V84" s="624">
        <f t="shared" si="91"/>
        <v>2411.1924829999998</v>
      </c>
      <c r="W84" s="624">
        <f t="shared" si="92"/>
        <v>19898.3</v>
      </c>
      <c r="X84" s="624">
        <f t="shared" si="93"/>
        <v>0</v>
      </c>
      <c r="AA84" s="625" t="s">
        <v>502</v>
      </c>
      <c r="AB84" s="626">
        <v>1185216</v>
      </c>
      <c r="AC84" s="624">
        <f t="shared" si="94"/>
        <v>1185.2159999999999</v>
      </c>
      <c r="AE84" s="616" t="s">
        <v>323</v>
      </c>
      <c r="AF84" s="624">
        <v>169852539</v>
      </c>
      <c r="AG84" s="624">
        <v>43560535</v>
      </c>
      <c r="AH84" s="624">
        <v>153107287</v>
      </c>
      <c r="AI84" s="624">
        <v>16745252</v>
      </c>
      <c r="AJ84" s="624">
        <f t="shared" si="95"/>
        <v>169852.53899999999</v>
      </c>
      <c r="AK84" s="624">
        <f t="shared" si="96"/>
        <v>43560.535000000003</v>
      </c>
      <c r="AL84" s="624">
        <f t="shared" si="97"/>
        <v>153107.28700000001</v>
      </c>
      <c r="AM84" s="624">
        <f t="shared" si="98"/>
        <v>16745.252</v>
      </c>
      <c r="AP84" s="625" t="s">
        <v>344</v>
      </c>
      <c r="AQ84" s="626">
        <v>13639429</v>
      </c>
      <c r="AR84" s="626">
        <f t="shared" si="105"/>
        <v>13639.429</v>
      </c>
      <c r="AT84" s="625" t="s">
        <v>323</v>
      </c>
      <c r="AU84" s="626">
        <v>206102539</v>
      </c>
      <c r="AV84" s="626">
        <v>60822047</v>
      </c>
      <c r="AW84" s="626">
        <v>153107287</v>
      </c>
      <c r="AX84" s="626">
        <v>52995252</v>
      </c>
      <c r="AY84" s="624">
        <f t="shared" si="106"/>
        <v>206102.53899999999</v>
      </c>
      <c r="AZ84" s="624">
        <f t="shared" si="107"/>
        <v>60822.046999999999</v>
      </c>
      <c r="BA84" s="624">
        <f t="shared" si="108"/>
        <v>153107.28700000001</v>
      </c>
      <c r="BB84" s="624">
        <f t="shared" si="109"/>
        <v>52995.252</v>
      </c>
      <c r="BF84" s="628">
        <f>SUM(BF3:BF83)</f>
        <v>6091272.7010000022</v>
      </c>
      <c r="BH84" s="616" t="s">
        <v>324</v>
      </c>
      <c r="BI84" s="627">
        <v>19300000</v>
      </c>
      <c r="BJ84" s="627">
        <v>7025705</v>
      </c>
      <c r="BK84" s="627">
        <v>19300000</v>
      </c>
      <c r="BL84" s="627">
        <v>0</v>
      </c>
      <c r="BM84" s="628">
        <f t="shared" si="111"/>
        <v>19300</v>
      </c>
      <c r="BN84" s="628">
        <f t="shared" si="112"/>
        <v>7025.7049999999999</v>
      </c>
      <c r="BO84" s="628">
        <f t="shared" si="113"/>
        <v>19300</v>
      </c>
      <c r="BP84" s="628">
        <f t="shared" si="114"/>
        <v>0</v>
      </c>
      <c r="BS84" s="616" t="s">
        <v>503</v>
      </c>
      <c r="BT84" s="627">
        <v>2063585</v>
      </c>
      <c r="BU84" s="627">
        <f t="shared" si="115"/>
        <v>2063.585</v>
      </c>
      <c r="BW84" s="627" t="s">
        <v>322</v>
      </c>
      <c r="BX84" s="627">
        <v>1217896</v>
      </c>
      <c r="BY84" s="627">
        <v>1217896</v>
      </c>
      <c r="BZ84" s="627">
        <v>0</v>
      </c>
      <c r="CA84" s="627">
        <v>962126</v>
      </c>
      <c r="CB84" s="627">
        <f t="shared" si="116"/>
        <v>1217.896</v>
      </c>
      <c r="CC84" s="627">
        <f t="shared" si="117"/>
        <v>1217.896</v>
      </c>
      <c r="CD84" s="627">
        <f t="shared" si="118"/>
        <v>0</v>
      </c>
      <c r="CE84" s="627">
        <f t="shared" si="119"/>
        <v>962.12599999999998</v>
      </c>
      <c r="CG84" s="616" t="s">
        <v>724</v>
      </c>
      <c r="CH84" s="627">
        <v>51219327</v>
      </c>
      <c r="CI84" s="627">
        <f t="shared" si="120"/>
        <v>51219.326999999997</v>
      </c>
      <c r="CK84" s="625" t="s">
        <v>322</v>
      </c>
      <c r="CL84" s="626">
        <v>1668906</v>
      </c>
      <c r="CM84" s="626">
        <v>1546416</v>
      </c>
      <c r="CN84" s="626">
        <v>1643916</v>
      </c>
      <c r="CO84" s="626">
        <v>24990</v>
      </c>
      <c r="CP84" s="627">
        <f t="shared" si="121"/>
        <v>1668.9059999999999</v>
      </c>
      <c r="CQ84" s="627">
        <f t="shared" si="122"/>
        <v>1546.4159999999999</v>
      </c>
      <c r="CR84" s="627">
        <f t="shared" si="123"/>
        <v>1643.9159999999999</v>
      </c>
      <c r="CS84" s="627">
        <f t="shared" si="124"/>
        <v>24.99</v>
      </c>
      <c r="CU84" s="628"/>
      <c r="CV84" s="625" t="s">
        <v>510</v>
      </c>
      <c r="CW84" s="626">
        <v>11060679</v>
      </c>
      <c r="CX84" s="626">
        <f t="shared" si="125"/>
        <v>11060.679</v>
      </c>
      <c r="CZ84" s="625" t="s">
        <v>322</v>
      </c>
      <c r="DA84" s="626">
        <v>1668906</v>
      </c>
      <c r="DB84" s="626">
        <v>1546416</v>
      </c>
      <c r="DC84" s="626">
        <v>1643916</v>
      </c>
      <c r="DD84" s="626">
        <v>24990</v>
      </c>
      <c r="DE84" s="626">
        <f t="shared" si="126"/>
        <v>1668.9059999999999</v>
      </c>
      <c r="DF84" s="626">
        <f t="shared" si="127"/>
        <v>1546.4159999999999</v>
      </c>
      <c r="DG84" s="626">
        <f t="shared" si="128"/>
        <v>1643.9159999999999</v>
      </c>
      <c r="DH84" s="626">
        <f t="shared" si="129"/>
        <v>24.99</v>
      </c>
      <c r="DL84" s="625" t="s">
        <v>502</v>
      </c>
      <c r="DM84" s="626">
        <v>133691</v>
      </c>
      <c r="DN84" s="626">
        <f t="shared" si="130"/>
        <v>133.691</v>
      </c>
      <c r="DQ84" s="629" t="s">
        <v>322</v>
      </c>
      <c r="DR84" s="626">
        <v>1668906</v>
      </c>
      <c r="DS84" s="626">
        <v>1643916</v>
      </c>
      <c r="DT84" s="626">
        <v>1643916</v>
      </c>
      <c r="DU84" s="626">
        <v>24990</v>
      </c>
      <c r="DV84" s="626">
        <f t="shared" si="131"/>
        <v>1668.9059999999999</v>
      </c>
      <c r="DW84" s="626">
        <f t="shared" si="132"/>
        <v>1643.9159999999999</v>
      </c>
      <c r="DX84" s="626">
        <f t="shared" si="133"/>
        <v>1643.9159999999999</v>
      </c>
      <c r="DY84" s="626">
        <f t="shared" si="134"/>
        <v>24.99</v>
      </c>
      <c r="EB84" s="625" t="s">
        <v>342</v>
      </c>
      <c r="EC84" s="626">
        <v>19751527</v>
      </c>
      <c r="ED84" s="626">
        <f t="shared" si="135"/>
        <v>19751.526999999998</v>
      </c>
      <c r="EH84" s="630" t="s">
        <v>322</v>
      </c>
      <c r="EI84" s="630">
        <v>4620987</v>
      </c>
      <c r="EJ84" s="630">
        <v>4595988</v>
      </c>
      <c r="EK84" s="630">
        <v>24999</v>
      </c>
      <c r="EL84" s="630">
        <v>3083340</v>
      </c>
      <c r="EM84" s="630">
        <v>1643916</v>
      </c>
      <c r="EN84" s="630">
        <v>1439424</v>
      </c>
      <c r="EO84" s="630">
        <f t="shared" si="99"/>
        <v>4620.9870000000001</v>
      </c>
      <c r="EP84" s="630">
        <f t="shared" si="100"/>
        <v>4595.9880000000003</v>
      </c>
      <c r="EQ84" s="630">
        <f t="shared" si="101"/>
        <v>24.998999999999999</v>
      </c>
      <c r="ER84" s="630">
        <f t="shared" si="102"/>
        <v>3083.34</v>
      </c>
      <c r="ES84" s="630">
        <f t="shared" si="103"/>
        <v>1643.9159999999999</v>
      </c>
      <c r="ET84" s="630">
        <f t="shared" si="104"/>
        <v>1439.424</v>
      </c>
      <c r="EW84" s="625" t="s">
        <v>343</v>
      </c>
      <c r="EX84" s="631">
        <v>6935000</v>
      </c>
      <c r="EY84" s="631">
        <f t="shared" si="136"/>
        <v>6935</v>
      </c>
      <c r="FA84" s="625" t="s">
        <v>322</v>
      </c>
      <c r="FB84" s="631">
        <v>4620987</v>
      </c>
      <c r="FC84" s="631">
        <v>3261840</v>
      </c>
      <c r="FD84" s="631">
        <v>4595988</v>
      </c>
      <c r="FE84" s="631">
        <v>24999</v>
      </c>
      <c r="FF84" s="631">
        <v>3083340</v>
      </c>
      <c r="FG84" s="631">
        <v>178500</v>
      </c>
      <c r="FH84" s="631">
        <f t="shared" si="137"/>
        <v>4620.9870000000001</v>
      </c>
      <c r="FI84" s="631">
        <f t="shared" si="138"/>
        <v>3261.84</v>
      </c>
      <c r="FJ84" s="631">
        <f t="shared" si="139"/>
        <v>4595.9880000000003</v>
      </c>
      <c r="FK84" s="631">
        <f t="shared" si="140"/>
        <v>24.998999999999999</v>
      </c>
      <c r="FL84" s="631">
        <f t="shared" si="141"/>
        <v>3083.34</v>
      </c>
      <c r="FM84" s="631">
        <f t="shared" si="142"/>
        <v>178.5</v>
      </c>
      <c r="FP84" s="632" t="s">
        <v>418</v>
      </c>
      <c r="FQ84" s="633">
        <v>6232822</v>
      </c>
      <c r="FR84" s="627">
        <f t="shared" si="143"/>
        <v>6232.8220000000001</v>
      </c>
      <c r="FT84" s="625" t="s">
        <v>322</v>
      </c>
      <c r="FU84" s="625">
        <v>4992758</v>
      </c>
      <c r="FV84" s="633">
        <v>4757138</v>
      </c>
      <c r="FW84" s="633">
        <v>4992758</v>
      </c>
      <c r="FX84" s="633">
        <v>0</v>
      </c>
      <c r="FY84" s="633">
        <v>3422990</v>
      </c>
      <c r="FZ84" s="633">
        <v>1334148</v>
      </c>
      <c r="GA84" s="633">
        <f t="shared" si="144"/>
        <v>4992.7579999999998</v>
      </c>
      <c r="GB84" s="633">
        <f t="shared" si="145"/>
        <v>4757.1379999999999</v>
      </c>
      <c r="GC84" s="633">
        <f t="shared" si="146"/>
        <v>4992.7579999999998</v>
      </c>
      <c r="GD84" s="633">
        <f t="shared" si="147"/>
        <v>0</v>
      </c>
      <c r="GE84" s="633">
        <f t="shared" si="148"/>
        <v>3422.99</v>
      </c>
      <c r="GF84" s="633">
        <f t="shared" si="149"/>
        <v>1334.1479999999999</v>
      </c>
      <c r="GG84" s="633"/>
    </row>
    <row r="85" spans="1:189" x14ac:dyDescent="0.2">
      <c r="A85" s="624" t="s">
        <v>327</v>
      </c>
      <c r="B85" s="624">
        <v>16572000</v>
      </c>
      <c r="C85" s="624">
        <v>0</v>
      </c>
      <c r="D85" s="624">
        <v>9000000</v>
      </c>
      <c r="E85" s="624">
        <v>7572000</v>
      </c>
      <c r="F85" s="624">
        <f t="shared" si="85"/>
        <v>17085.732</v>
      </c>
      <c r="G85" s="624">
        <f t="shared" si="86"/>
        <v>0</v>
      </c>
      <c r="H85" s="624">
        <f t="shared" si="87"/>
        <v>9279</v>
      </c>
      <c r="I85" s="624">
        <f t="shared" si="88"/>
        <v>7806.7319999999991</v>
      </c>
      <c r="J85" s="616" t="s">
        <v>282</v>
      </c>
      <c r="L85" s="625" t="s">
        <v>527</v>
      </c>
      <c r="M85" s="626">
        <v>56827653</v>
      </c>
      <c r="N85" s="626">
        <f t="shared" si="89"/>
        <v>58589.310242999993</v>
      </c>
      <c r="P85" s="625" t="s">
        <v>325</v>
      </c>
      <c r="Q85" s="626">
        <v>15459405</v>
      </c>
      <c r="R85" s="626">
        <v>2868075</v>
      </c>
      <c r="S85" s="626">
        <v>15335354</v>
      </c>
      <c r="T85" s="626">
        <v>124051</v>
      </c>
      <c r="U85" s="626">
        <f t="shared" si="90"/>
        <v>15938.646554999999</v>
      </c>
      <c r="V85" s="624">
        <f t="shared" si="91"/>
        <v>2956.9853249999996</v>
      </c>
      <c r="W85" s="624">
        <f t="shared" si="92"/>
        <v>15810.749973999998</v>
      </c>
      <c r="X85" s="624">
        <f t="shared" si="93"/>
        <v>127.896581</v>
      </c>
      <c r="AA85" s="625" t="s">
        <v>338</v>
      </c>
      <c r="AB85" s="626">
        <v>1851250</v>
      </c>
      <c r="AC85" s="624">
        <f t="shared" si="94"/>
        <v>1851.25</v>
      </c>
      <c r="AE85" s="616" t="s">
        <v>324</v>
      </c>
      <c r="AF85" s="624">
        <v>19300000</v>
      </c>
      <c r="AG85" s="624">
        <v>3749393</v>
      </c>
      <c r="AH85" s="624">
        <v>19300000</v>
      </c>
      <c r="AI85" s="624">
        <v>0</v>
      </c>
      <c r="AJ85" s="624">
        <f t="shared" si="95"/>
        <v>19300</v>
      </c>
      <c r="AK85" s="624">
        <f t="shared" si="96"/>
        <v>3749.393</v>
      </c>
      <c r="AL85" s="624">
        <f t="shared" si="97"/>
        <v>19300</v>
      </c>
      <c r="AM85" s="624">
        <f t="shared" si="98"/>
        <v>0</v>
      </c>
      <c r="AP85" s="625" t="s">
        <v>507</v>
      </c>
      <c r="AQ85" s="626">
        <v>1034020</v>
      </c>
      <c r="AR85" s="626">
        <f t="shared" si="105"/>
        <v>1034.02</v>
      </c>
      <c r="AT85" s="625" t="s">
        <v>324</v>
      </c>
      <c r="AU85" s="626">
        <v>19300000</v>
      </c>
      <c r="AV85" s="626">
        <v>5524719</v>
      </c>
      <c r="AW85" s="626">
        <v>19300000</v>
      </c>
      <c r="AX85" s="626">
        <v>0</v>
      </c>
      <c r="AY85" s="624">
        <f t="shared" si="106"/>
        <v>19300</v>
      </c>
      <c r="AZ85" s="624">
        <f t="shared" si="107"/>
        <v>5524.7190000000001</v>
      </c>
      <c r="BA85" s="624">
        <f t="shared" si="108"/>
        <v>19300</v>
      </c>
      <c r="BB85" s="624">
        <f t="shared" si="109"/>
        <v>0</v>
      </c>
      <c r="BH85" s="616" t="s">
        <v>325</v>
      </c>
      <c r="BI85" s="627">
        <v>15469405</v>
      </c>
      <c r="BJ85" s="627">
        <v>6817529</v>
      </c>
      <c r="BK85" s="627">
        <v>15345354</v>
      </c>
      <c r="BL85" s="627">
        <v>124051</v>
      </c>
      <c r="BM85" s="628">
        <f t="shared" si="111"/>
        <v>15469.405000000001</v>
      </c>
      <c r="BN85" s="628">
        <f t="shared" si="112"/>
        <v>6817.5290000000005</v>
      </c>
      <c r="BO85" s="628">
        <f t="shared" si="113"/>
        <v>15345.353999999999</v>
      </c>
      <c r="BP85" s="628">
        <f t="shared" si="114"/>
        <v>124.051</v>
      </c>
      <c r="BS85" s="616" t="s">
        <v>504</v>
      </c>
      <c r="BT85" s="627">
        <v>10305979</v>
      </c>
      <c r="BU85" s="627">
        <f t="shared" si="115"/>
        <v>10305.978999999999</v>
      </c>
      <c r="BW85" s="627" t="s">
        <v>323</v>
      </c>
      <c r="BX85" s="627">
        <v>260439999</v>
      </c>
      <c r="BY85" s="627">
        <v>219542949</v>
      </c>
      <c r="BZ85" s="627">
        <v>40897050</v>
      </c>
      <c r="CA85" s="627">
        <v>100273543</v>
      </c>
      <c r="CB85" s="627">
        <f t="shared" si="116"/>
        <v>260439.99900000001</v>
      </c>
      <c r="CC85" s="627">
        <f t="shared" si="117"/>
        <v>219542.94899999999</v>
      </c>
      <c r="CD85" s="627">
        <f t="shared" si="118"/>
        <v>40897.050000000003</v>
      </c>
      <c r="CE85" s="627">
        <f t="shared" si="119"/>
        <v>100273.54300000001</v>
      </c>
      <c r="CG85" s="616" t="s">
        <v>512</v>
      </c>
      <c r="CH85" s="627">
        <v>3321244</v>
      </c>
      <c r="CI85" s="627">
        <f t="shared" si="120"/>
        <v>3321.2440000000001</v>
      </c>
      <c r="CK85" s="625" t="s">
        <v>323</v>
      </c>
      <c r="CL85" s="626">
        <v>216639999</v>
      </c>
      <c r="CM85" s="626">
        <v>107545221</v>
      </c>
      <c r="CN85" s="626">
        <v>211992949</v>
      </c>
      <c r="CO85" s="626">
        <v>4647050</v>
      </c>
      <c r="CP85" s="627">
        <f t="shared" si="121"/>
        <v>216639.99900000001</v>
      </c>
      <c r="CQ85" s="627">
        <f t="shared" si="122"/>
        <v>107545.22100000001</v>
      </c>
      <c r="CR85" s="627">
        <f t="shared" si="123"/>
        <v>211992.94899999999</v>
      </c>
      <c r="CS85" s="627">
        <f t="shared" si="124"/>
        <v>4647.05</v>
      </c>
      <c r="CU85" s="628"/>
      <c r="CV85" s="625" t="s">
        <v>782</v>
      </c>
      <c r="CW85" s="626">
        <v>42785270</v>
      </c>
      <c r="CX85" s="626">
        <f t="shared" si="125"/>
        <v>42785.27</v>
      </c>
      <c r="CZ85" s="625" t="s">
        <v>323</v>
      </c>
      <c r="DA85" s="626">
        <v>216655231</v>
      </c>
      <c r="DB85" s="626">
        <v>116929025</v>
      </c>
      <c r="DC85" s="626">
        <v>215758181</v>
      </c>
      <c r="DD85" s="626">
        <v>897050</v>
      </c>
      <c r="DE85" s="626">
        <f t="shared" si="126"/>
        <v>216655.231</v>
      </c>
      <c r="DF85" s="626">
        <f t="shared" si="127"/>
        <v>116929.02499999999</v>
      </c>
      <c r="DG85" s="626">
        <f t="shared" si="128"/>
        <v>215758.18100000001</v>
      </c>
      <c r="DH85" s="626">
        <f t="shared" si="129"/>
        <v>897.05</v>
      </c>
      <c r="DL85" s="625" t="s">
        <v>338</v>
      </c>
      <c r="DM85" s="626">
        <v>67057469</v>
      </c>
      <c r="DN85" s="626">
        <f t="shared" si="130"/>
        <v>67057.468999999997</v>
      </c>
      <c r="DQ85" s="629" t="s">
        <v>323</v>
      </c>
      <c r="DR85" s="626">
        <v>217788037</v>
      </c>
      <c r="DS85" s="626">
        <v>147988526</v>
      </c>
      <c r="DT85" s="626">
        <v>205581089</v>
      </c>
      <c r="DU85" s="626">
        <v>12206948</v>
      </c>
      <c r="DV85" s="626">
        <f t="shared" si="131"/>
        <v>217788.03700000001</v>
      </c>
      <c r="DW85" s="626">
        <f t="shared" si="132"/>
        <v>147988.52600000001</v>
      </c>
      <c r="DX85" s="626">
        <f t="shared" si="133"/>
        <v>205581.08900000001</v>
      </c>
      <c r="DY85" s="626">
        <f t="shared" si="134"/>
        <v>12206.948</v>
      </c>
      <c r="EB85" s="625" t="s">
        <v>343</v>
      </c>
      <c r="EC85" s="626">
        <v>6355000</v>
      </c>
      <c r="ED85" s="626">
        <f t="shared" si="135"/>
        <v>6355</v>
      </c>
      <c r="EH85" s="630" t="s">
        <v>323</v>
      </c>
      <c r="EI85" s="630">
        <v>225855313</v>
      </c>
      <c r="EJ85" s="630">
        <v>210345438</v>
      </c>
      <c r="EK85" s="630">
        <v>15509875</v>
      </c>
      <c r="EL85" s="630">
        <v>155862033</v>
      </c>
      <c r="EM85" s="630">
        <v>154707721</v>
      </c>
      <c r="EN85" s="630">
        <v>1154312</v>
      </c>
      <c r="EO85" s="630">
        <f t="shared" si="99"/>
        <v>225855.31299999999</v>
      </c>
      <c r="EP85" s="630">
        <f t="shared" si="100"/>
        <v>210345.43799999999</v>
      </c>
      <c r="EQ85" s="630">
        <f t="shared" si="101"/>
        <v>15509.875</v>
      </c>
      <c r="ER85" s="630">
        <f t="shared" si="102"/>
        <v>155862.033</v>
      </c>
      <c r="ES85" s="630">
        <f t="shared" si="103"/>
        <v>154707.72099999999</v>
      </c>
      <c r="ET85" s="630">
        <f t="shared" si="104"/>
        <v>1154.3119999999999</v>
      </c>
      <c r="EW85" s="625" t="s">
        <v>344</v>
      </c>
      <c r="EX85" s="631">
        <v>66672722</v>
      </c>
      <c r="EY85" s="631">
        <f t="shared" si="136"/>
        <v>66672.721999999994</v>
      </c>
      <c r="FA85" s="625" t="s">
        <v>323</v>
      </c>
      <c r="FB85" s="631">
        <v>233461983</v>
      </c>
      <c r="FC85" s="631">
        <v>164616461</v>
      </c>
      <c r="FD85" s="631">
        <v>219833288</v>
      </c>
      <c r="FE85" s="631">
        <v>13628695</v>
      </c>
      <c r="FF85" s="631">
        <v>160123420</v>
      </c>
      <c r="FG85" s="631">
        <v>4493041</v>
      </c>
      <c r="FH85" s="631">
        <f t="shared" si="137"/>
        <v>233461.98300000001</v>
      </c>
      <c r="FI85" s="631">
        <f t="shared" si="138"/>
        <v>164616.46100000001</v>
      </c>
      <c r="FJ85" s="631">
        <f t="shared" si="139"/>
        <v>219833.288</v>
      </c>
      <c r="FK85" s="631">
        <f t="shared" si="140"/>
        <v>13628.695</v>
      </c>
      <c r="FL85" s="631">
        <f t="shared" si="141"/>
        <v>160123.42000000001</v>
      </c>
      <c r="FM85" s="631">
        <f t="shared" si="142"/>
        <v>4493.0410000000002</v>
      </c>
      <c r="FP85" s="632" t="s">
        <v>500</v>
      </c>
      <c r="FQ85" s="633">
        <v>9167801</v>
      </c>
      <c r="FR85" s="627">
        <f t="shared" si="143"/>
        <v>9167.8009999999995</v>
      </c>
      <c r="FT85" s="625" t="s">
        <v>323</v>
      </c>
      <c r="FU85" s="625">
        <v>200516564</v>
      </c>
      <c r="FV85" s="633">
        <v>198553270</v>
      </c>
      <c r="FW85" s="633">
        <v>200516564</v>
      </c>
      <c r="FX85" s="633">
        <v>0</v>
      </c>
      <c r="FY85" s="633">
        <v>170635485</v>
      </c>
      <c r="FZ85" s="633">
        <v>27917785</v>
      </c>
      <c r="GA85" s="633">
        <f t="shared" si="144"/>
        <v>200516.56400000001</v>
      </c>
      <c r="GB85" s="633">
        <f t="shared" si="145"/>
        <v>198553.27</v>
      </c>
      <c r="GC85" s="633">
        <f t="shared" si="146"/>
        <v>200516.56400000001</v>
      </c>
      <c r="GD85" s="633">
        <f t="shared" si="147"/>
        <v>0</v>
      </c>
      <c r="GE85" s="633">
        <f t="shared" si="148"/>
        <v>170635.48499999999</v>
      </c>
      <c r="GF85" s="633">
        <f t="shared" si="149"/>
        <v>27917.785</v>
      </c>
      <c r="GG85" s="633"/>
    </row>
    <row r="86" spans="1:189" x14ac:dyDescent="0.2">
      <c r="A86" s="624" t="s">
        <v>328</v>
      </c>
      <c r="B86" s="624">
        <v>400000</v>
      </c>
      <c r="C86" s="624">
        <v>0</v>
      </c>
      <c r="D86" s="624">
        <v>0</v>
      </c>
      <c r="E86" s="624">
        <v>400000</v>
      </c>
      <c r="F86" s="624">
        <f t="shared" si="85"/>
        <v>412.4</v>
      </c>
      <c r="G86" s="624">
        <f t="shared" si="86"/>
        <v>0</v>
      </c>
      <c r="H86" s="624">
        <f t="shared" si="87"/>
        <v>0</v>
      </c>
      <c r="I86" s="624">
        <f t="shared" si="88"/>
        <v>412.4</v>
      </c>
      <c r="J86" s="616" t="s">
        <v>282</v>
      </c>
      <c r="L86" s="625" t="s">
        <v>528</v>
      </c>
      <c r="M86" s="626">
        <v>56827653</v>
      </c>
      <c r="N86" s="626">
        <f t="shared" si="89"/>
        <v>58589.310242999993</v>
      </c>
      <c r="P86" s="625" t="s">
        <v>326</v>
      </c>
      <c r="Q86" s="626">
        <v>2500000</v>
      </c>
      <c r="R86" s="626">
        <v>80950</v>
      </c>
      <c r="S86" s="626">
        <v>1800000</v>
      </c>
      <c r="T86" s="626">
        <v>700000</v>
      </c>
      <c r="U86" s="626">
        <f t="shared" si="90"/>
        <v>2577.5</v>
      </c>
      <c r="V86" s="624">
        <f t="shared" si="91"/>
        <v>83.45944999999999</v>
      </c>
      <c r="W86" s="624">
        <f t="shared" si="92"/>
        <v>1855.8</v>
      </c>
      <c r="X86" s="624">
        <f t="shared" si="93"/>
        <v>721.69999999999993</v>
      </c>
      <c r="AA86" s="625" t="s">
        <v>339</v>
      </c>
      <c r="AB86" s="626">
        <v>105914074</v>
      </c>
      <c r="AC86" s="624">
        <f t="shared" si="94"/>
        <v>105914.07399999999</v>
      </c>
      <c r="AE86" s="616" t="s">
        <v>325</v>
      </c>
      <c r="AF86" s="624">
        <v>15469405</v>
      </c>
      <c r="AG86" s="624">
        <v>3665637</v>
      </c>
      <c r="AH86" s="624">
        <v>15345354</v>
      </c>
      <c r="AI86" s="624">
        <v>124051</v>
      </c>
      <c r="AJ86" s="624">
        <f t="shared" si="95"/>
        <v>15469.405000000001</v>
      </c>
      <c r="AK86" s="624">
        <f t="shared" si="96"/>
        <v>3665.6370000000002</v>
      </c>
      <c r="AL86" s="624">
        <f t="shared" si="97"/>
        <v>15345.353999999999</v>
      </c>
      <c r="AM86" s="624">
        <f t="shared" si="98"/>
        <v>124.051</v>
      </c>
      <c r="AP86" s="625" t="s">
        <v>346</v>
      </c>
      <c r="AQ86" s="626">
        <v>1034020</v>
      </c>
      <c r="AR86" s="626">
        <f t="shared" si="105"/>
        <v>1034.02</v>
      </c>
      <c r="AT86" s="625" t="s">
        <v>325</v>
      </c>
      <c r="AU86" s="626">
        <v>15469405</v>
      </c>
      <c r="AV86" s="626">
        <v>5284768</v>
      </c>
      <c r="AW86" s="626">
        <v>15345354</v>
      </c>
      <c r="AX86" s="626">
        <v>124051</v>
      </c>
      <c r="AY86" s="624">
        <f t="shared" si="106"/>
        <v>15469.405000000001</v>
      </c>
      <c r="AZ86" s="624">
        <f t="shared" si="107"/>
        <v>5284.768</v>
      </c>
      <c r="BA86" s="624">
        <f t="shared" si="108"/>
        <v>15345.353999999999</v>
      </c>
      <c r="BB86" s="624">
        <f t="shared" si="109"/>
        <v>124.051</v>
      </c>
      <c r="BH86" s="616" t="s">
        <v>326</v>
      </c>
      <c r="BI86" s="627">
        <v>2500000</v>
      </c>
      <c r="BJ86" s="627">
        <v>398600</v>
      </c>
      <c r="BK86" s="627">
        <v>1800000</v>
      </c>
      <c r="BL86" s="627">
        <v>700000</v>
      </c>
      <c r="BM86" s="628">
        <f t="shared" si="111"/>
        <v>2500</v>
      </c>
      <c r="BN86" s="628">
        <f t="shared" si="112"/>
        <v>398.6</v>
      </c>
      <c r="BO86" s="628">
        <f t="shared" si="113"/>
        <v>1800</v>
      </c>
      <c r="BP86" s="628">
        <f t="shared" si="114"/>
        <v>700</v>
      </c>
      <c r="BS86" s="616" t="s">
        <v>419</v>
      </c>
      <c r="BT86" s="627">
        <v>2388858</v>
      </c>
      <c r="BU86" s="627">
        <f t="shared" si="115"/>
        <v>2388.8580000000002</v>
      </c>
      <c r="BW86" s="627" t="s">
        <v>324</v>
      </c>
      <c r="BX86" s="627">
        <v>19300000</v>
      </c>
      <c r="BY86" s="627">
        <v>19300000</v>
      </c>
      <c r="BZ86" s="627">
        <v>0</v>
      </c>
      <c r="CA86" s="627">
        <v>9117098</v>
      </c>
      <c r="CB86" s="627">
        <f t="shared" si="116"/>
        <v>19300</v>
      </c>
      <c r="CC86" s="627">
        <f t="shared" si="117"/>
        <v>19300</v>
      </c>
      <c r="CD86" s="627">
        <f t="shared" si="118"/>
        <v>0</v>
      </c>
      <c r="CE86" s="627">
        <f t="shared" si="119"/>
        <v>9117.098</v>
      </c>
      <c r="CG86" s="616" t="s">
        <v>351</v>
      </c>
      <c r="CH86" s="627">
        <v>3321244</v>
      </c>
      <c r="CI86" s="627">
        <f t="shared" si="120"/>
        <v>3321.2440000000001</v>
      </c>
      <c r="CK86" s="625" t="s">
        <v>324</v>
      </c>
      <c r="CL86" s="626">
        <v>20500000</v>
      </c>
      <c r="CM86" s="626">
        <v>11277770</v>
      </c>
      <c r="CN86" s="626">
        <v>20500000</v>
      </c>
      <c r="CO86" s="626">
        <v>0</v>
      </c>
      <c r="CP86" s="627">
        <f t="shared" si="121"/>
        <v>20500</v>
      </c>
      <c r="CQ86" s="627">
        <f t="shared" si="122"/>
        <v>11277.77</v>
      </c>
      <c r="CR86" s="627">
        <f t="shared" si="123"/>
        <v>20500</v>
      </c>
      <c r="CS86" s="627">
        <f t="shared" si="124"/>
        <v>0</v>
      </c>
      <c r="CU86" s="628"/>
      <c r="CV86" s="625" t="s">
        <v>348</v>
      </c>
      <c r="CW86" s="626">
        <v>231343406</v>
      </c>
      <c r="CX86" s="626">
        <f t="shared" si="125"/>
        <v>231343.40599999999</v>
      </c>
      <c r="CZ86" s="625" t="s">
        <v>324</v>
      </c>
      <c r="DA86" s="626">
        <v>20500000</v>
      </c>
      <c r="DB86" s="626">
        <v>13355470</v>
      </c>
      <c r="DC86" s="626">
        <v>20500000</v>
      </c>
      <c r="DD86" s="626">
        <v>0</v>
      </c>
      <c r="DE86" s="626">
        <f t="shared" si="126"/>
        <v>20500</v>
      </c>
      <c r="DF86" s="626">
        <f t="shared" si="127"/>
        <v>13355.47</v>
      </c>
      <c r="DG86" s="626">
        <f t="shared" si="128"/>
        <v>20500</v>
      </c>
      <c r="DH86" s="626">
        <f t="shared" si="129"/>
        <v>0</v>
      </c>
      <c r="DL86" s="625" t="s">
        <v>339</v>
      </c>
      <c r="DM86" s="626">
        <v>268461237</v>
      </c>
      <c r="DN86" s="626">
        <f t="shared" si="130"/>
        <v>268461.23700000002</v>
      </c>
      <c r="DQ86" s="629" t="s">
        <v>324</v>
      </c>
      <c r="DR86" s="626">
        <v>21320000</v>
      </c>
      <c r="DS86" s="626">
        <v>14950089</v>
      </c>
      <c r="DT86" s="626">
        <v>21320000</v>
      </c>
      <c r="DU86" s="626">
        <v>0</v>
      </c>
      <c r="DV86" s="626">
        <f t="shared" si="131"/>
        <v>21320</v>
      </c>
      <c r="DW86" s="626">
        <f t="shared" si="132"/>
        <v>14950.089</v>
      </c>
      <c r="DX86" s="626">
        <f t="shared" si="133"/>
        <v>21320</v>
      </c>
      <c r="DY86" s="626">
        <f t="shared" si="134"/>
        <v>0</v>
      </c>
      <c r="EB86" s="625" t="s">
        <v>344</v>
      </c>
      <c r="EC86" s="626">
        <v>9265057</v>
      </c>
      <c r="ED86" s="626">
        <f t="shared" si="135"/>
        <v>9265.0570000000007</v>
      </c>
      <c r="EH86" s="630" t="s">
        <v>324</v>
      </c>
      <c r="EI86" s="630">
        <v>22820000</v>
      </c>
      <c r="EJ86" s="630">
        <v>21320000</v>
      </c>
      <c r="EK86" s="630">
        <v>1500000</v>
      </c>
      <c r="EL86" s="630">
        <v>17075048</v>
      </c>
      <c r="EM86" s="630">
        <v>16528148</v>
      </c>
      <c r="EN86" s="630">
        <v>546900</v>
      </c>
      <c r="EO86" s="630">
        <f t="shared" si="99"/>
        <v>22820</v>
      </c>
      <c r="EP86" s="630">
        <f t="shared" si="100"/>
        <v>21320</v>
      </c>
      <c r="EQ86" s="630">
        <f t="shared" si="101"/>
        <v>1500</v>
      </c>
      <c r="ER86" s="630">
        <f t="shared" si="102"/>
        <v>17075.047999999999</v>
      </c>
      <c r="ES86" s="630">
        <f t="shared" si="103"/>
        <v>16528.148000000001</v>
      </c>
      <c r="ET86" s="630">
        <f t="shared" si="104"/>
        <v>546.9</v>
      </c>
      <c r="EW86" s="625" t="s">
        <v>507</v>
      </c>
      <c r="EX86" s="631">
        <v>887605</v>
      </c>
      <c r="EY86" s="631">
        <f t="shared" si="136"/>
        <v>887.60500000000002</v>
      </c>
      <c r="FA86" s="625" t="s">
        <v>324</v>
      </c>
      <c r="FB86" s="631">
        <v>22960000</v>
      </c>
      <c r="FC86" s="631">
        <v>19566106</v>
      </c>
      <c r="FD86" s="631">
        <v>22960000</v>
      </c>
      <c r="FE86" s="631">
        <v>0</v>
      </c>
      <c r="FF86" s="631">
        <v>19566106</v>
      </c>
      <c r="FG86" s="631">
        <v>0</v>
      </c>
      <c r="FH86" s="631">
        <f t="shared" si="137"/>
        <v>22960</v>
      </c>
      <c r="FI86" s="631">
        <f t="shared" si="138"/>
        <v>19566.106</v>
      </c>
      <c r="FJ86" s="631">
        <f t="shared" si="139"/>
        <v>22960</v>
      </c>
      <c r="FK86" s="631">
        <f t="shared" si="140"/>
        <v>0</v>
      </c>
      <c r="FL86" s="631">
        <f t="shared" si="141"/>
        <v>19566.106</v>
      </c>
      <c r="FM86" s="631">
        <f t="shared" si="142"/>
        <v>0</v>
      </c>
      <c r="FP86" s="632" t="s">
        <v>501</v>
      </c>
      <c r="FQ86" s="633">
        <v>10269000</v>
      </c>
      <c r="FR86" s="627">
        <f t="shared" si="143"/>
        <v>10269</v>
      </c>
      <c r="FT86" s="625" t="s">
        <v>324</v>
      </c>
      <c r="FU86" s="625">
        <v>21123561</v>
      </c>
      <c r="FV86" s="633">
        <v>20914361</v>
      </c>
      <c r="FW86" s="633">
        <v>21123561</v>
      </c>
      <c r="FX86" s="633">
        <v>0</v>
      </c>
      <c r="FY86" s="633">
        <v>20830961</v>
      </c>
      <c r="FZ86" s="633">
        <v>83400</v>
      </c>
      <c r="GA86" s="633">
        <f t="shared" si="144"/>
        <v>21123.561000000002</v>
      </c>
      <c r="GB86" s="633">
        <f t="shared" si="145"/>
        <v>20914.361000000001</v>
      </c>
      <c r="GC86" s="633">
        <f t="shared" si="146"/>
        <v>21123.561000000002</v>
      </c>
      <c r="GD86" s="633">
        <f t="shared" si="147"/>
        <v>0</v>
      </c>
      <c r="GE86" s="633">
        <f t="shared" si="148"/>
        <v>20830.960999999999</v>
      </c>
      <c r="GF86" s="633">
        <f t="shared" si="149"/>
        <v>83.4</v>
      </c>
      <c r="GG86" s="633"/>
    </row>
    <row r="87" spans="1:189" x14ac:dyDescent="0.2">
      <c r="A87" s="624" t="s">
        <v>329</v>
      </c>
      <c r="B87" s="624">
        <v>1500000</v>
      </c>
      <c r="C87" s="624">
        <v>0</v>
      </c>
      <c r="D87" s="624">
        <v>0</v>
      </c>
      <c r="E87" s="624">
        <v>1500000</v>
      </c>
      <c r="F87" s="624">
        <f t="shared" si="85"/>
        <v>1546.4999999999998</v>
      </c>
      <c r="G87" s="624">
        <f t="shared" si="86"/>
        <v>0</v>
      </c>
      <c r="H87" s="624">
        <f t="shared" si="87"/>
        <v>0</v>
      </c>
      <c r="I87" s="624">
        <f t="shared" si="88"/>
        <v>1546.4999999999998</v>
      </c>
      <c r="J87" s="616" t="s">
        <v>282</v>
      </c>
      <c r="L87" s="625" t="s">
        <v>724</v>
      </c>
      <c r="M87" s="626">
        <v>56827653</v>
      </c>
      <c r="N87" s="626">
        <f t="shared" si="89"/>
        <v>58589.310242999993</v>
      </c>
      <c r="P87" s="625" t="s">
        <v>327</v>
      </c>
      <c r="Q87" s="626">
        <v>18000000</v>
      </c>
      <c r="R87" s="626">
        <v>1490</v>
      </c>
      <c r="S87" s="626">
        <v>9000000</v>
      </c>
      <c r="T87" s="626">
        <v>9000000</v>
      </c>
      <c r="U87" s="626">
        <f t="shared" si="90"/>
        <v>18558</v>
      </c>
      <c r="V87" s="624">
        <f t="shared" si="91"/>
        <v>1.5361899999999999</v>
      </c>
      <c r="W87" s="624">
        <f t="shared" si="92"/>
        <v>9279</v>
      </c>
      <c r="X87" s="624">
        <f t="shared" si="93"/>
        <v>9279</v>
      </c>
      <c r="AA87" s="625" t="s">
        <v>340</v>
      </c>
      <c r="AB87" s="626">
        <v>91362241</v>
      </c>
      <c r="AC87" s="624">
        <f t="shared" si="94"/>
        <v>91362.240999999995</v>
      </c>
      <c r="AE87" s="616" t="s">
        <v>326</v>
      </c>
      <c r="AF87" s="624">
        <v>2500000</v>
      </c>
      <c r="AG87" s="624">
        <v>166150</v>
      </c>
      <c r="AH87" s="624">
        <v>1800000</v>
      </c>
      <c r="AI87" s="624">
        <v>700000</v>
      </c>
      <c r="AJ87" s="624">
        <f t="shared" si="95"/>
        <v>2500</v>
      </c>
      <c r="AK87" s="624">
        <f t="shared" si="96"/>
        <v>166.15</v>
      </c>
      <c r="AL87" s="624">
        <f t="shared" si="97"/>
        <v>1800</v>
      </c>
      <c r="AM87" s="624">
        <f t="shared" si="98"/>
        <v>700</v>
      </c>
      <c r="AP87" s="625" t="s">
        <v>348</v>
      </c>
      <c r="AQ87" s="626">
        <v>7250577</v>
      </c>
      <c r="AR87" s="626">
        <f t="shared" si="105"/>
        <v>7250.5770000000002</v>
      </c>
      <c r="AT87" s="625" t="s">
        <v>326</v>
      </c>
      <c r="AU87" s="626">
        <v>2500000</v>
      </c>
      <c r="AV87" s="626">
        <v>268000</v>
      </c>
      <c r="AW87" s="626">
        <v>1800000</v>
      </c>
      <c r="AX87" s="626">
        <v>700000</v>
      </c>
      <c r="AY87" s="624">
        <f t="shared" si="106"/>
        <v>2500</v>
      </c>
      <c r="AZ87" s="624">
        <f t="shared" si="107"/>
        <v>268</v>
      </c>
      <c r="BA87" s="624">
        <f t="shared" si="108"/>
        <v>1800</v>
      </c>
      <c r="BB87" s="624">
        <f t="shared" si="109"/>
        <v>700</v>
      </c>
      <c r="BH87" s="616" t="s">
        <v>327</v>
      </c>
      <c r="BI87" s="627">
        <v>18000000</v>
      </c>
      <c r="BJ87" s="627">
        <v>6871629</v>
      </c>
      <c r="BK87" s="627">
        <v>9000000</v>
      </c>
      <c r="BL87" s="627">
        <v>9000000</v>
      </c>
      <c r="BM87" s="628">
        <f t="shared" si="111"/>
        <v>18000</v>
      </c>
      <c r="BN87" s="628">
        <f t="shared" si="112"/>
        <v>6871.6289999999999</v>
      </c>
      <c r="BO87" s="628">
        <f t="shared" si="113"/>
        <v>9000</v>
      </c>
      <c r="BP87" s="628">
        <f t="shared" si="114"/>
        <v>9000</v>
      </c>
      <c r="BS87" s="616" t="s">
        <v>506</v>
      </c>
      <c r="BT87" s="627">
        <v>250024681</v>
      </c>
      <c r="BU87" s="627">
        <f t="shared" si="115"/>
        <v>250024.68100000001</v>
      </c>
      <c r="BW87" s="627" t="s">
        <v>325</v>
      </c>
      <c r="BX87" s="627">
        <v>19219404</v>
      </c>
      <c r="BY87" s="627">
        <v>15345354</v>
      </c>
      <c r="BZ87" s="627">
        <v>3874050</v>
      </c>
      <c r="CA87" s="627">
        <v>8270852</v>
      </c>
      <c r="CB87" s="627">
        <f t="shared" si="116"/>
        <v>19219.403999999999</v>
      </c>
      <c r="CC87" s="627">
        <f t="shared" si="117"/>
        <v>15345.353999999999</v>
      </c>
      <c r="CD87" s="627">
        <f t="shared" si="118"/>
        <v>3874.05</v>
      </c>
      <c r="CE87" s="627">
        <f t="shared" si="119"/>
        <v>8270.8520000000008</v>
      </c>
      <c r="CG87" s="616" t="s">
        <v>514</v>
      </c>
      <c r="CH87" s="627">
        <v>3321244</v>
      </c>
      <c r="CI87" s="627">
        <f t="shared" si="120"/>
        <v>3321.2440000000001</v>
      </c>
      <c r="CK87" s="625" t="s">
        <v>325</v>
      </c>
      <c r="CL87" s="626">
        <v>19219404</v>
      </c>
      <c r="CM87" s="626">
        <v>9648525</v>
      </c>
      <c r="CN87" s="626">
        <v>15345354</v>
      </c>
      <c r="CO87" s="626">
        <v>3874050</v>
      </c>
      <c r="CP87" s="627">
        <f t="shared" si="121"/>
        <v>19219.403999999999</v>
      </c>
      <c r="CQ87" s="627">
        <f t="shared" si="122"/>
        <v>9648.5249999999996</v>
      </c>
      <c r="CR87" s="627">
        <f t="shared" si="123"/>
        <v>15345.353999999999</v>
      </c>
      <c r="CS87" s="627">
        <f t="shared" si="124"/>
        <v>3874.05</v>
      </c>
      <c r="CU87" s="628"/>
      <c r="CV87" s="625" t="s">
        <v>349</v>
      </c>
      <c r="CW87" s="626">
        <v>195000000</v>
      </c>
      <c r="CX87" s="626">
        <f t="shared" si="125"/>
        <v>195000</v>
      </c>
      <c r="CZ87" s="625" t="s">
        <v>325</v>
      </c>
      <c r="DA87" s="626">
        <v>19234636</v>
      </c>
      <c r="DB87" s="626">
        <v>10836458</v>
      </c>
      <c r="DC87" s="626">
        <v>19110586</v>
      </c>
      <c r="DD87" s="626">
        <v>124050</v>
      </c>
      <c r="DE87" s="626">
        <f t="shared" si="126"/>
        <v>19234.635999999999</v>
      </c>
      <c r="DF87" s="626">
        <f t="shared" si="127"/>
        <v>10836.458000000001</v>
      </c>
      <c r="DG87" s="626">
        <f t="shared" si="128"/>
        <v>19110.585999999999</v>
      </c>
      <c r="DH87" s="626">
        <f t="shared" si="129"/>
        <v>124.05</v>
      </c>
      <c r="DL87" s="625" t="s">
        <v>340</v>
      </c>
      <c r="DM87" s="626">
        <v>253787946</v>
      </c>
      <c r="DN87" s="626">
        <f t="shared" si="130"/>
        <v>253787.946</v>
      </c>
      <c r="DQ87" s="629" t="s">
        <v>325</v>
      </c>
      <c r="DR87" s="626">
        <v>19504636</v>
      </c>
      <c r="DS87" s="626">
        <v>13314659</v>
      </c>
      <c r="DT87" s="626">
        <v>18727246</v>
      </c>
      <c r="DU87" s="626">
        <v>777390</v>
      </c>
      <c r="DV87" s="626">
        <f t="shared" si="131"/>
        <v>19504.635999999999</v>
      </c>
      <c r="DW87" s="626">
        <f t="shared" si="132"/>
        <v>13314.659</v>
      </c>
      <c r="DX87" s="626">
        <f t="shared" si="133"/>
        <v>18727.245999999999</v>
      </c>
      <c r="DY87" s="626">
        <f t="shared" si="134"/>
        <v>777.39</v>
      </c>
      <c r="EB87" s="625" t="s">
        <v>507</v>
      </c>
      <c r="EC87" s="626">
        <v>1400175</v>
      </c>
      <c r="ED87" s="626">
        <f t="shared" si="135"/>
        <v>1400.175</v>
      </c>
      <c r="EH87" s="630" t="s">
        <v>325</v>
      </c>
      <c r="EI87" s="630">
        <v>25690732</v>
      </c>
      <c r="EJ87" s="630">
        <v>19758262</v>
      </c>
      <c r="EK87" s="630">
        <v>5932470</v>
      </c>
      <c r="EL87" s="630">
        <v>14245703</v>
      </c>
      <c r="EM87" s="630">
        <v>14245703</v>
      </c>
      <c r="EN87" s="630">
        <v>0</v>
      </c>
      <c r="EO87" s="630">
        <f t="shared" si="99"/>
        <v>25690.732</v>
      </c>
      <c r="EP87" s="630">
        <f t="shared" si="100"/>
        <v>19758.261999999999</v>
      </c>
      <c r="EQ87" s="630">
        <f t="shared" si="101"/>
        <v>5932.47</v>
      </c>
      <c r="ER87" s="630">
        <f t="shared" si="102"/>
        <v>14245.703</v>
      </c>
      <c r="ES87" s="630">
        <f t="shared" si="103"/>
        <v>14245.703</v>
      </c>
      <c r="ET87" s="630">
        <f t="shared" si="104"/>
        <v>0</v>
      </c>
      <c r="EW87" s="625" t="s">
        <v>346</v>
      </c>
      <c r="EX87" s="631">
        <v>875605</v>
      </c>
      <c r="EY87" s="631">
        <f t="shared" si="136"/>
        <v>875.60500000000002</v>
      </c>
      <c r="FA87" s="625" t="s">
        <v>325</v>
      </c>
      <c r="FB87" s="631">
        <v>25690732</v>
      </c>
      <c r="FC87" s="631">
        <v>15742588</v>
      </c>
      <c r="FD87" s="631">
        <v>19758262</v>
      </c>
      <c r="FE87" s="631">
        <v>5932470</v>
      </c>
      <c r="FF87" s="631">
        <v>15742588</v>
      </c>
      <c r="FG87" s="631">
        <v>0</v>
      </c>
      <c r="FH87" s="631">
        <f t="shared" si="137"/>
        <v>25690.732</v>
      </c>
      <c r="FI87" s="631">
        <f t="shared" si="138"/>
        <v>15742.588</v>
      </c>
      <c r="FJ87" s="631">
        <f t="shared" si="139"/>
        <v>19758.261999999999</v>
      </c>
      <c r="FK87" s="631">
        <f t="shared" si="140"/>
        <v>5932.47</v>
      </c>
      <c r="FL87" s="631">
        <f t="shared" si="141"/>
        <v>15742.588</v>
      </c>
      <c r="FM87" s="631">
        <f t="shared" si="142"/>
        <v>0</v>
      </c>
      <c r="FP87" s="632" t="s">
        <v>338</v>
      </c>
      <c r="FQ87" s="633">
        <v>41528382</v>
      </c>
      <c r="FR87" s="627">
        <f t="shared" si="143"/>
        <v>41528.381999999998</v>
      </c>
      <c r="FT87" s="625" t="s">
        <v>325</v>
      </c>
      <c r="FU87" s="625">
        <v>18763277</v>
      </c>
      <c r="FV87" s="633">
        <v>17304289</v>
      </c>
      <c r="FW87" s="633">
        <v>18763277</v>
      </c>
      <c r="FX87" s="633">
        <v>0</v>
      </c>
      <c r="FY87" s="633">
        <v>16164444</v>
      </c>
      <c r="FZ87" s="633">
        <v>1139845</v>
      </c>
      <c r="GA87" s="633">
        <f t="shared" si="144"/>
        <v>18763.276999999998</v>
      </c>
      <c r="GB87" s="633">
        <f t="shared" si="145"/>
        <v>17304.289000000001</v>
      </c>
      <c r="GC87" s="633">
        <f t="shared" si="146"/>
        <v>18763.276999999998</v>
      </c>
      <c r="GD87" s="633">
        <f t="shared" si="147"/>
        <v>0</v>
      </c>
      <c r="GE87" s="633">
        <f t="shared" si="148"/>
        <v>16164.444</v>
      </c>
      <c r="GF87" s="633">
        <f t="shared" si="149"/>
        <v>1139.845</v>
      </c>
      <c r="GG87" s="633"/>
    </row>
    <row r="88" spans="1:189" x14ac:dyDescent="0.2">
      <c r="A88" s="624" t="s">
        <v>330</v>
      </c>
      <c r="B88" s="624">
        <v>6773000</v>
      </c>
      <c r="C88" s="624">
        <v>0</v>
      </c>
      <c r="D88" s="624">
        <v>0</v>
      </c>
      <c r="E88" s="624">
        <v>6773000</v>
      </c>
      <c r="F88" s="624">
        <f t="shared" si="85"/>
        <v>6982.9629999999997</v>
      </c>
      <c r="G88" s="624">
        <f t="shared" si="86"/>
        <v>0</v>
      </c>
      <c r="H88" s="624">
        <f t="shared" si="87"/>
        <v>0</v>
      </c>
      <c r="I88" s="624">
        <f t="shared" si="88"/>
        <v>6982.9629999999997</v>
      </c>
      <c r="J88" s="616" t="s">
        <v>282</v>
      </c>
      <c r="L88" s="625" t="s">
        <v>512</v>
      </c>
      <c r="M88" s="626">
        <v>25191001</v>
      </c>
      <c r="N88" s="626">
        <f t="shared" si="89"/>
        <v>25971.922030999998</v>
      </c>
      <c r="P88" s="625" t="s">
        <v>328</v>
      </c>
      <c r="Q88" s="626">
        <v>60116716</v>
      </c>
      <c r="R88" s="626">
        <v>27325740</v>
      </c>
      <c r="S88" s="626">
        <v>60116716</v>
      </c>
      <c r="T88" s="626">
        <v>0</v>
      </c>
      <c r="U88" s="626">
        <f t="shared" si="90"/>
        <v>61980.334195999996</v>
      </c>
      <c r="V88" s="624">
        <f t="shared" si="91"/>
        <v>28172.837939999998</v>
      </c>
      <c r="W88" s="624">
        <f t="shared" si="92"/>
        <v>61980.334195999996</v>
      </c>
      <c r="X88" s="624">
        <f t="shared" si="93"/>
        <v>0</v>
      </c>
      <c r="AA88" s="625" t="s">
        <v>503</v>
      </c>
      <c r="AB88" s="626">
        <v>1938069</v>
      </c>
      <c r="AC88" s="624">
        <f t="shared" si="94"/>
        <v>1938.069</v>
      </c>
      <c r="AE88" s="616" t="s">
        <v>327</v>
      </c>
      <c r="AF88" s="624">
        <v>18000000</v>
      </c>
      <c r="AG88" s="624">
        <v>3526865</v>
      </c>
      <c r="AH88" s="624">
        <v>9000000</v>
      </c>
      <c r="AI88" s="624">
        <v>9000000</v>
      </c>
      <c r="AJ88" s="624">
        <f t="shared" si="95"/>
        <v>18000</v>
      </c>
      <c r="AK88" s="624">
        <f t="shared" si="96"/>
        <v>3526.8649999999998</v>
      </c>
      <c r="AL88" s="624">
        <f t="shared" si="97"/>
        <v>9000</v>
      </c>
      <c r="AM88" s="624">
        <f t="shared" si="98"/>
        <v>9000</v>
      </c>
      <c r="AP88" s="625" t="s">
        <v>802</v>
      </c>
      <c r="AQ88" s="626">
        <v>7250577</v>
      </c>
      <c r="AR88" s="626">
        <f t="shared" si="105"/>
        <v>7250.5770000000002</v>
      </c>
      <c r="AT88" s="625" t="s">
        <v>327</v>
      </c>
      <c r="AU88" s="626">
        <v>18000000</v>
      </c>
      <c r="AV88" s="626">
        <v>6092071</v>
      </c>
      <c r="AW88" s="626">
        <v>9000000</v>
      </c>
      <c r="AX88" s="626">
        <v>9000000</v>
      </c>
      <c r="AY88" s="624">
        <f t="shared" si="106"/>
        <v>18000</v>
      </c>
      <c r="AZ88" s="624">
        <f t="shared" si="107"/>
        <v>6092.0709999999999</v>
      </c>
      <c r="BA88" s="624">
        <f t="shared" si="108"/>
        <v>9000</v>
      </c>
      <c r="BB88" s="624">
        <f t="shared" si="109"/>
        <v>9000</v>
      </c>
      <c r="BH88" s="616" t="s">
        <v>328</v>
      </c>
      <c r="BI88" s="627">
        <v>96366716</v>
      </c>
      <c r="BJ88" s="627">
        <v>43721208</v>
      </c>
      <c r="BK88" s="627">
        <v>60116716</v>
      </c>
      <c r="BL88" s="627">
        <v>36250000</v>
      </c>
      <c r="BM88" s="628">
        <f t="shared" si="111"/>
        <v>96366.716</v>
      </c>
      <c r="BN88" s="628">
        <f t="shared" si="112"/>
        <v>43721.207999999999</v>
      </c>
      <c r="BO88" s="628">
        <f t="shared" si="113"/>
        <v>60116.716</v>
      </c>
      <c r="BP88" s="628">
        <f t="shared" si="114"/>
        <v>36250</v>
      </c>
      <c r="BS88" s="616" t="s">
        <v>342</v>
      </c>
      <c r="BT88" s="627">
        <v>114845949</v>
      </c>
      <c r="BU88" s="627">
        <f t="shared" si="115"/>
        <v>114845.94899999999</v>
      </c>
      <c r="BW88" s="627" t="s">
        <v>326</v>
      </c>
      <c r="BX88" s="627">
        <v>2500000</v>
      </c>
      <c r="BY88" s="627">
        <v>1800000</v>
      </c>
      <c r="BZ88" s="627">
        <v>700000</v>
      </c>
      <c r="CA88" s="627">
        <v>734500</v>
      </c>
      <c r="CB88" s="627">
        <f t="shared" si="116"/>
        <v>2500</v>
      </c>
      <c r="CC88" s="627">
        <f t="shared" si="117"/>
        <v>1800</v>
      </c>
      <c r="CD88" s="627">
        <f t="shared" si="118"/>
        <v>700</v>
      </c>
      <c r="CE88" s="627">
        <f t="shared" si="119"/>
        <v>734.5</v>
      </c>
      <c r="CG88" s="616" t="s">
        <v>352</v>
      </c>
      <c r="CH88" s="627">
        <v>153563921</v>
      </c>
      <c r="CI88" s="627">
        <f t="shared" si="120"/>
        <v>153563.921</v>
      </c>
      <c r="CK88" s="625" t="s">
        <v>326</v>
      </c>
      <c r="CL88" s="626">
        <v>2500000</v>
      </c>
      <c r="CM88" s="626">
        <v>734500</v>
      </c>
      <c r="CN88" s="626">
        <v>1800000</v>
      </c>
      <c r="CO88" s="626">
        <v>700000</v>
      </c>
      <c r="CP88" s="627">
        <f t="shared" si="121"/>
        <v>2500</v>
      </c>
      <c r="CQ88" s="627">
        <f t="shared" si="122"/>
        <v>734.5</v>
      </c>
      <c r="CR88" s="627">
        <f t="shared" si="123"/>
        <v>1800</v>
      </c>
      <c r="CS88" s="627">
        <f t="shared" si="124"/>
        <v>700</v>
      </c>
      <c r="CU88" s="628"/>
      <c r="CV88" s="625" t="s">
        <v>892</v>
      </c>
      <c r="CW88" s="626">
        <v>195000000</v>
      </c>
      <c r="CX88" s="626">
        <f t="shared" si="125"/>
        <v>195000</v>
      </c>
      <c r="CZ88" s="625" t="s">
        <v>326</v>
      </c>
      <c r="DA88" s="626">
        <v>2500000</v>
      </c>
      <c r="DB88" s="626">
        <v>922250</v>
      </c>
      <c r="DC88" s="626">
        <v>1800000</v>
      </c>
      <c r="DD88" s="626">
        <v>700000</v>
      </c>
      <c r="DE88" s="626">
        <f t="shared" si="126"/>
        <v>2500</v>
      </c>
      <c r="DF88" s="626">
        <f t="shared" si="127"/>
        <v>922.25</v>
      </c>
      <c r="DG88" s="626">
        <f t="shared" si="128"/>
        <v>1800</v>
      </c>
      <c r="DH88" s="626">
        <f t="shared" si="129"/>
        <v>700</v>
      </c>
      <c r="DL88" s="625" t="s">
        <v>503</v>
      </c>
      <c r="DM88" s="626">
        <v>1965423</v>
      </c>
      <c r="DN88" s="626">
        <f t="shared" si="130"/>
        <v>1965.423</v>
      </c>
      <c r="DQ88" s="629" t="s">
        <v>326</v>
      </c>
      <c r="DR88" s="626">
        <v>2230000</v>
      </c>
      <c r="DS88" s="626">
        <v>1096000</v>
      </c>
      <c r="DT88" s="626">
        <v>2073444</v>
      </c>
      <c r="DU88" s="626">
        <v>156556</v>
      </c>
      <c r="DV88" s="626">
        <f t="shared" si="131"/>
        <v>2230</v>
      </c>
      <c r="DW88" s="626">
        <f t="shared" si="132"/>
        <v>1096</v>
      </c>
      <c r="DX88" s="626">
        <f t="shared" si="133"/>
        <v>2073.444</v>
      </c>
      <c r="DY88" s="626">
        <f t="shared" si="134"/>
        <v>156.55600000000001</v>
      </c>
      <c r="EB88" s="625" t="s">
        <v>346</v>
      </c>
      <c r="EC88" s="626">
        <v>1400175</v>
      </c>
      <c r="ED88" s="626">
        <f t="shared" si="135"/>
        <v>1400.175</v>
      </c>
      <c r="EH88" s="630" t="s">
        <v>326</v>
      </c>
      <c r="EI88" s="630">
        <v>2230000</v>
      </c>
      <c r="EJ88" s="630">
        <v>2073444</v>
      </c>
      <c r="EK88" s="630">
        <v>156556</v>
      </c>
      <c r="EL88" s="630">
        <v>1259150</v>
      </c>
      <c r="EM88" s="630">
        <v>1259150</v>
      </c>
      <c r="EN88" s="630">
        <v>0</v>
      </c>
      <c r="EO88" s="630">
        <f t="shared" si="99"/>
        <v>2230</v>
      </c>
      <c r="EP88" s="630">
        <f t="shared" si="100"/>
        <v>2073.444</v>
      </c>
      <c r="EQ88" s="630">
        <f t="shared" si="101"/>
        <v>156.55600000000001</v>
      </c>
      <c r="ER88" s="630">
        <f t="shared" si="102"/>
        <v>1259.1500000000001</v>
      </c>
      <c r="ES88" s="630">
        <f t="shared" si="103"/>
        <v>1259.1500000000001</v>
      </c>
      <c r="ET88" s="630">
        <f t="shared" si="104"/>
        <v>0</v>
      </c>
      <c r="EW88" s="625" t="s">
        <v>1020</v>
      </c>
      <c r="EX88" s="631">
        <v>12000</v>
      </c>
      <c r="EY88" s="631">
        <f t="shared" si="136"/>
        <v>12</v>
      </c>
      <c r="FA88" s="625" t="s">
        <v>326</v>
      </c>
      <c r="FB88" s="631">
        <v>2230000</v>
      </c>
      <c r="FC88" s="631">
        <v>1665344</v>
      </c>
      <c r="FD88" s="631">
        <v>2073444</v>
      </c>
      <c r="FE88" s="631">
        <v>156556</v>
      </c>
      <c r="FF88" s="631">
        <v>1532594</v>
      </c>
      <c r="FG88" s="631">
        <v>132750</v>
      </c>
      <c r="FH88" s="631">
        <f t="shared" si="137"/>
        <v>2230</v>
      </c>
      <c r="FI88" s="631">
        <f t="shared" si="138"/>
        <v>1665.3440000000001</v>
      </c>
      <c r="FJ88" s="631">
        <f t="shared" si="139"/>
        <v>2073.444</v>
      </c>
      <c r="FK88" s="631">
        <f t="shared" si="140"/>
        <v>156.55600000000001</v>
      </c>
      <c r="FL88" s="631">
        <f t="shared" si="141"/>
        <v>1532.5940000000001</v>
      </c>
      <c r="FM88" s="631">
        <f t="shared" si="142"/>
        <v>132.75</v>
      </c>
      <c r="FP88" s="632" t="s">
        <v>339</v>
      </c>
      <c r="FQ88" s="633">
        <v>108683194</v>
      </c>
      <c r="FR88" s="627">
        <f t="shared" si="143"/>
        <v>108683.194</v>
      </c>
      <c r="FT88" s="625" t="s">
        <v>326</v>
      </c>
      <c r="FU88" s="625">
        <v>1883144</v>
      </c>
      <c r="FV88" s="633">
        <v>1883144</v>
      </c>
      <c r="FW88" s="633">
        <v>1883144</v>
      </c>
      <c r="FX88" s="633">
        <v>0</v>
      </c>
      <c r="FY88" s="633">
        <v>1883144</v>
      </c>
      <c r="FZ88" s="633">
        <v>0</v>
      </c>
      <c r="GA88" s="633">
        <f t="shared" si="144"/>
        <v>1883.144</v>
      </c>
      <c r="GB88" s="633">
        <f t="shared" si="145"/>
        <v>1883.144</v>
      </c>
      <c r="GC88" s="633">
        <f t="shared" si="146"/>
        <v>1883.144</v>
      </c>
      <c r="GD88" s="633">
        <f t="shared" si="147"/>
        <v>0</v>
      </c>
      <c r="GE88" s="633">
        <f t="shared" si="148"/>
        <v>1883.144</v>
      </c>
      <c r="GF88" s="633">
        <f t="shared" si="149"/>
        <v>0</v>
      </c>
      <c r="GG88" s="633"/>
    </row>
    <row r="89" spans="1:189" x14ac:dyDescent="0.2">
      <c r="A89" s="624" t="s">
        <v>494</v>
      </c>
      <c r="B89" s="624">
        <v>46193418</v>
      </c>
      <c r="C89" s="624">
        <v>1393417</v>
      </c>
      <c r="D89" s="624">
        <v>46193417</v>
      </c>
      <c r="E89" s="624">
        <v>1</v>
      </c>
      <c r="F89" s="624">
        <f t="shared" si="85"/>
        <v>47625.413957999997</v>
      </c>
      <c r="G89" s="624">
        <f t="shared" si="86"/>
        <v>1436.6129269999999</v>
      </c>
      <c r="H89" s="624">
        <f t="shared" si="87"/>
        <v>47625.412926999998</v>
      </c>
      <c r="I89" s="624">
        <f t="shared" si="88"/>
        <v>1.031E-3</v>
      </c>
      <c r="J89" s="616" t="s">
        <v>282</v>
      </c>
      <c r="L89" s="625" t="s">
        <v>660</v>
      </c>
      <c r="M89" s="626">
        <v>25191001</v>
      </c>
      <c r="N89" s="626">
        <f t="shared" si="89"/>
        <v>25971.922030999998</v>
      </c>
      <c r="P89" s="625" t="s">
        <v>329</v>
      </c>
      <c r="Q89" s="626">
        <v>1500000</v>
      </c>
      <c r="R89" s="626">
        <v>0</v>
      </c>
      <c r="S89" s="626">
        <v>0</v>
      </c>
      <c r="T89" s="626">
        <v>1500000</v>
      </c>
      <c r="U89" s="626">
        <f t="shared" si="90"/>
        <v>1546.4999999999998</v>
      </c>
      <c r="V89" s="624">
        <f t="shared" si="91"/>
        <v>0</v>
      </c>
      <c r="W89" s="624">
        <f t="shared" si="92"/>
        <v>0</v>
      </c>
      <c r="X89" s="624">
        <f t="shared" si="93"/>
        <v>1546.4999999999998</v>
      </c>
      <c r="AA89" s="625" t="s">
        <v>504</v>
      </c>
      <c r="AB89" s="626">
        <v>10224906</v>
      </c>
      <c r="AC89" s="624">
        <f t="shared" si="94"/>
        <v>10224.906000000001</v>
      </c>
      <c r="AE89" s="616" t="s">
        <v>328</v>
      </c>
      <c r="AF89" s="624">
        <v>60116716</v>
      </c>
      <c r="AG89" s="624">
        <v>27325740</v>
      </c>
      <c r="AH89" s="624">
        <v>60116716</v>
      </c>
      <c r="AI89" s="624">
        <v>0</v>
      </c>
      <c r="AJ89" s="624">
        <f t="shared" si="95"/>
        <v>60116.716</v>
      </c>
      <c r="AK89" s="624">
        <f t="shared" si="96"/>
        <v>27325.74</v>
      </c>
      <c r="AL89" s="624">
        <f t="shared" si="97"/>
        <v>60116.716</v>
      </c>
      <c r="AM89" s="624">
        <f t="shared" si="98"/>
        <v>0</v>
      </c>
      <c r="AP89" s="625" t="s">
        <v>803</v>
      </c>
      <c r="AQ89" s="626">
        <v>7250577</v>
      </c>
      <c r="AR89" s="626">
        <f t="shared" si="105"/>
        <v>7250.5770000000002</v>
      </c>
      <c r="AT89" s="625" t="s">
        <v>328</v>
      </c>
      <c r="AU89" s="626">
        <v>96366716</v>
      </c>
      <c r="AV89" s="626">
        <v>27325740</v>
      </c>
      <c r="AW89" s="626">
        <v>60116716</v>
      </c>
      <c r="AX89" s="626">
        <v>36250000</v>
      </c>
      <c r="AY89" s="624">
        <f t="shared" si="106"/>
        <v>96366.716</v>
      </c>
      <c r="AZ89" s="624">
        <f t="shared" si="107"/>
        <v>27325.74</v>
      </c>
      <c r="BA89" s="624">
        <f t="shared" si="108"/>
        <v>60116.716</v>
      </c>
      <c r="BB89" s="624">
        <f t="shared" si="109"/>
        <v>36250</v>
      </c>
      <c r="BH89" s="616" t="s">
        <v>329</v>
      </c>
      <c r="BI89" s="627">
        <v>1500000</v>
      </c>
      <c r="BJ89" s="627">
        <v>0</v>
      </c>
      <c r="BK89" s="627">
        <v>1351800</v>
      </c>
      <c r="BL89" s="627">
        <v>148200</v>
      </c>
      <c r="BM89" s="628">
        <f t="shared" si="111"/>
        <v>1500</v>
      </c>
      <c r="BN89" s="628">
        <f t="shared" si="112"/>
        <v>0</v>
      </c>
      <c r="BO89" s="628">
        <f t="shared" si="113"/>
        <v>1351.8</v>
      </c>
      <c r="BP89" s="628">
        <f t="shared" si="114"/>
        <v>148.19999999999999</v>
      </c>
      <c r="BS89" s="616" t="s">
        <v>343</v>
      </c>
      <c r="BT89" s="627">
        <v>1125000</v>
      </c>
      <c r="BU89" s="627">
        <f t="shared" si="115"/>
        <v>1125</v>
      </c>
      <c r="BW89" s="627" t="s">
        <v>327</v>
      </c>
      <c r="BX89" s="627">
        <v>63000000</v>
      </c>
      <c r="BY89" s="627">
        <v>63000000</v>
      </c>
      <c r="BZ89" s="627">
        <v>0</v>
      </c>
      <c r="CA89" s="627">
        <v>7665974</v>
      </c>
      <c r="CB89" s="627">
        <f t="shared" si="116"/>
        <v>63000</v>
      </c>
      <c r="CC89" s="627">
        <f t="shared" si="117"/>
        <v>63000</v>
      </c>
      <c r="CD89" s="627">
        <f t="shared" si="118"/>
        <v>0</v>
      </c>
      <c r="CE89" s="627">
        <f t="shared" si="119"/>
        <v>7665.9740000000002</v>
      </c>
      <c r="CG89" s="616" t="s">
        <v>355</v>
      </c>
      <c r="CH89" s="627">
        <v>153563921</v>
      </c>
      <c r="CI89" s="627">
        <f t="shared" si="120"/>
        <v>153563.921</v>
      </c>
      <c r="CK89" s="625" t="s">
        <v>327</v>
      </c>
      <c r="CL89" s="626">
        <v>18000000</v>
      </c>
      <c r="CM89" s="626">
        <v>7665974</v>
      </c>
      <c r="CN89" s="626">
        <v>18000000</v>
      </c>
      <c r="CO89" s="626">
        <v>0</v>
      </c>
      <c r="CP89" s="627">
        <f t="shared" si="121"/>
        <v>18000</v>
      </c>
      <c r="CQ89" s="627">
        <f t="shared" si="122"/>
        <v>7665.9740000000002</v>
      </c>
      <c r="CR89" s="627">
        <f t="shared" si="123"/>
        <v>18000</v>
      </c>
      <c r="CS89" s="627">
        <f t="shared" si="124"/>
        <v>0</v>
      </c>
      <c r="CU89" s="628"/>
      <c r="CV89" s="625" t="s">
        <v>420</v>
      </c>
      <c r="CW89" s="626">
        <v>29100000</v>
      </c>
      <c r="CX89" s="626">
        <f t="shared" si="125"/>
        <v>29100</v>
      </c>
      <c r="CZ89" s="625" t="s">
        <v>327</v>
      </c>
      <c r="DA89" s="626">
        <v>18000000</v>
      </c>
      <c r="DB89" s="626">
        <v>9187162</v>
      </c>
      <c r="DC89" s="626">
        <v>18000000</v>
      </c>
      <c r="DD89" s="626">
        <v>0</v>
      </c>
      <c r="DE89" s="626">
        <f t="shared" si="126"/>
        <v>18000</v>
      </c>
      <c r="DF89" s="626">
        <f t="shared" si="127"/>
        <v>9187.1620000000003</v>
      </c>
      <c r="DG89" s="626">
        <f t="shared" si="128"/>
        <v>18000</v>
      </c>
      <c r="DH89" s="626">
        <f t="shared" si="129"/>
        <v>0</v>
      </c>
      <c r="DL89" s="625" t="s">
        <v>504</v>
      </c>
      <c r="DM89" s="626">
        <v>10319010</v>
      </c>
      <c r="DN89" s="626">
        <f t="shared" si="130"/>
        <v>10319.01</v>
      </c>
      <c r="DQ89" s="629" t="s">
        <v>327</v>
      </c>
      <c r="DR89" s="626">
        <v>18000000</v>
      </c>
      <c r="DS89" s="626">
        <v>10331036</v>
      </c>
      <c r="DT89" s="626">
        <v>18000000</v>
      </c>
      <c r="DU89" s="626">
        <v>0</v>
      </c>
      <c r="DV89" s="626">
        <f t="shared" si="131"/>
        <v>18000</v>
      </c>
      <c r="DW89" s="626">
        <f t="shared" si="132"/>
        <v>10331.036</v>
      </c>
      <c r="DX89" s="626">
        <f t="shared" si="133"/>
        <v>18000</v>
      </c>
      <c r="DY89" s="626">
        <f t="shared" si="134"/>
        <v>0</v>
      </c>
      <c r="EB89" s="625" t="s">
        <v>348</v>
      </c>
      <c r="EC89" s="626">
        <v>5153296</v>
      </c>
      <c r="ED89" s="626">
        <f t="shared" si="135"/>
        <v>5153.2960000000003</v>
      </c>
      <c r="EH89" s="630" t="s">
        <v>327</v>
      </c>
      <c r="EI89" s="630">
        <v>18381180</v>
      </c>
      <c r="EJ89" s="630">
        <v>18000000</v>
      </c>
      <c r="EK89" s="630">
        <v>381180</v>
      </c>
      <c r="EL89" s="630">
        <v>10938448</v>
      </c>
      <c r="EM89" s="630">
        <v>10331036</v>
      </c>
      <c r="EN89" s="630">
        <v>607412</v>
      </c>
      <c r="EO89" s="630">
        <f t="shared" si="99"/>
        <v>18381.18</v>
      </c>
      <c r="EP89" s="630">
        <f t="shared" si="100"/>
        <v>18000</v>
      </c>
      <c r="EQ89" s="630">
        <f t="shared" si="101"/>
        <v>381.18</v>
      </c>
      <c r="ER89" s="630">
        <f t="shared" si="102"/>
        <v>10938.448</v>
      </c>
      <c r="ES89" s="630">
        <f t="shared" si="103"/>
        <v>10331.036</v>
      </c>
      <c r="ET89" s="630">
        <f t="shared" si="104"/>
        <v>607.41200000000003</v>
      </c>
      <c r="EW89" s="625" t="s">
        <v>348</v>
      </c>
      <c r="EX89" s="631">
        <v>615528296</v>
      </c>
      <c r="EY89" s="631">
        <f t="shared" si="136"/>
        <v>615528.29599999997</v>
      </c>
      <c r="FA89" s="625" t="s">
        <v>327</v>
      </c>
      <c r="FB89" s="631">
        <v>18381180</v>
      </c>
      <c r="FC89" s="631">
        <v>11490306</v>
      </c>
      <c r="FD89" s="631">
        <v>18381180</v>
      </c>
      <c r="FE89" s="631">
        <v>0</v>
      </c>
      <c r="FF89" s="631">
        <v>10938448</v>
      </c>
      <c r="FG89" s="631">
        <v>551858</v>
      </c>
      <c r="FH89" s="631">
        <f t="shared" si="137"/>
        <v>18381.18</v>
      </c>
      <c r="FI89" s="631">
        <f t="shared" si="138"/>
        <v>11490.306</v>
      </c>
      <c r="FJ89" s="631">
        <f t="shared" si="139"/>
        <v>18381.18</v>
      </c>
      <c r="FK89" s="631">
        <f t="shared" si="140"/>
        <v>0</v>
      </c>
      <c r="FL89" s="631">
        <f t="shared" si="141"/>
        <v>10938.448</v>
      </c>
      <c r="FM89" s="631">
        <f t="shared" si="142"/>
        <v>551.85799999999995</v>
      </c>
      <c r="FP89" s="632" t="s">
        <v>340</v>
      </c>
      <c r="FQ89" s="633">
        <v>87889956</v>
      </c>
      <c r="FR89" s="627">
        <f t="shared" si="143"/>
        <v>87889.956000000006</v>
      </c>
      <c r="FT89" s="625" t="s">
        <v>327</v>
      </c>
      <c r="FU89" s="625">
        <v>14759908</v>
      </c>
      <c r="FV89" s="633">
        <v>14464802</v>
      </c>
      <c r="FW89" s="633">
        <v>14759908</v>
      </c>
      <c r="FX89" s="633">
        <v>0</v>
      </c>
      <c r="FY89" s="633">
        <v>11871486</v>
      </c>
      <c r="FZ89" s="633">
        <v>2593316</v>
      </c>
      <c r="GA89" s="633">
        <f t="shared" si="144"/>
        <v>14759.907999999999</v>
      </c>
      <c r="GB89" s="633">
        <f t="shared" si="145"/>
        <v>14464.802</v>
      </c>
      <c r="GC89" s="633">
        <f t="shared" si="146"/>
        <v>14759.907999999999</v>
      </c>
      <c r="GD89" s="633">
        <f t="shared" si="147"/>
        <v>0</v>
      </c>
      <c r="GE89" s="633">
        <f t="shared" si="148"/>
        <v>11871.486000000001</v>
      </c>
      <c r="GF89" s="633">
        <f t="shared" si="149"/>
        <v>2593.3159999999998</v>
      </c>
      <c r="GG89" s="633"/>
    </row>
    <row r="90" spans="1:189" x14ac:dyDescent="0.2">
      <c r="A90" s="624" t="s">
        <v>331</v>
      </c>
      <c r="B90" s="624">
        <v>37504447</v>
      </c>
      <c r="C90" s="624">
        <v>1884960</v>
      </c>
      <c r="D90" s="624">
        <v>20094030</v>
      </c>
      <c r="E90" s="624">
        <v>17410417</v>
      </c>
      <c r="F90" s="624">
        <f t="shared" si="85"/>
        <v>38667.084856999994</v>
      </c>
      <c r="G90" s="624">
        <f t="shared" si="86"/>
        <v>1943.3937599999999</v>
      </c>
      <c r="H90" s="624">
        <f t="shared" si="87"/>
        <v>20716.944929999998</v>
      </c>
      <c r="I90" s="624">
        <f t="shared" si="88"/>
        <v>17950.139927</v>
      </c>
      <c r="J90" s="616" t="s">
        <v>282</v>
      </c>
      <c r="L90" s="625" t="s">
        <v>352</v>
      </c>
      <c r="M90" s="626">
        <v>2593828058</v>
      </c>
      <c r="N90" s="626">
        <f t="shared" si="89"/>
        <v>2674236.727798</v>
      </c>
      <c r="P90" s="625" t="s">
        <v>330</v>
      </c>
      <c r="Q90" s="626">
        <v>6773000</v>
      </c>
      <c r="R90" s="626">
        <v>0</v>
      </c>
      <c r="S90" s="626">
        <v>0</v>
      </c>
      <c r="T90" s="626">
        <v>6773000</v>
      </c>
      <c r="U90" s="626">
        <f t="shared" si="90"/>
        <v>6982.9629999999997</v>
      </c>
      <c r="V90" s="624">
        <f t="shared" si="91"/>
        <v>0</v>
      </c>
      <c r="W90" s="624">
        <f t="shared" si="92"/>
        <v>0</v>
      </c>
      <c r="X90" s="624">
        <f t="shared" si="93"/>
        <v>6982.9629999999997</v>
      </c>
      <c r="AA90" s="625" t="s">
        <v>419</v>
      </c>
      <c r="AB90" s="626">
        <v>2388858</v>
      </c>
      <c r="AC90" s="624">
        <f t="shared" si="94"/>
        <v>2388.8580000000002</v>
      </c>
      <c r="AE90" s="616" t="s">
        <v>329</v>
      </c>
      <c r="AF90" s="624">
        <v>1500000</v>
      </c>
      <c r="AG90" s="624">
        <v>0</v>
      </c>
      <c r="AH90" s="624">
        <v>1351800</v>
      </c>
      <c r="AI90" s="624">
        <v>148200</v>
      </c>
      <c r="AJ90" s="624">
        <f t="shared" si="95"/>
        <v>1500</v>
      </c>
      <c r="AK90" s="624">
        <f t="shared" si="96"/>
        <v>0</v>
      </c>
      <c r="AL90" s="624">
        <f t="shared" si="97"/>
        <v>1351.8</v>
      </c>
      <c r="AM90" s="624">
        <f t="shared" si="98"/>
        <v>148.19999999999999</v>
      </c>
      <c r="AP90" s="625" t="s">
        <v>527</v>
      </c>
      <c r="AQ90" s="626">
        <v>64608550</v>
      </c>
      <c r="AR90" s="626">
        <f t="shared" si="105"/>
        <v>64608.55</v>
      </c>
      <c r="AT90" s="625" t="s">
        <v>329</v>
      </c>
      <c r="AU90" s="626">
        <v>1500000</v>
      </c>
      <c r="AV90" s="626">
        <v>0</v>
      </c>
      <c r="AW90" s="626">
        <v>1351800</v>
      </c>
      <c r="AX90" s="626">
        <v>148200</v>
      </c>
      <c r="AY90" s="624">
        <f t="shared" si="106"/>
        <v>1500</v>
      </c>
      <c r="AZ90" s="624">
        <f t="shared" si="107"/>
        <v>0</v>
      </c>
      <c r="BA90" s="624">
        <f t="shared" si="108"/>
        <v>1351.8</v>
      </c>
      <c r="BB90" s="624">
        <f t="shared" si="109"/>
        <v>148.19999999999999</v>
      </c>
      <c r="BH90" s="616" t="s">
        <v>330</v>
      </c>
      <c r="BI90" s="627">
        <v>6773000</v>
      </c>
      <c r="BJ90" s="627">
        <v>0</v>
      </c>
      <c r="BK90" s="627">
        <v>0</v>
      </c>
      <c r="BL90" s="627">
        <v>6773000</v>
      </c>
      <c r="BM90" s="628">
        <f t="shared" si="111"/>
        <v>6773</v>
      </c>
      <c r="BN90" s="628">
        <f t="shared" si="112"/>
        <v>0</v>
      </c>
      <c r="BO90" s="628">
        <f t="shared" si="113"/>
        <v>0</v>
      </c>
      <c r="BP90" s="628">
        <f t="shared" si="114"/>
        <v>6773</v>
      </c>
      <c r="BS90" s="616" t="s">
        <v>344</v>
      </c>
      <c r="BT90" s="627">
        <v>134053732</v>
      </c>
      <c r="BU90" s="627">
        <f t="shared" si="115"/>
        <v>134053.73199999999</v>
      </c>
      <c r="BW90" s="627" t="s">
        <v>328</v>
      </c>
      <c r="BX90" s="627">
        <v>107297028</v>
      </c>
      <c r="BY90" s="627">
        <v>71047028</v>
      </c>
      <c r="BZ90" s="627">
        <v>36250000</v>
      </c>
      <c r="CA90" s="627">
        <v>49186354</v>
      </c>
      <c r="CB90" s="627">
        <f t="shared" si="116"/>
        <v>107297.02800000001</v>
      </c>
      <c r="CC90" s="627">
        <f t="shared" si="117"/>
        <v>71047.028000000006</v>
      </c>
      <c r="CD90" s="627">
        <f t="shared" si="118"/>
        <v>36250</v>
      </c>
      <c r="CE90" s="627">
        <f t="shared" si="119"/>
        <v>49186.353999999999</v>
      </c>
      <c r="CK90" s="625" t="s">
        <v>328</v>
      </c>
      <c r="CL90" s="626">
        <v>107297028</v>
      </c>
      <c r="CM90" s="626">
        <v>49186354</v>
      </c>
      <c r="CN90" s="626">
        <v>107297028</v>
      </c>
      <c r="CO90" s="626">
        <v>0</v>
      </c>
      <c r="CP90" s="627">
        <f t="shared" si="121"/>
        <v>107297.02800000001</v>
      </c>
      <c r="CQ90" s="627">
        <f t="shared" si="122"/>
        <v>49186.353999999999</v>
      </c>
      <c r="CR90" s="627">
        <f t="shared" si="123"/>
        <v>107297.02800000001</v>
      </c>
      <c r="CS90" s="627">
        <f t="shared" si="124"/>
        <v>0</v>
      </c>
      <c r="CU90" s="628"/>
      <c r="CV90" s="625" t="s">
        <v>756</v>
      </c>
      <c r="CW90" s="626">
        <v>29100000</v>
      </c>
      <c r="CX90" s="626">
        <f t="shared" si="125"/>
        <v>29100</v>
      </c>
      <c r="CZ90" s="625" t="s">
        <v>328</v>
      </c>
      <c r="DA90" s="626">
        <v>107297028</v>
      </c>
      <c r="DB90" s="626">
        <v>49186354</v>
      </c>
      <c r="DC90" s="626">
        <v>107297028</v>
      </c>
      <c r="DD90" s="626">
        <v>0</v>
      </c>
      <c r="DE90" s="626">
        <f t="shared" si="126"/>
        <v>107297.02800000001</v>
      </c>
      <c r="DF90" s="626">
        <f t="shared" si="127"/>
        <v>49186.353999999999</v>
      </c>
      <c r="DG90" s="626">
        <f t="shared" si="128"/>
        <v>107297.02800000001</v>
      </c>
      <c r="DH90" s="626">
        <f t="shared" si="129"/>
        <v>0</v>
      </c>
      <c r="DL90" s="625" t="s">
        <v>419</v>
      </c>
      <c r="DM90" s="626">
        <v>2388858</v>
      </c>
      <c r="DN90" s="626">
        <f t="shared" si="130"/>
        <v>2388.8580000000002</v>
      </c>
      <c r="DQ90" s="629" t="s">
        <v>328</v>
      </c>
      <c r="DR90" s="626">
        <v>107609834</v>
      </c>
      <c r="DS90" s="626">
        <v>71046978</v>
      </c>
      <c r="DT90" s="626">
        <v>107609834</v>
      </c>
      <c r="DU90" s="626">
        <v>0</v>
      </c>
      <c r="DV90" s="626">
        <f t="shared" si="131"/>
        <v>107609.834</v>
      </c>
      <c r="DW90" s="626">
        <f t="shared" si="132"/>
        <v>71046.978000000003</v>
      </c>
      <c r="DX90" s="626">
        <f t="shared" si="133"/>
        <v>107609.834</v>
      </c>
      <c r="DY90" s="626">
        <f t="shared" si="134"/>
        <v>0</v>
      </c>
      <c r="EB90" s="625" t="s">
        <v>802</v>
      </c>
      <c r="EC90" s="626">
        <v>5153296</v>
      </c>
      <c r="ED90" s="626">
        <f t="shared" si="135"/>
        <v>5153.2960000000003</v>
      </c>
      <c r="EH90" s="630" t="s">
        <v>328</v>
      </c>
      <c r="EI90" s="630">
        <v>107609834</v>
      </c>
      <c r="EJ90" s="630">
        <v>107609834</v>
      </c>
      <c r="EK90" s="630">
        <v>0</v>
      </c>
      <c r="EL90" s="630">
        <v>71285487</v>
      </c>
      <c r="EM90" s="630">
        <v>71285487</v>
      </c>
      <c r="EN90" s="630">
        <v>0</v>
      </c>
      <c r="EO90" s="630">
        <f t="shared" si="99"/>
        <v>107609.834</v>
      </c>
      <c r="EP90" s="630">
        <f t="shared" si="100"/>
        <v>107609.834</v>
      </c>
      <c r="EQ90" s="630">
        <f t="shared" si="101"/>
        <v>0</v>
      </c>
      <c r="ER90" s="630">
        <f t="shared" si="102"/>
        <v>71285.486999999994</v>
      </c>
      <c r="ES90" s="630">
        <f t="shared" si="103"/>
        <v>71285.486999999994</v>
      </c>
      <c r="ET90" s="630">
        <f t="shared" si="104"/>
        <v>0</v>
      </c>
      <c r="EW90" s="625" t="s">
        <v>349</v>
      </c>
      <c r="EX90" s="631">
        <v>400000000</v>
      </c>
      <c r="EY90" s="631">
        <f t="shared" si="136"/>
        <v>400000</v>
      </c>
      <c r="FA90" s="625" t="s">
        <v>328</v>
      </c>
      <c r="FB90" s="631">
        <v>107609834</v>
      </c>
      <c r="FC90" s="631">
        <v>71285487</v>
      </c>
      <c r="FD90" s="631">
        <v>107609834</v>
      </c>
      <c r="FE90" s="631">
        <v>0</v>
      </c>
      <c r="FF90" s="631">
        <v>71285487</v>
      </c>
      <c r="FG90" s="631">
        <v>0</v>
      </c>
      <c r="FH90" s="631">
        <f t="shared" si="137"/>
        <v>107609.834</v>
      </c>
      <c r="FI90" s="631">
        <f t="shared" si="138"/>
        <v>71285.486999999994</v>
      </c>
      <c r="FJ90" s="631">
        <f t="shared" si="139"/>
        <v>107609.834</v>
      </c>
      <c r="FK90" s="631">
        <f t="shared" si="140"/>
        <v>0</v>
      </c>
      <c r="FL90" s="631">
        <f t="shared" si="141"/>
        <v>71285.486999999994</v>
      </c>
      <c r="FM90" s="631">
        <f t="shared" si="142"/>
        <v>0</v>
      </c>
      <c r="FP90" s="632" t="s">
        <v>503</v>
      </c>
      <c r="FQ90" s="633">
        <v>3699600</v>
      </c>
      <c r="FR90" s="627">
        <f t="shared" si="143"/>
        <v>3699.6</v>
      </c>
      <c r="FT90" s="625" t="s">
        <v>328</v>
      </c>
      <c r="FU90" s="625">
        <v>95236511</v>
      </c>
      <c r="FV90" s="633">
        <v>95236511</v>
      </c>
      <c r="FW90" s="633">
        <v>95236511</v>
      </c>
      <c r="FX90" s="633">
        <v>0</v>
      </c>
      <c r="FY90" s="633">
        <v>71285487</v>
      </c>
      <c r="FZ90" s="633">
        <v>23951024</v>
      </c>
      <c r="GA90" s="633">
        <f t="shared" si="144"/>
        <v>95236.510999999999</v>
      </c>
      <c r="GB90" s="633">
        <f t="shared" si="145"/>
        <v>95236.510999999999</v>
      </c>
      <c r="GC90" s="633">
        <f t="shared" si="146"/>
        <v>95236.510999999999</v>
      </c>
      <c r="GD90" s="633">
        <f t="shared" si="147"/>
        <v>0</v>
      </c>
      <c r="GE90" s="633">
        <f t="shared" si="148"/>
        <v>71285.486999999994</v>
      </c>
      <c r="GF90" s="633">
        <f t="shared" si="149"/>
        <v>23951.024000000001</v>
      </c>
      <c r="GG90" s="633"/>
    </row>
    <row r="91" spans="1:189" x14ac:dyDescent="0.2">
      <c r="A91" s="624" t="s">
        <v>495</v>
      </c>
      <c r="B91" s="624">
        <v>17290247</v>
      </c>
      <c r="C91" s="624">
        <v>1884960</v>
      </c>
      <c r="D91" s="624">
        <v>15862247</v>
      </c>
      <c r="E91" s="624">
        <v>1428000</v>
      </c>
      <c r="F91" s="624">
        <f t="shared" si="85"/>
        <v>17826.244656999999</v>
      </c>
      <c r="G91" s="624">
        <f t="shared" si="86"/>
        <v>1943.3937599999999</v>
      </c>
      <c r="H91" s="624">
        <f t="shared" si="87"/>
        <v>16353.976656999997</v>
      </c>
      <c r="I91" s="624">
        <f t="shared" si="88"/>
        <v>1472.2679999999998</v>
      </c>
      <c r="J91" s="616" t="s">
        <v>282</v>
      </c>
      <c r="L91" s="625" t="s">
        <v>353</v>
      </c>
      <c r="M91" s="626">
        <v>1729970892</v>
      </c>
      <c r="N91" s="626">
        <f t="shared" si="89"/>
        <v>1783599.9896519999</v>
      </c>
      <c r="P91" s="625" t="s">
        <v>494</v>
      </c>
      <c r="Q91" s="626">
        <v>46193418</v>
      </c>
      <c r="R91" s="626">
        <v>5126750</v>
      </c>
      <c r="S91" s="626">
        <v>46193417</v>
      </c>
      <c r="T91" s="626">
        <v>1</v>
      </c>
      <c r="U91" s="626">
        <f t="shared" si="90"/>
        <v>47625.413957999997</v>
      </c>
      <c r="V91" s="624">
        <f t="shared" si="91"/>
        <v>5285.6792499999992</v>
      </c>
      <c r="W91" s="624">
        <f t="shared" si="92"/>
        <v>47625.412926999998</v>
      </c>
      <c r="X91" s="624">
        <f t="shared" si="93"/>
        <v>1.031E-3</v>
      </c>
      <c r="AA91" s="625" t="s">
        <v>506</v>
      </c>
      <c r="AB91" s="626">
        <v>188635817</v>
      </c>
      <c r="AC91" s="624">
        <f t="shared" si="94"/>
        <v>188635.81700000001</v>
      </c>
      <c r="AE91" s="616" t="s">
        <v>330</v>
      </c>
      <c r="AF91" s="624">
        <v>6773000</v>
      </c>
      <c r="AG91" s="624">
        <v>0</v>
      </c>
      <c r="AH91" s="624">
        <v>0</v>
      </c>
      <c r="AI91" s="624">
        <v>6773000</v>
      </c>
      <c r="AJ91" s="624">
        <f t="shared" si="95"/>
        <v>6773</v>
      </c>
      <c r="AK91" s="624">
        <f t="shared" si="96"/>
        <v>0</v>
      </c>
      <c r="AL91" s="624">
        <f t="shared" si="97"/>
        <v>0</v>
      </c>
      <c r="AM91" s="624">
        <f t="shared" si="98"/>
        <v>6773</v>
      </c>
      <c r="AP91" s="625" t="s">
        <v>528</v>
      </c>
      <c r="AQ91" s="626">
        <v>64608550</v>
      </c>
      <c r="AR91" s="626">
        <f t="shared" si="105"/>
        <v>64608.55</v>
      </c>
      <c r="AT91" s="625" t="s">
        <v>330</v>
      </c>
      <c r="AU91" s="626">
        <v>6773000</v>
      </c>
      <c r="AV91" s="626">
        <v>0</v>
      </c>
      <c r="AW91" s="626">
        <v>0</v>
      </c>
      <c r="AX91" s="626">
        <v>6773000</v>
      </c>
      <c r="AY91" s="624">
        <f t="shared" si="106"/>
        <v>6773</v>
      </c>
      <c r="AZ91" s="624">
        <f t="shared" si="107"/>
        <v>0</v>
      </c>
      <c r="BA91" s="624">
        <f t="shared" si="108"/>
        <v>0</v>
      </c>
      <c r="BB91" s="624">
        <f t="shared" si="109"/>
        <v>6773</v>
      </c>
      <c r="BH91" s="616" t="s">
        <v>494</v>
      </c>
      <c r="BI91" s="627">
        <v>46193418</v>
      </c>
      <c r="BJ91" s="627">
        <v>23793415</v>
      </c>
      <c r="BK91" s="627">
        <v>46193417</v>
      </c>
      <c r="BL91" s="627">
        <v>1</v>
      </c>
      <c r="BM91" s="628">
        <f t="shared" si="111"/>
        <v>46193.417999999998</v>
      </c>
      <c r="BN91" s="628">
        <f t="shared" si="112"/>
        <v>23793.415000000001</v>
      </c>
      <c r="BO91" s="628">
        <f t="shared" si="113"/>
        <v>46193.417000000001</v>
      </c>
      <c r="BP91" s="628">
        <f t="shared" si="114"/>
        <v>1E-3</v>
      </c>
      <c r="BS91" s="616" t="s">
        <v>507</v>
      </c>
      <c r="BT91" s="627">
        <v>1073313</v>
      </c>
      <c r="BU91" s="627">
        <f t="shared" si="115"/>
        <v>1073.3130000000001</v>
      </c>
      <c r="BW91" s="627" t="s">
        <v>329</v>
      </c>
      <c r="BX91" s="627">
        <v>1351800</v>
      </c>
      <c r="BY91" s="627">
        <v>1351800</v>
      </c>
      <c r="BZ91" s="627">
        <v>0</v>
      </c>
      <c r="CA91" s="627">
        <v>0</v>
      </c>
      <c r="CB91" s="627">
        <f t="shared" si="116"/>
        <v>1351.8</v>
      </c>
      <c r="CC91" s="627">
        <f t="shared" si="117"/>
        <v>1351.8</v>
      </c>
      <c r="CD91" s="627">
        <f t="shared" si="118"/>
        <v>0</v>
      </c>
      <c r="CE91" s="627">
        <f t="shared" si="119"/>
        <v>0</v>
      </c>
      <c r="CK91" s="625" t="s">
        <v>329</v>
      </c>
      <c r="CL91" s="626">
        <v>1351800</v>
      </c>
      <c r="CM91" s="626">
        <v>0</v>
      </c>
      <c r="CN91" s="626">
        <v>1351800</v>
      </c>
      <c r="CO91" s="626">
        <v>0</v>
      </c>
      <c r="CP91" s="627">
        <f t="shared" si="121"/>
        <v>1351.8</v>
      </c>
      <c r="CQ91" s="627">
        <f t="shared" si="122"/>
        <v>0</v>
      </c>
      <c r="CR91" s="627">
        <f t="shared" si="123"/>
        <v>1351.8</v>
      </c>
      <c r="CS91" s="627">
        <f t="shared" si="124"/>
        <v>0</v>
      </c>
      <c r="CU91" s="628"/>
      <c r="CV91" s="625" t="s">
        <v>802</v>
      </c>
      <c r="CW91" s="626">
        <v>7243406</v>
      </c>
      <c r="CX91" s="626">
        <f t="shared" si="125"/>
        <v>7243.4059999999999</v>
      </c>
      <c r="CZ91" s="625" t="s">
        <v>329</v>
      </c>
      <c r="DA91" s="626">
        <v>1351800</v>
      </c>
      <c r="DB91" s="626">
        <v>675900</v>
      </c>
      <c r="DC91" s="626">
        <v>1351800</v>
      </c>
      <c r="DD91" s="626">
        <v>0</v>
      </c>
      <c r="DE91" s="626">
        <f t="shared" si="126"/>
        <v>1351.8</v>
      </c>
      <c r="DF91" s="626">
        <f t="shared" si="127"/>
        <v>675.9</v>
      </c>
      <c r="DG91" s="626">
        <f t="shared" si="128"/>
        <v>1351.8</v>
      </c>
      <c r="DH91" s="626">
        <f t="shared" si="129"/>
        <v>0</v>
      </c>
      <c r="DL91" s="625" t="s">
        <v>505</v>
      </c>
      <c r="DM91" s="626">
        <v>9884</v>
      </c>
      <c r="DN91" s="626">
        <f t="shared" si="130"/>
        <v>9.8840000000000003</v>
      </c>
      <c r="DQ91" s="629" t="s">
        <v>329</v>
      </c>
      <c r="DR91" s="626">
        <v>1351800</v>
      </c>
      <c r="DS91" s="626">
        <v>751000</v>
      </c>
      <c r="DT91" s="626">
        <v>1351800</v>
      </c>
      <c r="DU91" s="626">
        <v>0</v>
      </c>
      <c r="DV91" s="626">
        <f t="shared" si="131"/>
        <v>1351.8</v>
      </c>
      <c r="DW91" s="626">
        <f t="shared" si="132"/>
        <v>751</v>
      </c>
      <c r="DX91" s="626">
        <f t="shared" si="133"/>
        <v>1351.8</v>
      </c>
      <c r="DY91" s="626">
        <f t="shared" si="134"/>
        <v>0</v>
      </c>
      <c r="EB91" s="625" t="s">
        <v>803</v>
      </c>
      <c r="EC91" s="626">
        <v>5153296</v>
      </c>
      <c r="ED91" s="626">
        <f t="shared" si="135"/>
        <v>5153.2960000000003</v>
      </c>
      <c r="EH91" s="630" t="s">
        <v>329</v>
      </c>
      <c r="EI91" s="630">
        <v>1351800</v>
      </c>
      <c r="EJ91" s="630">
        <v>1351800</v>
      </c>
      <c r="EK91" s="630">
        <v>0</v>
      </c>
      <c r="EL91" s="630">
        <v>826100</v>
      </c>
      <c r="EM91" s="630">
        <v>826100</v>
      </c>
      <c r="EN91" s="630">
        <v>0</v>
      </c>
      <c r="EO91" s="630">
        <f t="shared" si="99"/>
        <v>1351.8</v>
      </c>
      <c r="EP91" s="630">
        <f t="shared" si="100"/>
        <v>1351.8</v>
      </c>
      <c r="EQ91" s="630">
        <f t="shared" si="101"/>
        <v>0</v>
      </c>
      <c r="ER91" s="630">
        <f t="shared" si="102"/>
        <v>826.1</v>
      </c>
      <c r="ES91" s="630">
        <f t="shared" si="103"/>
        <v>826.1</v>
      </c>
      <c r="ET91" s="630">
        <f t="shared" si="104"/>
        <v>0</v>
      </c>
      <c r="EW91" s="625" t="s">
        <v>755</v>
      </c>
      <c r="EX91" s="631">
        <v>400000000</v>
      </c>
      <c r="EY91" s="631">
        <f t="shared" si="136"/>
        <v>400000</v>
      </c>
      <c r="FA91" s="625" t="s">
        <v>329</v>
      </c>
      <c r="FB91" s="631">
        <v>1351800</v>
      </c>
      <c r="FC91" s="631">
        <v>901200</v>
      </c>
      <c r="FD91" s="631">
        <v>1351800</v>
      </c>
      <c r="FE91" s="631">
        <v>0</v>
      </c>
      <c r="FF91" s="631">
        <v>826100</v>
      </c>
      <c r="FG91" s="631">
        <v>75100</v>
      </c>
      <c r="FH91" s="631">
        <f t="shared" si="137"/>
        <v>1351.8</v>
      </c>
      <c r="FI91" s="631">
        <f t="shared" si="138"/>
        <v>901.2</v>
      </c>
      <c r="FJ91" s="631">
        <f t="shared" si="139"/>
        <v>1351.8</v>
      </c>
      <c r="FK91" s="631">
        <f t="shared" si="140"/>
        <v>0</v>
      </c>
      <c r="FL91" s="631">
        <f t="shared" si="141"/>
        <v>826.1</v>
      </c>
      <c r="FM91" s="631">
        <f t="shared" si="142"/>
        <v>75.099999999999994</v>
      </c>
      <c r="FP91" s="632" t="s">
        <v>504</v>
      </c>
      <c r="FQ91" s="633">
        <v>12315922</v>
      </c>
      <c r="FR91" s="627">
        <f t="shared" si="143"/>
        <v>12315.922</v>
      </c>
      <c r="FT91" s="625" t="s">
        <v>329</v>
      </c>
      <c r="FU91" s="625">
        <v>1051400</v>
      </c>
      <c r="FV91" s="633">
        <v>1051400</v>
      </c>
      <c r="FW91" s="633">
        <v>1051400</v>
      </c>
      <c r="FX91" s="633">
        <v>0</v>
      </c>
      <c r="FY91" s="633">
        <v>901200</v>
      </c>
      <c r="FZ91" s="633">
        <v>150200</v>
      </c>
      <c r="GA91" s="633">
        <f t="shared" si="144"/>
        <v>1051.4000000000001</v>
      </c>
      <c r="GB91" s="633">
        <f t="shared" si="145"/>
        <v>1051.4000000000001</v>
      </c>
      <c r="GC91" s="633">
        <f t="shared" si="146"/>
        <v>1051.4000000000001</v>
      </c>
      <c r="GD91" s="633">
        <f t="shared" si="147"/>
        <v>0</v>
      </c>
      <c r="GE91" s="633">
        <f t="shared" si="148"/>
        <v>901.2</v>
      </c>
      <c r="GF91" s="633">
        <f t="shared" si="149"/>
        <v>150.19999999999999</v>
      </c>
      <c r="GG91" s="633"/>
    </row>
    <row r="92" spans="1:189" x14ac:dyDescent="0.2">
      <c r="A92" s="624" t="s">
        <v>496</v>
      </c>
      <c r="B92" s="624">
        <v>14000000</v>
      </c>
      <c r="C92" s="624">
        <v>0</v>
      </c>
      <c r="D92" s="624">
        <v>710278</v>
      </c>
      <c r="E92" s="624">
        <v>13289722</v>
      </c>
      <c r="F92" s="624">
        <f t="shared" si="85"/>
        <v>14433.999999999998</v>
      </c>
      <c r="G92" s="624">
        <f t="shared" si="86"/>
        <v>0</v>
      </c>
      <c r="H92" s="624">
        <f t="shared" si="87"/>
        <v>732.29661799999997</v>
      </c>
      <c r="I92" s="624">
        <f t="shared" si="88"/>
        <v>13701.703381999998</v>
      </c>
      <c r="J92" s="616" t="s">
        <v>282</v>
      </c>
      <c r="L92" s="625" t="s">
        <v>355</v>
      </c>
      <c r="M92" s="626">
        <v>863857166</v>
      </c>
      <c r="N92" s="626">
        <f t="shared" si="89"/>
        <v>890636.73814599984</v>
      </c>
      <c r="P92" s="625" t="s">
        <v>331</v>
      </c>
      <c r="Q92" s="626">
        <v>43432057</v>
      </c>
      <c r="R92" s="626">
        <v>4896017</v>
      </c>
      <c r="S92" s="626">
        <v>26474828</v>
      </c>
      <c r="T92" s="626">
        <v>16957229</v>
      </c>
      <c r="U92" s="626">
        <f t="shared" si="90"/>
        <v>44778.450766999995</v>
      </c>
      <c r="V92" s="624">
        <f t="shared" si="91"/>
        <v>5047.7935269999998</v>
      </c>
      <c r="W92" s="624">
        <f t="shared" si="92"/>
        <v>27295.547667999999</v>
      </c>
      <c r="X92" s="624">
        <f t="shared" si="93"/>
        <v>17482.903098999999</v>
      </c>
      <c r="AA92" s="625" t="s">
        <v>342</v>
      </c>
      <c r="AB92" s="626">
        <v>63274461</v>
      </c>
      <c r="AC92" s="624">
        <f t="shared" si="94"/>
        <v>63274.461000000003</v>
      </c>
      <c r="AE92" s="616" t="s">
        <v>494</v>
      </c>
      <c r="AF92" s="624">
        <v>46193418</v>
      </c>
      <c r="AG92" s="624">
        <v>5126750</v>
      </c>
      <c r="AH92" s="624">
        <v>46193417</v>
      </c>
      <c r="AI92" s="624">
        <v>1</v>
      </c>
      <c r="AJ92" s="624">
        <f t="shared" si="95"/>
        <v>46193.417999999998</v>
      </c>
      <c r="AK92" s="624">
        <f t="shared" si="96"/>
        <v>5126.75</v>
      </c>
      <c r="AL92" s="624">
        <f t="shared" si="97"/>
        <v>46193.417000000001</v>
      </c>
      <c r="AM92" s="624">
        <f t="shared" si="98"/>
        <v>1E-3</v>
      </c>
      <c r="AP92" s="625" t="s">
        <v>724</v>
      </c>
      <c r="AQ92" s="626">
        <v>64608550</v>
      </c>
      <c r="AR92" s="626">
        <f t="shared" si="105"/>
        <v>64608.55</v>
      </c>
      <c r="AT92" s="625" t="s">
        <v>494</v>
      </c>
      <c r="AU92" s="626">
        <v>46193418</v>
      </c>
      <c r="AV92" s="626">
        <v>16326749</v>
      </c>
      <c r="AW92" s="626">
        <v>46193417</v>
      </c>
      <c r="AX92" s="626">
        <v>1</v>
      </c>
      <c r="AY92" s="624">
        <f t="shared" si="106"/>
        <v>46193.417999999998</v>
      </c>
      <c r="AZ92" s="624">
        <f t="shared" si="107"/>
        <v>16326.749</v>
      </c>
      <c r="BA92" s="624">
        <f t="shared" si="108"/>
        <v>46193.417000000001</v>
      </c>
      <c r="BB92" s="624">
        <f t="shared" si="109"/>
        <v>1E-3</v>
      </c>
      <c r="BH92" s="616" t="s">
        <v>331</v>
      </c>
      <c r="BI92" s="627">
        <v>46371385</v>
      </c>
      <c r="BJ92" s="627">
        <v>29849368</v>
      </c>
      <c r="BK92" s="627">
        <v>35939664</v>
      </c>
      <c r="BL92" s="627">
        <v>10431721</v>
      </c>
      <c r="BM92" s="628">
        <f t="shared" si="111"/>
        <v>46371.385000000002</v>
      </c>
      <c r="BN92" s="628">
        <f t="shared" si="112"/>
        <v>29849.367999999999</v>
      </c>
      <c r="BO92" s="628">
        <f t="shared" si="113"/>
        <v>35939.663999999997</v>
      </c>
      <c r="BP92" s="628">
        <f t="shared" si="114"/>
        <v>10431.721</v>
      </c>
      <c r="BS92" s="616" t="s">
        <v>346</v>
      </c>
      <c r="BT92" s="627">
        <v>1022262</v>
      </c>
      <c r="BU92" s="627">
        <f t="shared" si="115"/>
        <v>1022.2619999999999</v>
      </c>
      <c r="BW92" s="627" t="s">
        <v>330</v>
      </c>
      <c r="BX92" s="627">
        <v>73000</v>
      </c>
      <c r="BY92" s="627">
        <v>0</v>
      </c>
      <c r="BZ92" s="627">
        <v>73000</v>
      </c>
      <c r="CA92" s="627">
        <v>0</v>
      </c>
      <c r="CB92" s="627">
        <f t="shared" si="116"/>
        <v>73</v>
      </c>
      <c r="CC92" s="627">
        <f t="shared" si="117"/>
        <v>0</v>
      </c>
      <c r="CD92" s="627">
        <f t="shared" si="118"/>
        <v>73</v>
      </c>
      <c r="CE92" s="627">
        <f t="shared" si="119"/>
        <v>0</v>
      </c>
      <c r="CK92" s="625" t="s">
        <v>330</v>
      </c>
      <c r="CL92" s="626">
        <v>73000</v>
      </c>
      <c r="CM92" s="626">
        <v>0</v>
      </c>
      <c r="CN92" s="626">
        <v>0</v>
      </c>
      <c r="CO92" s="626">
        <v>73000</v>
      </c>
      <c r="CP92" s="627">
        <f t="shared" si="121"/>
        <v>73</v>
      </c>
      <c r="CQ92" s="627">
        <f t="shared" si="122"/>
        <v>0</v>
      </c>
      <c r="CR92" s="627">
        <f t="shared" si="123"/>
        <v>0</v>
      </c>
      <c r="CS92" s="627">
        <f t="shared" si="124"/>
        <v>73</v>
      </c>
      <c r="CU92" s="628"/>
      <c r="CV92" s="625" t="s">
        <v>803</v>
      </c>
      <c r="CW92" s="626">
        <v>7243406</v>
      </c>
      <c r="CX92" s="626">
        <f t="shared" si="125"/>
        <v>7243.4059999999999</v>
      </c>
      <c r="CZ92" s="625" t="s">
        <v>330</v>
      </c>
      <c r="DA92" s="626">
        <v>73000</v>
      </c>
      <c r="DB92" s="626">
        <v>0</v>
      </c>
      <c r="DC92" s="626">
        <v>0</v>
      </c>
      <c r="DD92" s="626">
        <v>73000</v>
      </c>
      <c r="DE92" s="626">
        <f t="shared" si="126"/>
        <v>73</v>
      </c>
      <c r="DF92" s="626">
        <f t="shared" si="127"/>
        <v>0</v>
      </c>
      <c r="DG92" s="626">
        <f t="shared" si="128"/>
        <v>0</v>
      </c>
      <c r="DH92" s="626">
        <f t="shared" si="129"/>
        <v>73</v>
      </c>
      <c r="DL92" s="625" t="s">
        <v>427</v>
      </c>
      <c r="DM92" s="626">
        <v>9884</v>
      </c>
      <c r="DN92" s="626">
        <f t="shared" si="130"/>
        <v>9.8840000000000003</v>
      </c>
      <c r="DQ92" s="629" t="s">
        <v>330</v>
      </c>
      <c r="DR92" s="626">
        <v>73000</v>
      </c>
      <c r="DS92" s="626">
        <v>0</v>
      </c>
      <c r="DT92" s="626">
        <v>0</v>
      </c>
      <c r="DU92" s="626">
        <v>73000</v>
      </c>
      <c r="DV92" s="626">
        <f t="shared" si="131"/>
        <v>73</v>
      </c>
      <c r="DW92" s="626">
        <f t="shared" si="132"/>
        <v>0</v>
      </c>
      <c r="DX92" s="626">
        <f t="shared" si="133"/>
        <v>0</v>
      </c>
      <c r="DY92" s="626">
        <f t="shared" si="134"/>
        <v>73</v>
      </c>
      <c r="EH92" s="630" t="s">
        <v>330</v>
      </c>
      <c r="EI92" s="630">
        <v>73000</v>
      </c>
      <c r="EJ92" s="630">
        <v>0</v>
      </c>
      <c r="EK92" s="630">
        <v>73000</v>
      </c>
      <c r="EL92" s="630">
        <v>0</v>
      </c>
      <c r="EM92" s="630">
        <v>0</v>
      </c>
      <c r="EN92" s="630">
        <v>0</v>
      </c>
      <c r="EO92" s="630">
        <f t="shared" si="99"/>
        <v>73</v>
      </c>
      <c r="EP92" s="630">
        <f t="shared" si="100"/>
        <v>0</v>
      </c>
      <c r="EQ92" s="630">
        <f t="shared" si="101"/>
        <v>73</v>
      </c>
      <c r="ER92" s="630">
        <f t="shared" si="102"/>
        <v>0</v>
      </c>
      <c r="ES92" s="630">
        <f t="shared" si="103"/>
        <v>0</v>
      </c>
      <c r="ET92" s="630">
        <f t="shared" si="104"/>
        <v>0</v>
      </c>
      <c r="EW92" s="625" t="s">
        <v>420</v>
      </c>
      <c r="EX92" s="631">
        <v>210375000</v>
      </c>
      <c r="EY92" s="631">
        <f t="shared" si="136"/>
        <v>210375</v>
      </c>
      <c r="FA92" s="625" t="s">
        <v>330</v>
      </c>
      <c r="FB92" s="631">
        <v>73000</v>
      </c>
      <c r="FC92" s="631">
        <v>0</v>
      </c>
      <c r="FD92" s="631">
        <v>0</v>
      </c>
      <c r="FE92" s="631">
        <v>73000</v>
      </c>
      <c r="FF92" s="631">
        <v>0</v>
      </c>
      <c r="FG92" s="631">
        <v>0</v>
      </c>
      <c r="FH92" s="631">
        <f t="shared" si="137"/>
        <v>73</v>
      </c>
      <c r="FI92" s="631">
        <f t="shared" si="138"/>
        <v>0</v>
      </c>
      <c r="FJ92" s="631">
        <f t="shared" si="139"/>
        <v>0</v>
      </c>
      <c r="FK92" s="631">
        <f t="shared" si="140"/>
        <v>73</v>
      </c>
      <c r="FL92" s="631">
        <f t="shared" si="141"/>
        <v>0</v>
      </c>
      <c r="FM92" s="631">
        <f t="shared" si="142"/>
        <v>0</v>
      </c>
      <c r="FP92" s="632" t="s">
        <v>419</v>
      </c>
      <c r="FQ92" s="633">
        <v>4777716</v>
      </c>
      <c r="FR92" s="627">
        <f t="shared" si="143"/>
        <v>4777.7160000000003</v>
      </c>
      <c r="FT92" s="625" t="s">
        <v>330</v>
      </c>
      <c r="FU92" s="625">
        <v>0</v>
      </c>
      <c r="FV92" s="633">
        <v>0</v>
      </c>
      <c r="FW92" s="633">
        <v>0</v>
      </c>
      <c r="FX92" s="633">
        <v>0</v>
      </c>
      <c r="FY92" s="633">
        <v>0</v>
      </c>
      <c r="FZ92" s="633">
        <v>0</v>
      </c>
      <c r="GA92" s="633">
        <f t="shared" si="144"/>
        <v>0</v>
      </c>
      <c r="GB92" s="633">
        <f t="shared" si="145"/>
        <v>0</v>
      </c>
      <c r="GC92" s="633">
        <f t="shared" si="146"/>
        <v>0</v>
      </c>
      <c r="GD92" s="633">
        <f t="shared" si="147"/>
        <v>0</v>
      </c>
      <c r="GE92" s="633">
        <f t="shared" si="148"/>
        <v>0</v>
      </c>
      <c r="GF92" s="633">
        <f t="shared" si="149"/>
        <v>0</v>
      </c>
      <c r="GG92" s="633"/>
    </row>
    <row r="93" spans="1:189" x14ac:dyDescent="0.2">
      <c r="A93" s="624" t="s">
        <v>498</v>
      </c>
      <c r="B93" s="624">
        <v>214200</v>
      </c>
      <c r="C93" s="624">
        <v>0</v>
      </c>
      <c r="D93" s="624">
        <v>0</v>
      </c>
      <c r="E93" s="624">
        <v>214200</v>
      </c>
      <c r="F93" s="624">
        <f t="shared" si="85"/>
        <v>220.84019999999998</v>
      </c>
      <c r="G93" s="624">
        <f t="shared" si="86"/>
        <v>0</v>
      </c>
      <c r="H93" s="624">
        <f t="shared" si="87"/>
        <v>0</v>
      </c>
      <c r="I93" s="624">
        <f t="shared" si="88"/>
        <v>220.84019999999998</v>
      </c>
      <c r="J93" s="616" t="s">
        <v>282</v>
      </c>
      <c r="P93" s="625" t="s">
        <v>495</v>
      </c>
      <c r="Q93" s="626">
        <v>22394795</v>
      </c>
      <c r="R93" s="626">
        <v>4503555</v>
      </c>
      <c r="S93" s="626">
        <v>19533273</v>
      </c>
      <c r="T93" s="626">
        <v>2861522</v>
      </c>
      <c r="U93" s="626">
        <f t="shared" si="90"/>
        <v>23089.033644999996</v>
      </c>
      <c r="V93" s="624">
        <f t="shared" si="91"/>
        <v>4643.1652050000002</v>
      </c>
      <c r="W93" s="624">
        <f t="shared" si="92"/>
        <v>20138.804463</v>
      </c>
      <c r="X93" s="624">
        <f t="shared" si="93"/>
        <v>2950.2291819999996</v>
      </c>
      <c r="AA93" s="625" t="s">
        <v>343</v>
      </c>
      <c r="AB93" s="626">
        <v>1125000</v>
      </c>
      <c r="AC93" s="624">
        <f t="shared" si="94"/>
        <v>1125</v>
      </c>
      <c r="AE93" s="616" t="s">
        <v>331</v>
      </c>
      <c r="AF93" s="624">
        <v>44448356</v>
      </c>
      <c r="AG93" s="624">
        <v>23757091</v>
      </c>
      <c r="AH93" s="624">
        <v>30947649</v>
      </c>
      <c r="AI93" s="624">
        <v>13500707</v>
      </c>
      <c r="AJ93" s="624">
        <f t="shared" si="95"/>
        <v>44448.356</v>
      </c>
      <c r="AK93" s="624">
        <f t="shared" si="96"/>
        <v>23757.091</v>
      </c>
      <c r="AL93" s="624">
        <f t="shared" si="97"/>
        <v>30947.649000000001</v>
      </c>
      <c r="AM93" s="624">
        <f t="shared" si="98"/>
        <v>13500.707</v>
      </c>
      <c r="AP93" s="625" t="s">
        <v>352</v>
      </c>
      <c r="AQ93" s="626">
        <v>-3600000</v>
      </c>
      <c r="AR93" s="626">
        <f t="shared" si="105"/>
        <v>-3600</v>
      </c>
      <c r="AT93" s="625" t="s">
        <v>331</v>
      </c>
      <c r="AU93" s="626">
        <v>46221444</v>
      </c>
      <c r="AV93" s="626">
        <v>24982580</v>
      </c>
      <c r="AW93" s="626">
        <v>33994799</v>
      </c>
      <c r="AX93" s="626">
        <v>12226645</v>
      </c>
      <c r="AY93" s="624">
        <f t="shared" si="106"/>
        <v>46221.444000000003</v>
      </c>
      <c r="AZ93" s="624">
        <f t="shared" si="107"/>
        <v>24982.58</v>
      </c>
      <c r="BA93" s="624">
        <f t="shared" si="108"/>
        <v>33994.798999999999</v>
      </c>
      <c r="BB93" s="624">
        <f t="shared" si="109"/>
        <v>12226.645</v>
      </c>
      <c r="BH93" s="616" t="s">
        <v>495</v>
      </c>
      <c r="BI93" s="627">
        <v>23438223</v>
      </c>
      <c r="BJ93" s="627">
        <v>23438223</v>
      </c>
      <c r="BK93" s="627">
        <v>23438223</v>
      </c>
      <c r="BL93" s="627">
        <v>0</v>
      </c>
      <c r="BM93" s="628">
        <f t="shared" si="111"/>
        <v>23438.223000000002</v>
      </c>
      <c r="BN93" s="628">
        <f t="shared" si="112"/>
        <v>23438.223000000002</v>
      </c>
      <c r="BO93" s="628">
        <f t="shared" si="113"/>
        <v>23438.223000000002</v>
      </c>
      <c r="BP93" s="628">
        <f t="shared" si="114"/>
        <v>0</v>
      </c>
      <c r="BS93" s="616" t="s">
        <v>347</v>
      </c>
      <c r="BT93" s="627">
        <v>51051</v>
      </c>
      <c r="BU93" s="627">
        <f t="shared" si="115"/>
        <v>51.051000000000002</v>
      </c>
      <c r="BW93" s="627" t="s">
        <v>494</v>
      </c>
      <c r="BX93" s="627">
        <v>47698767</v>
      </c>
      <c r="BY93" s="627">
        <v>47698767</v>
      </c>
      <c r="BZ93" s="627">
        <v>0</v>
      </c>
      <c r="CA93" s="627">
        <v>25298765</v>
      </c>
      <c r="CB93" s="627">
        <f t="shared" si="116"/>
        <v>47698.767</v>
      </c>
      <c r="CC93" s="627">
        <f t="shared" si="117"/>
        <v>47698.767</v>
      </c>
      <c r="CD93" s="627">
        <f t="shared" si="118"/>
        <v>0</v>
      </c>
      <c r="CE93" s="627">
        <f t="shared" si="119"/>
        <v>25298.764999999999</v>
      </c>
      <c r="CK93" s="625" t="s">
        <v>494</v>
      </c>
      <c r="CL93" s="626">
        <v>47698767</v>
      </c>
      <c r="CM93" s="626">
        <v>29032098</v>
      </c>
      <c r="CN93" s="626">
        <v>47698767</v>
      </c>
      <c r="CO93" s="626">
        <v>0</v>
      </c>
      <c r="CP93" s="627">
        <f t="shared" si="121"/>
        <v>47698.767</v>
      </c>
      <c r="CQ93" s="627">
        <f t="shared" si="122"/>
        <v>29032.098000000002</v>
      </c>
      <c r="CR93" s="627">
        <f t="shared" si="123"/>
        <v>47698.767</v>
      </c>
      <c r="CS93" s="627">
        <f t="shared" si="124"/>
        <v>0</v>
      </c>
      <c r="CU93" s="628"/>
      <c r="CV93" s="625" t="s">
        <v>527</v>
      </c>
      <c r="CW93" s="626">
        <v>26451298</v>
      </c>
      <c r="CX93" s="626">
        <f t="shared" si="125"/>
        <v>26451.297999999999</v>
      </c>
      <c r="CZ93" s="625" t="s">
        <v>494</v>
      </c>
      <c r="DA93" s="626">
        <v>47698767</v>
      </c>
      <c r="DB93" s="626">
        <v>32765431</v>
      </c>
      <c r="DC93" s="626">
        <v>47698767</v>
      </c>
      <c r="DD93" s="626">
        <v>0</v>
      </c>
      <c r="DE93" s="626">
        <f t="shared" si="126"/>
        <v>47698.767</v>
      </c>
      <c r="DF93" s="626">
        <f t="shared" si="127"/>
        <v>32765.431</v>
      </c>
      <c r="DG93" s="626">
        <f t="shared" si="128"/>
        <v>47698.767</v>
      </c>
      <c r="DH93" s="626">
        <f t="shared" si="129"/>
        <v>0</v>
      </c>
      <c r="DL93" s="625" t="s">
        <v>506</v>
      </c>
      <c r="DM93" s="626">
        <v>179342856</v>
      </c>
      <c r="DN93" s="626">
        <f t="shared" si="130"/>
        <v>179342.856</v>
      </c>
      <c r="DQ93" s="629" t="s">
        <v>494</v>
      </c>
      <c r="DR93" s="626">
        <v>47698767</v>
      </c>
      <c r="DS93" s="626">
        <v>36498764</v>
      </c>
      <c r="DT93" s="626">
        <v>36498765</v>
      </c>
      <c r="DU93" s="626">
        <v>11200002</v>
      </c>
      <c r="DV93" s="626">
        <f t="shared" si="131"/>
        <v>47698.767</v>
      </c>
      <c r="DW93" s="626">
        <f t="shared" si="132"/>
        <v>36498.764000000003</v>
      </c>
      <c r="DX93" s="626">
        <f t="shared" si="133"/>
        <v>36498.764999999999</v>
      </c>
      <c r="DY93" s="626">
        <f t="shared" si="134"/>
        <v>11200.002</v>
      </c>
      <c r="EH93" s="630" t="s">
        <v>494</v>
      </c>
      <c r="EI93" s="630">
        <v>47698767</v>
      </c>
      <c r="EJ93" s="630">
        <v>40232098</v>
      </c>
      <c r="EK93" s="630">
        <v>7466669</v>
      </c>
      <c r="EL93" s="630">
        <v>40232097</v>
      </c>
      <c r="EM93" s="630">
        <v>40232097</v>
      </c>
      <c r="EN93" s="630">
        <v>0</v>
      </c>
      <c r="EO93" s="630">
        <f t="shared" si="99"/>
        <v>47698.767</v>
      </c>
      <c r="EP93" s="630">
        <f t="shared" si="100"/>
        <v>40232.097999999998</v>
      </c>
      <c r="EQ93" s="630">
        <f t="shared" si="101"/>
        <v>7466.6689999999999</v>
      </c>
      <c r="ER93" s="630">
        <f t="shared" si="102"/>
        <v>40232.097000000002</v>
      </c>
      <c r="ES93" s="630">
        <f t="shared" si="103"/>
        <v>40232.097000000002</v>
      </c>
      <c r="ET93" s="630">
        <f t="shared" si="104"/>
        <v>0</v>
      </c>
      <c r="EW93" s="625" t="s">
        <v>855</v>
      </c>
      <c r="EX93" s="631">
        <v>210375000</v>
      </c>
      <c r="EY93" s="631">
        <f t="shared" si="136"/>
        <v>210375</v>
      </c>
      <c r="FA93" s="625" t="s">
        <v>494</v>
      </c>
      <c r="FB93" s="631">
        <v>55165437</v>
      </c>
      <c r="FC93" s="631">
        <v>43965430</v>
      </c>
      <c r="FD93" s="631">
        <v>47698768</v>
      </c>
      <c r="FE93" s="631">
        <v>7466669</v>
      </c>
      <c r="FF93" s="631">
        <v>40232097</v>
      </c>
      <c r="FG93" s="631">
        <v>3733333</v>
      </c>
      <c r="FH93" s="631">
        <f t="shared" si="137"/>
        <v>55165.436999999998</v>
      </c>
      <c r="FI93" s="631">
        <f t="shared" si="138"/>
        <v>43965.43</v>
      </c>
      <c r="FJ93" s="631">
        <f t="shared" si="139"/>
        <v>47698.767999999996</v>
      </c>
      <c r="FK93" s="631">
        <f t="shared" si="140"/>
        <v>7466.6689999999999</v>
      </c>
      <c r="FL93" s="631">
        <f t="shared" si="141"/>
        <v>40232.097000000002</v>
      </c>
      <c r="FM93" s="631">
        <f t="shared" si="142"/>
        <v>3733.3330000000001</v>
      </c>
      <c r="FP93" s="632" t="s">
        <v>505</v>
      </c>
      <c r="FQ93" s="633">
        <v>12125</v>
      </c>
      <c r="FR93" s="627">
        <f t="shared" si="143"/>
        <v>12.125</v>
      </c>
      <c r="FT93" s="625" t="s">
        <v>494</v>
      </c>
      <c r="FU93" s="625">
        <v>47698763</v>
      </c>
      <c r="FV93" s="633">
        <v>47698763</v>
      </c>
      <c r="FW93" s="633">
        <v>47698763</v>
      </c>
      <c r="FX93" s="633">
        <v>0</v>
      </c>
      <c r="FY93" s="633">
        <v>47698763</v>
      </c>
      <c r="FZ93" s="633">
        <v>0</v>
      </c>
      <c r="GA93" s="633">
        <f t="shared" si="144"/>
        <v>47698.762999999999</v>
      </c>
      <c r="GB93" s="633">
        <f t="shared" si="145"/>
        <v>47698.762999999999</v>
      </c>
      <c r="GC93" s="633">
        <f t="shared" si="146"/>
        <v>47698.762999999999</v>
      </c>
      <c r="GD93" s="633">
        <f t="shared" si="147"/>
        <v>0</v>
      </c>
      <c r="GE93" s="633">
        <f t="shared" si="148"/>
        <v>47698.762999999999</v>
      </c>
      <c r="GF93" s="633">
        <f t="shared" si="149"/>
        <v>0</v>
      </c>
      <c r="GG93" s="633"/>
    </row>
    <row r="94" spans="1:189" x14ac:dyDescent="0.2">
      <c r="A94" s="624" t="s">
        <v>499</v>
      </c>
      <c r="B94" s="624">
        <v>6000000</v>
      </c>
      <c r="C94" s="624">
        <v>0</v>
      </c>
      <c r="D94" s="624">
        <v>3521505</v>
      </c>
      <c r="E94" s="624">
        <v>2478495</v>
      </c>
      <c r="F94" s="624">
        <f t="shared" si="85"/>
        <v>6185.9999999999991</v>
      </c>
      <c r="G94" s="624">
        <f t="shared" si="86"/>
        <v>0</v>
      </c>
      <c r="H94" s="624">
        <f t="shared" si="87"/>
        <v>3630.6716549999996</v>
      </c>
      <c r="I94" s="624">
        <f t="shared" si="88"/>
        <v>2555.3283449999999</v>
      </c>
      <c r="J94" s="616" t="s">
        <v>282</v>
      </c>
      <c r="P94" s="625" t="s">
        <v>496</v>
      </c>
      <c r="Q94" s="626">
        <v>14459993</v>
      </c>
      <c r="R94" s="626">
        <v>172550</v>
      </c>
      <c r="S94" s="626">
        <v>2842781</v>
      </c>
      <c r="T94" s="626">
        <v>11617212</v>
      </c>
      <c r="U94" s="626">
        <f t="shared" si="90"/>
        <v>14908.252783</v>
      </c>
      <c r="V94" s="624">
        <f t="shared" si="91"/>
        <v>177.89904999999999</v>
      </c>
      <c r="W94" s="624">
        <f t="shared" si="92"/>
        <v>2930.9072109999997</v>
      </c>
      <c r="X94" s="624">
        <f t="shared" si="93"/>
        <v>11977.345571999998</v>
      </c>
      <c r="AA94" s="625" t="s">
        <v>344</v>
      </c>
      <c r="AB94" s="626">
        <v>124236356</v>
      </c>
      <c r="AC94" s="624">
        <f t="shared" si="94"/>
        <v>124236.356</v>
      </c>
      <c r="AE94" s="616" t="s">
        <v>495</v>
      </c>
      <c r="AF94" s="624">
        <v>22514795</v>
      </c>
      <c r="AG94" s="624">
        <v>19653273</v>
      </c>
      <c r="AH94" s="624">
        <v>22514795</v>
      </c>
      <c r="AI94" s="624">
        <v>0</v>
      </c>
      <c r="AJ94" s="624">
        <f t="shared" si="95"/>
        <v>22514.794999999998</v>
      </c>
      <c r="AK94" s="624">
        <f t="shared" si="96"/>
        <v>19653.273000000001</v>
      </c>
      <c r="AL94" s="624">
        <f t="shared" si="97"/>
        <v>22514.794999999998</v>
      </c>
      <c r="AM94" s="624">
        <f t="shared" si="98"/>
        <v>0</v>
      </c>
      <c r="AP94" s="625" t="s">
        <v>357</v>
      </c>
      <c r="AQ94" s="626">
        <v>-3600000</v>
      </c>
      <c r="AR94" s="626">
        <f t="shared" si="105"/>
        <v>-3600</v>
      </c>
      <c r="AT94" s="625" t="s">
        <v>495</v>
      </c>
      <c r="AU94" s="626">
        <v>23288283</v>
      </c>
      <c r="AV94" s="626">
        <v>19653273</v>
      </c>
      <c r="AW94" s="626">
        <v>23288283</v>
      </c>
      <c r="AX94" s="626">
        <v>0</v>
      </c>
      <c r="AY94" s="624">
        <f t="shared" si="106"/>
        <v>23288.282999999999</v>
      </c>
      <c r="AZ94" s="624">
        <f t="shared" si="107"/>
        <v>19653.273000000001</v>
      </c>
      <c r="BA94" s="624">
        <f t="shared" si="108"/>
        <v>23288.282999999999</v>
      </c>
      <c r="BB94" s="624">
        <f t="shared" si="109"/>
        <v>0</v>
      </c>
      <c r="BH94" s="616" t="s">
        <v>496</v>
      </c>
      <c r="BI94" s="627">
        <v>15029043</v>
      </c>
      <c r="BJ94" s="627">
        <v>4660040</v>
      </c>
      <c r="BK94" s="627">
        <v>7075817</v>
      </c>
      <c r="BL94" s="627">
        <v>7953226</v>
      </c>
      <c r="BM94" s="628">
        <f t="shared" si="111"/>
        <v>15029.043</v>
      </c>
      <c r="BN94" s="628">
        <f t="shared" si="112"/>
        <v>4660.04</v>
      </c>
      <c r="BO94" s="628">
        <f t="shared" si="113"/>
        <v>7075.817</v>
      </c>
      <c r="BP94" s="628">
        <f t="shared" si="114"/>
        <v>7953.2259999999997</v>
      </c>
      <c r="BS94" s="616" t="s">
        <v>348</v>
      </c>
      <c r="BT94" s="627">
        <v>7213296</v>
      </c>
      <c r="BU94" s="627">
        <f t="shared" si="115"/>
        <v>7213.2960000000003</v>
      </c>
      <c r="BW94" s="627" t="s">
        <v>331</v>
      </c>
      <c r="BX94" s="627">
        <v>46675351</v>
      </c>
      <c r="BY94" s="627">
        <v>37551589</v>
      </c>
      <c r="BZ94" s="627">
        <v>9123762</v>
      </c>
      <c r="CA94" s="627">
        <v>33878146</v>
      </c>
      <c r="CB94" s="627">
        <f t="shared" si="116"/>
        <v>46675.351000000002</v>
      </c>
      <c r="CC94" s="627">
        <f t="shared" si="117"/>
        <v>37551.589</v>
      </c>
      <c r="CD94" s="627">
        <f t="shared" si="118"/>
        <v>9123.7620000000006</v>
      </c>
      <c r="CE94" s="627">
        <f t="shared" si="119"/>
        <v>33878.146000000001</v>
      </c>
      <c r="CK94" s="625" t="s">
        <v>331</v>
      </c>
      <c r="CL94" s="626">
        <v>51176890</v>
      </c>
      <c r="CM94" s="626">
        <v>36371265</v>
      </c>
      <c r="CN94" s="626">
        <v>41140291</v>
      </c>
      <c r="CO94" s="626">
        <v>10036599</v>
      </c>
      <c r="CP94" s="627">
        <f t="shared" si="121"/>
        <v>51176.89</v>
      </c>
      <c r="CQ94" s="627">
        <f t="shared" si="122"/>
        <v>36371.264999999999</v>
      </c>
      <c r="CR94" s="627">
        <f t="shared" si="123"/>
        <v>41140.290999999997</v>
      </c>
      <c r="CS94" s="627">
        <f t="shared" si="124"/>
        <v>10036.599</v>
      </c>
      <c r="CU94" s="628"/>
      <c r="CV94" s="625" t="s">
        <v>528</v>
      </c>
      <c r="CW94" s="626">
        <v>26451298</v>
      </c>
      <c r="CX94" s="626">
        <f t="shared" si="125"/>
        <v>26451.297999999999</v>
      </c>
      <c r="CZ94" s="625" t="s">
        <v>331</v>
      </c>
      <c r="DA94" s="626">
        <v>55586820</v>
      </c>
      <c r="DB94" s="626">
        <v>38286382</v>
      </c>
      <c r="DC94" s="626">
        <v>46148872</v>
      </c>
      <c r="DD94" s="626">
        <v>9437948</v>
      </c>
      <c r="DE94" s="626">
        <f t="shared" si="126"/>
        <v>55586.82</v>
      </c>
      <c r="DF94" s="626">
        <f t="shared" si="127"/>
        <v>38286.381999999998</v>
      </c>
      <c r="DG94" s="626">
        <f t="shared" si="128"/>
        <v>46148.872000000003</v>
      </c>
      <c r="DH94" s="626">
        <f t="shared" si="129"/>
        <v>9437.9480000000003</v>
      </c>
      <c r="DL94" s="625" t="s">
        <v>342</v>
      </c>
      <c r="DM94" s="626">
        <v>22080000</v>
      </c>
      <c r="DN94" s="626">
        <f t="shared" si="130"/>
        <v>22080</v>
      </c>
      <c r="DQ94" s="629" t="s">
        <v>331</v>
      </c>
      <c r="DR94" s="626">
        <v>55560520</v>
      </c>
      <c r="DS94" s="626">
        <v>44281947</v>
      </c>
      <c r="DT94" s="626">
        <v>47598557</v>
      </c>
      <c r="DU94" s="626">
        <v>7961963</v>
      </c>
      <c r="DV94" s="626">
        <f t="shared" si="131"/>
        <v>55560.52</v>
      </c>
      <c r="DW94" s="626">
        <f t="shared" si="132"/>
        <v>44281.947</v>
      </c>
      <c r="DX94" s="626">
        <f t="shared" si="133"/>
        <v>47598.557000000001</v>
      </c>
      <c r="DY94" s="626">
        <f t="shared" si="134"/>
        <v>7961.9629999999997</v>
      </c>
      <c r="EH94" s="630" t="s">
        <v>331</v>
      </c>
      <c r="EI94" s="630">
        <v>126393490</v>
      </c>
      <c r="EJ94" s="630">
        <v>50373852</v>
      </c>
      <c r="EK94" s="630">
        <v>76019638</v>
      </c>
      <c r="EL94" s="630">
        <v>45395115</v>
      </c>
      <c r="EM94" s="630">
        <v>43850026</v>
      </c>
      <c r="EN94" s="630">
        <v>1545089</v>
      </c>
      <c r="EO94" s="630">
        <f t="shared" si="99"/>
        <v>126393.49</v>
      </c>
      <c r="EP94" s="630">
        <f t="shared" si="100"/>
        <v>50373.851999999999</v>
      </c>
      <c r="EQ94" s="630">
        <f t="shared" si="101"/>
        <v>76019.638000000006</v>
      </c>
      <c r="ER94" s="630">
        <f t="shared" si="102"/>
        <v>45395.114999999998</v>
      </c>
      <c r="ES94" s="630">
        <f t="shared" si="103"/>
        <v>43850.025999999998</v>
      </c>
      <c r="ET94" s="630">
        <f t="shared" si="104"/>
        <v>1545.0889999999999</v>
      </c>
      <c r="EW94" s="625" t="s">
        <v>802</v>
      </c>
      <c r="EX94" s="631">
        <v>5153296</v>
      </c>
      <c r="EY94" s="631">
        <f t="shared" si="136"/>
        <v>5153.2960000000003</v>
      </c>
      <c r="FA94" s="625" t="s">
        <v>331</v>
      </c>
      <c r="FB94" s="631">
        <v>84249785</v>
      </c>
      <c r="FC94" s="631">
        <v>50020864</v>
      </c>
      <c r="FD94" s="631">
        <v>53089466</v>
      </c>
      <c r="FE94" s="631">
        <v>31160319</v>
      </c>
      <c r="FF94" s="631">
        <v>45743285</v>
      </c>
      <c r="FG94" s="631">
        <v>4277579</v>
      </c>
      <c r="FH94" s="631">
        <f t="shared" si="137"/>
        <v>84249.785000000003</v>
      </c>
      <c r="FI94" s="631">
        <f t="shared" si="138"/>
        <v>50020.864000000001</v>
      </c>
      <c r="FJ94" s="631">
        <f t="shared" si="139"/>
        <v>53089.466</v>
      </c>
      <c r="FK94" s="631">
        <f t="shared" si="140"/>
        <v>31160.319</v>
      </c>
      <c r="FL94" s="631">
        <f t="shared" si="141"/>
        <v>45743.285000000003</v>
      </c>
      <c r="FM94" s="631">
        <f t="shared" si="142"/>
        <v>4277.5789999999997</v>
      </c>
      <c r="FP94" s="632" t="s">
        <v>427</v>
      </c>
      <c r="FQ94" s="633">
        <v>12125</v>
      </c>
      <c r="FR94" s="627">
        <f t="shared" si="143"/>
        <v>12.125</v>
      </c>
      <c r="FT94" s="625" t="s">
        <v>331</v>
      </c>
      <c r="FU94" s="625">
        <v>56364881</v>
      </c>
      <c r="FV94" s="633">
        <v>56067381</v>
      </c>
      <c r="FW94" s="633">
        <v>56364881</v>
      </c>
      <c r="FX94" s="633">
        <v>0</v>
      </c>
      <c r="FY94" s="633">
        <v>50433342</v>
      </c>
      <c r="FZ94" s="633">
        <v>5634039</v>
      </c>
      <c r="GA94" s="633">
        <f t="shared" si="144"/>
        <v>56364.881000000001</v>
      </c>
      <c r="GB94" s="633">
        <f t="shared" si="145"/>
        <v>56067.381000000001</v>
      </c>
      <c r="GC94" s="633">
        <f t="shared" si="146"/>
        <v>56364.881000000001</v>
      </c>
      <c r="GD94" s="633">
        <f t="shared" si="147"/>
        <v>0</v>
      </c>
      <c r="GE94" s="633">
        <f t="shared" si="148"/>
        <v>50433.341999999997</v>
      </c>
      <c r="GF94" s="633">
        <f t="shared" si="149"/>
        <v>5634.0389999999998</v>
      </c>
      <c r="GG94" s="633"/>
    </row>
    <row r="95" spans="1:189" x14ac:dyDescent="0.2">
      <c r="A95" s="624" t="s">
        <v>333</v>
      </c>
      <c r="B95" s="624">
        <v>16010000</v>
      </c>
      <c r="C95" s="624">
        <v>10000</v>
      </c>
      <c r="D95" s="624">
        <v>3415703</v>
      </c>
      <c r="E95" s="624">
        <v>12594297</v>
      </c>
      <c r="F95" s="624">
        <f t="shared" si="85"/>
        <v>16506.309999999998</v>
      </c>
      <c r="G95" s="624">
        <f t="shared" si="86"/>
        <v>10.309999999999999</v>
      </c>
      <c r="H95" s="624">
        <f t="shared" si="87"/>
        <v>3521.5897929999996</v>
      </c>
      <c r="I95" s="624">
        <f t="shared" si="88"/>
        <v>12984.720207</v>
      </c>
      <c r="J95" s="616" t="s">
        <v>282</v>
      </c>
      <c r="P95" s="625" t="s">
        <v>498</v>
      </c>
      <c r="Q95" s="626">
        <v>577269</v>
      </c>
      <c r="R95" s="626">
        <v>219912</v>
      </c>
      <c r="S95" s="626">
        <v>577269</v>
      </c>
      <c r="T95" s="626">
        <v>0</v>
      </c>
      <c r="U95" s="626">
        <f t="shared" si="90"/>
        <v>595.16433899999993</v>
      </c>
      <c r="V95" s="624">
        <f t="shared" si="91"/>
        <v>226.72927199999998</v>
      </c>
      <c r="W95" s="624">
        <f t="shared" si="92"/>
        <v>595.16433899999993</v>
      </c>
      <c r="X95" s="624">
        <f t="shared" si="93"/>
        <v>0</v>
      </c>
      <c r="AA95" s="625" t="s">
        <v>507</v>
      </c>
      <c r="AB95" s="626">
        <v>1157130</v>
      </c>
      <c r="AC95" s="624">
        <f t="shared" si="94"/>
        <v>1157.1300000000001</v>
      </c>
      <c r="AE95" s="616" t="s">
        <v>496</v>
      </c>
      <c r="AF95" s="624">
        <v>15356292</v>
      </c>
      <c r="AG95" s="624">
        <v>2939631</v>
      </c>
      <c r="AH95" s="624">
        <v>4334080</v>
      </c>
      <c r="AI95" s="624">
        <v>11022212</v>
      </c>
      <c r="AJ95" s="624">
        <f t="shared" si="95"/>
        <v>15356.291999999999</v>
      </c>
      <c r="AK95" s="624">
        <f t="shared" si="96"/>
        <v>2939.6309999999999</v>
      </c>
      <c r="AL95" s="624">
        <f t="shared" si="97"/>
        <v>4334.08</v>
      </c>
      <c r="AM95" s="624">
        <f t="shared" si="98"/>
        <v>11022.212</v>
      </c>
      <c r="AP95" s="625"/>
      <c r="AQ95" s="625"/>
      <c r="AR95" s="625"/>
      <c r="AS95" s="625"/>
      <c r="AT95" s="625" t="s">
        <v>496</v>
      </c>
      <c r="AU95" s="626">
        <v>15356292</v>
      </c>
      <c r="AV95" s="626">
        <v>4165120</v>
      </c>
      <c r="AW95" s="626">
        <v>5608142</v>
      </c>
      <c r="AX95" s="626">
        <v>9748150</v>
      </c>
      <c r="AY95" s="624">
        <f t="shared" si="106"/>
        <v>15356.291999999999</v>
      </c>
      <c r="AZ95" s="624">
        <f t="shared" si="107"/>
        <v>4165.12</v>
      </c>
      <c r="BA95" s="624">
        <f t="shared" si="108"/>
        <v>5608.1419999999998</v>
      </c>
      <c r="BB95" s="624">
        <f t="shared" si="109"/>
        <v>9748.15</v>
      </c>
      <c r="BH95" s="616" t="s">
        <v>498</v>
      </c>
      <c r="BI95" s="627">
        <v>1904119</v>
      </c>
      <c r="BJ95" s="627">
        <v>577269</v>
      </c>
      <c r="BK95" s="627">
        <v>1904119</v>
      </c>
      <c r="BL95" s="627">
        <v>0</v>
      </c>
      <c r="BM95" s="628">
        <f t="shared" si="111"/>
        <v>1904.1189999999999</v>
      </c>
      <c r="BN95" s="628">
        <f t="shared" si="112"/>
        <v>577.26900000000001</v>
      </c>
      <c r="BO95" s="628">
        <f t="shared" si="113"/>
        <v>1904.1189999999999</v>
      </c>
      <c r="BP95" s="628">
        <f t="shared" si="114"/>
        <v>0</v>
      </c>
      <c r="BS95" s="616" t="s">
        <v>802</v>
      </c>
      <c r="BT95" s="627">
        <v>7213296</v>
      </c>
      <c r="BU95" s="627">
        <f t="shared" si="115"/>
        <v>7213.2960000000003</v>
      </c>
      <c r="BW95" s="627" t="s">
        <v>495</v>
      </c>
      <c r="BX95" s="627">
        <v>23926123</v>
      </c>
      <c r="BY95" s="627">
        <v>23926123</v>
      </c>
      <c r="BZ95" s="627">
        <v>0</v>
      </c>
      <c r="CA95" s="627">
        <v>23926123</v>
      </c>
      <c r="CB95" s="627">
        <f t="shared" si="116"/>
        <v>23926.123</v>
      </c>
      <c r="CC95" s="627">
        <f t="shared" si="117"/>
        <v>23926.123</v>
      </c>
      <c r="CD95" s="627">
        <f t="shared" si="118"/>
        <v>0</v>
      </c>
      <c r="CE95" s="627">
        <f t="shared" si="119"/>
        <v>23926.123</v>
      </c>
      <c r="CK95" s="625" t="s">
        <v>495</v>
      </c>
      <c r="CL95" s="626">
        <v>24143892</v>
      </c>
      <c r="CM95" s="626">
        <v>24143892</v>
      </c>
      <c r="CN95" s="626">
        <v>24143892</v>
      </c>
      <c r="CO95" s="626">
        <v>0</v>
      </c>
      <c r="CP95" s="627">
        <f t="shared" si="121"/>
        <v>24143.892</v>
      </c>
      <c r="CQ95" s="627">
        <f t="shared" si="122"/>
        <v>24143.892</v>
      </c>
      <c r="CR95" s="627">
        <f t="shared" si="123"/>
        <v>24143.892</v>
      </c>
      <c r="CS95" s="627">
        <f t="shared" si="124"/>
        <v>0</v>
      </c>
      <c r="CU95" s="628"/>
      <c r="CV95" s="625" t="s">
        <v>724</v>
      </c>
      <c r="CW95" s="626">
        <v>21682502</v>
      </c>
      <c r="CX95" s="626">
        <f t="shared" si="125"/>
        <v>21682.502</v>
      </c>
      <c r="CZ95" s="625" t="s">
        <v>495</v>
      </c>
      <c r="DA95" s="626">
        <v>28177992</v>
      </c>
      <c r="DB95" s="626">
        <v>24143892</v>
      </c>
      <c r="DC95" s="626">
        <v>27606792</v>
      </c>
      <c r="DD95" s="626">
        <v>571200</v>
      </c>
      <c r="DE95" s="626">
        <f t="shared" si="126"/>
        <v>28177.991999999998</v>
      </c>
      <c r="DF95" s="626">
        <f t="shared" si="127"/>
        <v>24143.892</v>
      </c>
      <c r="DG95" s="626">
        <f t="shared" si="128"/>
        <v>27606.792000000001</v>
      </c>
      <c r="DH95" s="626">
        <f t="shared" si="129"/>
        <v>571.20000000000005</v>
      </c>
      <c r="DL95" s="625" t="s">
        <v>344</v>
      </c>
      <c r="DM95" s="626">
        <v>157262856</v>
      </c>
      <c r="DN95" s="626">
        <f t="shared" si="130"/>
        <v>157262.856</v>
      </c>
      <c r="DQ95" s="629" t="s">
        <v>495</v>
      </c>
      <c r="DR95" s="626">
        <v>28177992</v>
      </c>
      <c r="DS95" s="626">
        <v>27606792</v>
      </c>
      <c r="DT95" s="626">
        <v>27606792</v>
      </c>
      <c r="DU95" s="626">
        <v>571200</v>
      </c>
      <c r="DV95" s="626">
        <f t="shared" si="131"/>
        <v>28177.991999999998</v>
      </c>
      <c r="DW95" s="626">
        <f t="shared" si="132"/>
        <v>27606.792000000001</v>
      </c>
      <c r="DX95" s="626">
        <f t="shared" si="133"/>
        <v>27606.792000000001</v>
      </c>
      <c r="DY95" s="626">
        <f t="shared" si="134"/>
        <v>571.20000000000005</v>
      </c>
      <c r="EH95" s="630" t="s">
        <v>495</v>
      </c>
      <c r="EI95" s="630">
        <v>98662792</v>
      </c>
      <c r="EJ95" s="630">
        <v>28548797</v>
      </c>
      <c r="EK95" s="630">
        <v>70113995</v>
      </c>
      <c r="EL95" s="630">
        <v>27686792</v>
      </c>
      <c r="EM95" s="630">
        <v>27686792</v>
      </c>
      <c r="EN95" s="630">
        <v>0</v>
      </c>
      <c r="EO95" s="630">
        <f t="shared" si="99"/>
        <v>98662.792000000001</v>
      </c>
      <c r="EP95" s="630">
        <f t="shared" si="100"/>
        <v>28548.796999999999</v>
      </c>
      <c r="EQ95" s="630">
        <f t="shared" si="101"/>
        <v>70113.994999999995</v>
      </c>
      <c r="ER95" s="630">
        <f t="shared" si="102"/>
        <v>27686.792000000001</v>
      </c>
      <c r="ES95" s="630">
        <f t="shared" si="103"/>
        <v>27686.792000000001</v>
      </c>
      <c r="ET95" s="630">
        <f t="shared" si="104"/>
        <v>0</v>
      </c>
      <c r="EW95" s="625" t="s">
        <v>803</v>
      </c>
      <c r="EX95" s="631">
        <v>5153296</v>
      </c>
      <c r="EY95" s="631">
        <f t="shared" si="136"/>
        <v>5153.2960000000003</v>
      </c>
      <c r="FA95" s="625" t="s">
        <v>495</v>
      </c>
      <c r="FB95" s="631">
        <v>54710997</v>
      </c>
      <c r="FC95" s="631">
        <v>29091592</v>
      </c>
      <c r="FD95" s="631">
        <v>29691352</v>
      </c>
      <c r="FE95" s="631">
        <v>25019645</v>
      </c>
      <c r="FF95" s="631">
        <v>27686792</v>
      </c>
      <c r="FG95" s="631">
        <v>1404800</v>
      </c>
      <c r="FH95" s="631">
        <f t="shared" si="137"/>
        <v>54710.997000000003</v>
      </c>
      <c r="FI95" s="631">
        <f t="shared" si="138"/>
        <v>29091.592000000001</v>
      </c>
      <c r="FJ95" s="631">
        <f t="shared" si="139"/>
        <v>29691.351999999999</v>
      </c>
      <c r="FK95" s="631">
        <f t="shared" si="140"/>
        <v>25019.645</v>
      </c>
      <c r="FL95" s="631">
        <f t="shared" si="141"/>
        <v>27686.792000000001</v>
      </c>
      <c r="FM95" s="631">
        <f t="shared" si="142"/>
        <v>1404.8</v>
      </c>
      <c r="FP95" s="632" t="s">
        <v>506</v>
      </c>
      <c r="FQ95" s="633">
        <v>100185065</v>
      </c>
      <c r="FR95" s="627">
        <f t="shared" si="143"/>
        <v>100185.065</v>
      </c>
      <c r="FT95" s="625" t="s">
        <v>495</v>
      </c>
      <c r="FU95" s="625">
        <v>29691352</v>
      </c>
      <c r="FV95" s="633">
        <v>29691352</v>
      </c>
      <c r="FW95" s="633">
        <v>29691352</v>
      </c>
      <c r="FX95" s="633">
        <v>0</v>
      </c>
      <c r="FY95" s="633">
        <v>29091592</v>
      </c>
      <c r="FZ95" s="633">
        <v>599760</v>
      </c>
      <c r="GA95" s="633">
        <f t="shared" si="144"/>
        <v>29691.351999999999</v>
      </c>
      <c r="GB95" s="633">
        <f t="shared" si="145"/>
        <v>29691.351999999999</v>
      </c>
      <c r="GC95" s="633">
        <f t="shared" si="146"/>
        <v>29691.351999999999</v>
      </c>
      <c r="GD95" s="633">
        <f t="shared" si="147"/>
        <v>0</v>
      </c>
      <c r="GE95" s="633">
        <f t="shared" si="148"/>
        <v>29091.592000000001</v>
      </c>
      <c r="GF95" s="633">
        <f t="shared" si="149"/>
        <v>599.76</v>
      </c>
      <c r="GG95" s="633"/>
    </row>
    <row r="96" spans="1:189" x14ac:dyDescent="0.2">
      <c r="A96" s="624" t="s">
        <v>334</v>
      </c>
      <c r="B96" s="624">
        <v>9000000</v>
      </c>
      <c r="C96" s="624">
        <v>0</v>
      </c>
      <c r="D96" s="624">
        <v>3405703</v>
      </c>
      <c r="E96" s="624">
        <v>5594297</v>
      </c>
      <c r="F96" s="624">
        <f t="shared" si="85"/>
        <v>9279</v>
      </c>
      <c r="G96" s="624">
        <f t="shared" si="86"/>
        <v>0</v>
      </c>
      <c r="H96" s="624">
        <f t="shared" si="87"/>
        <v>3511.2797929999997</v>
      </c>
      <c r="I96" s="624">
        <f t="shared" si="88"/>
        <v>5767.7202069999994</v>
      </c>
      <c r="J96" s="616" t="s">
        <v>282</v>
      </c>
      <c r="P96" s="625" t="s">
        <v>499</v>
      </c>
      <c r="Q96" s="626">
        <v>6000000</v>
      </c>
      <c r="R96" s="626">
        <v>0</v>
      </c>
      <c r="S96" s="626">
        <v>3521505</v>
      </c>
      <c r="T96" s="626">
        <v>2478495</v>
      </c>
      <c r="U96" s="626">
        <f t="shared" si="90"/>
        <v>6185.9999999999991</v>
      </c>
      <c r="V96" s="624">
        <f t="shared" si="91"/>
        <v>0</v>
      </c>
      <c r="W96" s="624">
        <f t="shared" si="92"/>
        <v>3630.6716549999996</v>
      </c>
      <c r="X96" s="624">
        <f t="shared" si="93"/>
        <v>2555.3283449999999</v>
      </c>
      <c r="AA96" s="625" t="s">
        <v>346</v>
      </c>
      <c r="AB96" s="626">
        <v>1157130</v>
      </c>
      <c r="AC96" s="624">
        <f t="shared" si="94"/>
        <v>1157.1300000000001</v>
      </c>
      <c r="AE96" s="616" t="s">
        <v>498</v>
      </c>
      <c r="AF96" s="624">
        <v>577269</v>
      </c>
      <c r="AG96" s="624">
        <v>577269</v>
      </c>
      <c r="AH96" s="624">
        <v>577269</v>
      </c>
      <c r="AI96" s="624">
        <v>0</v>
      </c>
      <c r="AJ96" s="624">
        <f t="shared" si="95"/>
        <v>577.26900000000001</v>
      </c>
      <c r="AK96" s="624">
        <f t="shared" si="96"/>
        <v>577.26900000000001</v>
      </c>
      <c r="AL96" s="624">
        <f t="shared" si="97"/>
        <v>577.26900000000001</v>
      </c>
      <c r="AM96" s="624">
        <f t="shared" si="98"/>
        <v>0</v>
      </c>
      <c r="AP96" s="625"/>
      <c r="AQ96" s="625"/>
      <c r="AR96" s="625"/>
      <c r="AS96" s="625"/>
      <c r="AT96" s="625" t="s">
        <v>498</v>
      </c>
      <c r="AU96" s="626">
        <v>1576869</v>
      </c>
      <c r="AV96" s="626">
        <v>577269</v>
      </c>
      <c r="AW96" s="626">
        <v>1576869</v>
      </c>
      <c r="AX96" s="626">
        <v>0</v>
      </c>
      <c r="AY96" s="624">
        <f t="shared" si="106"/>
        <v>1576.8689999999999</v>
      </c>
      <c r="AZ96" s="624">
        <f t="shared" si="107"/>
        <v>577.26900000000001</v>
      </c>
      <c r="BA96" s="624">
        <f t="shared" si="108"/>
        <v>1576.8689999999999</v>
      </c>
      <c r="BB96" s="624">
        <f t="shared" si="109"/>
        <v>0</v>
      </c>
      <c r="BH96" s="616" t="s">
        <v>499</v>
      </c>
      <c r="BI96" s="627">
        <v>6000000</v>
      </c>
      <c r="BJ96" s="627">
        <v>1173836</v>
      </c>
      <c r="BK96" s="627">
        <v>3521505</v>
      </c>
      <c r="BL96" s="627">
        <v>2478495</v>
      </c>
      <c r="BM96" s="628">
        <f t="shared" si="111"/>
        <v>6000</v>
      </c>
      <c r="BN96" s="628">
        <f t="shared" si="112"/>
        <v>1173.836</v>
      </c>
      <c r="BO96" s="628">
        <f t="shared" si="113"/>
        <v>3521.5050000000001</v>
      </c>
      <c r="BP96" s="628">
        <f t="shared" si="114"/>
        <v>2478.4949999999999</v>
      </c>
      <c r="BS96" s="616" t="s">
        <v>803</v>
      </c>
      <c r="BT96" s="627">
        <v>7213296</v>
      </c>
      <c r="BU96" s="627">
        <f t="shared" si="115"/>
        <v>7213.2960000000003</v>
      </c>
      <c r="BW96" s="627" t="s">
        <v>496</v>
      </c>
      <c r="BX96" s="627">
        <v>14845109</v>
      </c>
      <c r="BY96" s="627">
        <v>8199842</v>
      </c>
      <c r="BZ96" s="627">
        <v>6645267</v>
      </c>
      <c r="CA96" s="627">
        <v>6287150</v>
      </c>
      <c r="CB96" s="627">
        <f t="shared" si="116"/>
        <v>14845.109</v>
      </c>
      <c r="CC96" s="627">
        <f t="shared" si="117"/>
        <v>8199.8420000000006</v>
      </c>
      <c r="CD96" s="627">
        <f t="shared" si="118"/>
        <v>6645.2669999999998</v>
      </c>
      <c r="CE96" s="627">
        <f t="shared" si="119"/>
        <v>6287.15</v>
      </c>
      <c r="CK96" s="625" t="s">
        <v>496</v>
      </c>
      <c r="CL96" s="626">
        <v>14031120</v>
      </c>
      <c r="CM96" s="626">
        <v>8152400</v>
      </c>
      <c r="CN96" s="626">
        <v>9773016</v>
      </c>
      <c r="CO96" s="626">
        <v>4258104</v>
      </c>
      <c r="CP96" s="627">
        <f t="shared" si="121"/>
        <v>14031.12</v>
      </c>
      <c r="CQ96" s="627">
        <f t="shared" si="122"/>
        <v>8152.4</v>
      </c>
      <c r="CR96" s="627">
        <f t="shared" si="123"/>
        <v>9773.0159999999996</v>
      </c>
      <c r="CS96" s="627">
        <f t="shared" si="124"/>
        <v>4258.1040000000003</v>
      </c>
      <c r="CU96" s="628"/>
      <c r="CV96" s="625" t="s">
        <v>728</v>
      </c>
      <c r="CW96" s="626">
        <v>4768796</v>
      </c>
      <c r="CX96" s="626">
        <f t="shared" si="125"/>
        <v>4768.7960000000003</v>
      </c>
      <c r="CZ96" s="625" t="s">
        <v>496</v>
      </c>
      <c r="DA96" s="626">
        <v>13847650</v>
      </c>
      <c r="DB96" s="626">
        <v>9480599</v>
      </c>
      <c r="DC96" s="626">
        <v>10759397</v>
      </c>
      <c r="DD96" s="626">
        <v>3088253</v>
      </c>
      <c r="DE96" s="626">
        <f t="shared" si="126"/>
        <v>13847.65</v>
      </c>
      <c r="DF96" s="626">
        <f t="shared" si="127"/>
        <v>9480.5990000000002</v>
      </c>
      <c r="DG96" s="626">
        <f t="shared" si="128"/>
        <v>10759.397000000001</v>
      </c>
      <c r="DH96" s="626">
        <f t="shared" si="129"/>
        <v>3088.2530000000002</v>
      </c>
      <c r="DL96" s="625" t="s">
        <v>507</v>
      </c>
      <c r="DM96" s="626">
        <v>1712592</v>
      </c>
      <c r="DN96" s="626">
        <f t="shared" si="130"/>
        <v>1712.5920000000001</v>
      </c>
      <c r="DQ96" s="629" t="s">
        <v>496</v>
      </c>
      <c r="DR96" s="626">
        <v>14221350</v>
      </c>
      <c r="DS96" s="626">
        <v>11626514</v>
      </c>
      <c r="DT96" s="626">
        <v>12209082</v>
      </c>
      <c r="DU96" s="626">
        <v>2012268</v>
      </c>
      <c r="DV96" s="626">
        <f t="shared" si="131"/>
        <v>14221.35</v>
      </c>
      <c r="DW96" s="626">
        <f t="shared" si="132"/>
        <v>11626.513999999999</v>
      </c>
      <c r="DX96" s="626">
        <f t="shared" si="133"/>
        <v>12209.082</v>
      </c>
      <c r="DY96" s="626">
        <f t="shared" si="134"/>
        <v>2012.268</v>
      </c>
      <c r="EG96" s="630"/>
      <c r="EH96" s="630" t="s">
        <v>496</v>
      </c>
      <c r="EI96" s="630">
        <v>14221350</v>
      </c>
      <c r="EJ96" s="630">
        <v>12518482</v>
      </c>
      <c r="EK96" s="630">
        <v>1702868</v>
      </c>
      <c r="EL96" s="630">
        <v>11900214</v>
      </c>
      <c r="EM96" s="630">
        <v>11114593</v>
      </c>
      <c r="EN96" s="630">
        <v>785621</v>
      </c>
      <c r="EO96" s="630">
        <f t="shared" si="99"/>
        <v>14221.35</v>
      </c>
      <c r="EP96" s="630">
        <f t="shared" si="100"/>
        <v>12518.482</v>
      </c>
      <c r="EQ96" s="630">
        <f t="shared" si="101"/>
        <v>1702.8679999999999</v>
      </c>
      <c r="ER96" s="630">
        <f>+EL96/$ES$1*$ET$1</f>
        <v>11900.214</v>
      </c>
      <c r="ES96" s="630">
        <f t="shared" si="103"/>
        <v>11114.593000000001</v>
      </c>
      <c r="ET96" s="630">
        <f t="shared" si="104"/>
        <v>785.62099999999998</v>
      </c>
      <c r="EW96" s="625" t="s">
        <v>527</v>
      </c>
      <c r="EX96" s="631">
        <v>69676966</v>
      </c>
      <c r="EY96" s="631">
        <f t="shared" si="136"/>
        <v>69676.966</v>
      </c>
      <c r="FA96" s="625" t="s">
        <v>496</v>
      </c>
      <c r="FB96" s="631">
        <v>15739080</v>
      </c>
      <c r="FC96" s="631">
        <v>12209614</v>
      </c>
      <c r="FD96" s="631">
        <v>13801181</v>
      </c>
      <c r="FE96" s="631">
        <v>1937899</v>
      </c>
      <c r="FF96" s="631">
        <v>11900214</v>
      </c>
      <c r="FG96" s="631">
        <v>309400</v>
      </c>
      <c r="FH96" s="631">
        <f t="shared" si="137"/>
        <v>15739.08</v>
      </c>
      <c r="FI96" s="631">
        <f t="shared" si="138"/>
        <v>12209.614</v>
      </c>
      <c r="FJ96" s="631">
        <f t="shared" si="139"/>
        <v>13801.181</v>
      </c>
      <c r="FK96" s="631">
        <f t="shared" si="140"/>
        <v>1937.8989999999999</v>
      </c>
      <c r="FL96" s="631">
        <f t="shared" si="141"/>
        <v>11900.214</v>
      </c>
      <c r="FM96" s="631">
        <f t="shared" si="142"/>
        <v>309.39999999999998</v>
      </c>
      <c r="FP96" s="632" t="s">
        <v>342</v>
      </c>
      <c r="FQ96" s="633">
        <v>42694500</v>
      </c>
      <c r="FR96" s="627">
        <f t="shared" si="143"/>
        <v>42694.5</v>
      </c>
      <c r="FT96" s="625" t="s">
        <v>496</v>
      </c>
      <c r="FU96" s="625">
        <v>16600593</v>
      </c>
      <c r="FV96" s="633">
        <v>16303093</v>
      </c>
      <c r="FW96" s="633">
        <v>16600593</v>
      </c>
      <c r="FX96" s="633">
        <v>0</v>
      </c>
      <c r="FY96" s="633">
        <v>12622092</v>
      </c>
      <c r="FZ96" s="633">
        <v>3681001</v>
      </c>
      <c r="GA96" s="633">
        <f t="shared" si="144"/>
        <v>16600.593000000001</v>
      </c>
      <c r="GB96" s="633">
        <f t="shared" si="145"/>
        <v>16303.093000000001</v>
      </c>
      <c r="GC96" s="633">
        <f t="shared" si="146"/>
        <v>16600.593000000001</v>
      </c>
      <c r="GD96" s="633">
        <f t="shared" si="147"/>
        <v>0</v>
      </c>
      <c r="GE96" s="633">
        <f t="shared" si="148"/>
        <v>12622.092000000001</v>
      </c>
      <c r="GF96" s="633">
        <f t="shared" si="149"/>
        <v>3681.0010000000002</v>
      </c>
      <c r="GG96" s="633"/>
    </row>
    <row r="97" spans="1:189" x14ac:dyDescent="0.2">
      <c r="A97" s="624" t="s">
        <v>335</v>
      </c>
      <c r="B97" s="624">
        <v>7010000</v>
      </c>
      <c r="C97" s="624">
        <v>10000</v>
      </c>
      <c r="D97" s="624">
        <v>10000</v>
      </c>
      <c r="E97" s="624">
        <v>7000000</v>
      </c>
      <c r="F97" s="624">
        <f t="shared" si="85"/>
        <v>7227.3099999999995</v>
      </c>
      <c r="G97" s="624">
        <f t="shared" si="86"/>
        <v>10.309999999999999</v>
      </c>
      <c r="H97" s="624">
        <f t="shared" si="87"/>
        <v>10.309999999999999</v>
      </c>
      <c r="I97" s="624">
        <f t="shared" si="88"/>
        <v>7216.9999999999991</v>
      </c>
      <c r="J97" s="616" t="s">
        <v>282</v>
      </c>
      <c r="P97" s="625" t="s">
        <v>333</v>
      </c>
      <c r="Q97" s="626">
        <v>16069500</v>
      </c>
      <c r="R97" s="626">
        <v>3475203</v>
      </c>
      <c r="S97" s="626">
        <v>4837484</v>
      </c>
      <c r="T97" s="626">
        <v>11232016</v>
      </c>
      <c r="U97" s="626">
        <f t="shared" si="90"/>
        <v>16567.654499999997</v>
      </c>
      <c r="V97" s="624">
        <f t="shared" si="91"/>
        <v>3582.9342929999998</v>
      </c>
      <c r="W97" s="624">
        <f t="shared" si="92"/>
        <v>4987.4460040000004</v>
      </c>
      <c r="X97" s="624">
        <f t="shared" si="93"/>
        <v>11580.208495999999</v>
      </c>
      <c r="AA97" s="625" t="s">
        <v>348</v>
      </c>
      <c r="AB97" s="626">
        <v>7213296</v>
      </c>
      <c r="AC97" s="624">
        <f t="shared" si="94"/>
        <v>7213.2960000000003</v>
      </c>
      <c r="AE97" s="616" t="s">
        <v>499</v>
      </c>
      <c r="AF97" s="624">
        <v>6000000</v>
      </c>
      <c r="AG97" s="624">
        <v>586918</v>
      </c>
      <c r="AH97" s="624">
        <v>3521505</v>
      </c>
      <c r="AI97" s="624">
        <v>2478495</v>
      </c>
      <c r="AJ97" s="624">
        <f t="shared" si="95"/>
        <v>6000</v>
      </c>
      <c r="AK97" s="624">
        <f t="shared" si="96"/>
        <v>586.91800000000001</v>
      </c>
      <c r="AL97" s="624">
        <f t="shared" si="97"/>
        <v>3521.5050000000001</v>
      </c>
      <c r="AM97" s="624">
        <f t="shared" si="98"/>
        <v>2478.4949999999999</v>
      </c>
      <c r="AP97" s="625"/>
      <c r="AQ97" s="625"/>
      <c r="AR97" s="625"/>
      <c r="AS97" s="625"/>
      <c r="AT97" s="625" t="s">
        <v>499</v>
      </c>
      <c r="AU97" s="626">
        <v>6000000</v>
      </c>
      <c r="AV97" s="626">
        <v>586918</v>
      </c>
      <c r="AW97" s="626">
        <v>3521505</v>
      </c>
      <c r="AX97" s="626">
        <v>2478495</v>
      </c>
      <c r="AY97" s="624">
        <f t="shared" si="106"/>
        <v>6000</v>
      </c>
      <c r="AZ97" s="624">
        <f t="shared" si="107"/>
        <v>586.91800000000001</v>
      </c>
      <c r="BA97" s="624">
        <f t="shared" si="108"/>
        <v>3521.5050000000001</v>
      </c>
      <c r="BB97" s="624">
        <f t="shared" si="109"/>
        <v>2478.4949999999999</v>
      </c>
      <c r="BH97" s="616" t="s">
        <v>333</v>
      </c>
      <c r="BI97" s="627">
        <v>159287900</v>
      </c>
      <c r="BJ97" s="627">
        <v>5762867</v>
      </c>
      <c r="BK97" s="627">
        <v>5762867</v>
      </c>
      <c r="BL97" s="627">
        <v>153525033</v>
      </c>
      <c r="BM97" s="628">
        <f t="shared" si="111"/>
        <v>159287.9</v>
      </c>
      <c r="BN97" s="628">
        <f t="shared" si="112"/>
        <v>5762.8670000000002</v>
      </c>
      <c r="BO97" s="628">
        <f t="shared" si="113"/>
        <v>5762.8670000000002</v>
      </c>
      <c r="BP97" s="628">
        <f t="shared" si="114"/>
        <v>153525.033</v>
      </c>
      <c r="BS97" s="616" t="s">
        <v>527</v>
      </c>
      <c r="BT97" s="627">
        <v>36737858</v>
      </c>
      <c r="BU97" s="627">
        <f t="shared" si="115"/>
        <v>36737.858</v>
      </c>
      <c r="BW97" s="627" t="s">
        <v>498</v>
      </c>
      <c r="BX97" s="627">
        <v>1904119</v>
      </c>
      <c r="BY97" s="627">
        <v>1904119</v>
      </c>
      <c r="BZ97" s="627">
        <v>0</v>
      </c>
      <c r="CA97" s="627">
        <v>1904119</v>
      </c>
      <c r="CB97" s="627">
        <f t="shared" si="116"/>
        <v>1904.1189999999999</v>
      </c>
      <c r="CC97" s="627">
        <f t="shared" si="117"/>
        <v>1904.1189999999999</v>
      </c>
      <c r="CD97" s="627">
        <f t="shared" si="118"/>
        <v>0</v>
      </c>
      <c r="CE97" s="627">
        <f t="shared" si="119"/>
        <v>1904.1189999999999</v>
      </c>
      <c r="CK97" s="625" t="s">
        <v>497</v>
      </c>
      <c r="CL97" s="626">
        <v>1387659</v>
      </c>
      <c r="CM97" s="626">
        <v>0</v>
      </c>
      <c r="CN97" s="626">
        <v>1387659</v>
      </c>
      <c r="CO97" s="626">
        <v>0</v>
      </c>
      <c r="CP97" s="627">
        <f t="shared" si="121"/>
        <v>1387.6590000000001</v>
      </c>
      <c r="CQ97" s="627">
        <f t="shared" si="122"/>
        <v>0</v>
      </c>
      <c r="CR97" s="627">
        <f t="shared" si="123"/>
        <v>1387.6590000000001</v>
      </c>
      <c r="CS97" s="627">
        <f t="shared" si="124"/>
        <v>0</v>
      </c>
      <c r="CU97" s="628"/>
      <c r="CV97" s="625" t="s">
        <v>512</v>
      </c>
      <c r="CW97" s="626">
        <v>38266652</v>
      </c>
      <c r="CX97" s="626">
        <f t="shared" si="125"/>
        <v>38266.652000000002</v>
      </c>
      <c r="CZ97" s="625" t="s">
        <v>497</v>
      </c>
      <c r="DA97" s="626">
        <v>1560209</v>
      </c>
      <c r="DB97" s="626">
        <v>0</v>
      </c>
      <c r="DC97" s="626">
        <v>1560209</v>
      </c>
      <c r="DD97" s="626">
        <v>0</v>
      </c>
      <c r="DE97" s="626">
        <f t="shared" si="126"/>
        <v>1560.2090000000001</v>
      </c>
      <c r="DF97" s="626">
        <f t="shared" si="127"/>
        <v>0</v>
      </c>
      <c r="DG97" s="626">
        <f t="shared" si="128"/>
        <v>1560.2090000000001</v>
      </c>
      <c r="DH97" s="626">
        <f t="shared" si="129"/>
        <v>0</v>
      </c>
      <c r="DL97" s="625" t="s">
        <v>346</v>
      </c>
      <c r="DM97" s="626">
        <v>1502066</v>
      </c>
      <c r="DN97" s="626">
        <f t="shared" si="130"/>
        <v>1502.066</v>
      </c>
      <c r="DQ97" s="629" t="s">
        <v>497</v>
      </c>
      <c r="DR97" s="626">
        <v>1560209</v>
      </c>
      <c r="DS97" s="626">
        <v>0</v>
      </c>
      <c r="DT97" s="626">
        <v>1560209</v>
      </c>
      <c r="DU97" s="626">
        <v>0</v>
      </c>
      <c r="DV97" s="626">
        <f t="shared" si="131"/>
        <v>1560.2090000000001</v>
      </c>
      <c r="DW97" s="626">
        <f t="shared" si="132"/>
        <v>0</v>
      </c>
      <c r="DX97" s="626">
        <f t="shared" si="133"/>
        <v>1560.2090000000001</v>
      </c>
      <c r="DY97" s="626">
        <f t="shared" si="134"/>
        <v>0</v>
      </c>
      <c r="EH97" s="630" t="s">
        <v>497</v>
      </c>
      <c r="EI97" s="630">
        <v>1560209</v>
      </c>
      <c r="EJ97" s="630">
        <v>1560209</v>
      </c>
      <c r="EK97" s="630">
        <v>0</v>
      </c>
      <c r="EL97" s="630">
        <v>172550</v>
      </c>
      <c r="EM97" s="630">
        <v>0</v>
      </c>
      <c r="EN97" s="630">
        <v>172550</v>
      </c>
      <c r="EO97" s="630">
        <f t="shared" si="99"/>
        <v>1560.2090000000001</v>
      </c>
      <c r="EP97" s="630">
        <f t="shared" si="100"/>
        <v>1560.2090000000001</v>
      </c>
      <c r="EQ97" s="630">
        <f t="shared" si="101"/>
        <v>0</v>
      </c>
      <c r="ER97" s="630">
        <f t="shared" si="102"/>
        <v>172.55</v>
      </c>
      <c r="ES97" s="630">
        <f t="shared" si="103"/>
        <v>0</v>
      </c>
      <c r="ET97" s="630">
        <f t="shared" si="104"/>
        <v>172.55</v>
      </c>
      <c r="EW97" s="625" t="s">
        <v>528</v>
      </c>
      <c r="EX97" s="631">
        <v>69676966</v>
      </c>
      <c r="EY97" s="631">
        <f t="shared" si="136"/>
        <v>69676.966</v>
      </c>
      <c r="FA97" s="625" t="s">
        <v>497</v>
      </c>
      <c r="FB97" s="631">
        <v>1560209</v>
      </c>
      <c r="FC97" s="631">
        <v>1560209</v>
      </c>
      <c r="FD97" s="631">
        <v>1560209</v>
      </c>
      <c r="FE97" s="631">
        <v>0</v>
      </c>
      <c r="FF97" s="631">
        <v>172550</v>
      </c>
      <c r="FG97" s="631">
        <v>1387659</v>
      </c>
      <c r="FH97" s="631">
        <f t="shared" si="137"/>
        <v>1560.2090000000001</v>
      </c>
      <c r="FI97" s="631">
        <f t="shared" si="138"/>
        <v>1560.2090000000001</v>
      </c>
      <c r="FJ97" s="631">
        <f t="shared" si="139"/>
        <v>1560.2090000000001</v>
      </c>
      <c r="FK97" s="631">
        <f t="shared" si="140"/>
        <v>0</v>
      </c>
      <c r="FL97" s="631">
        <f t="shared" si="141"/>
        <v>172.55</v>
      </c>
      <c r="FM97" s="631">
        <f t="shared" si="142"/>
        <v>1387.6590000000001</v>
      </c>
      <c r="FP97" s="632" t="s">
        <v>343</v>
      </c>
      <c r="FQ97" s="633">
        <v>25023200</v>
      </c>
      <c r="FR97" s="627">
        <f t="shared" si="143"/>
        <v>25023.200000000001</v>
      </c>
      <c r="FT97" s="625" t="s">
        <v>497</v>
      </c>
      <c r="FU97" s="625">
        <v>1560209</v>
      </c>
      <c r="FV97" s="633">
        <v>1560209</v>
      </c>
      <c r="FW97" s="633">
        <v>1560209</v>
      </c>
      <c r="FX97" s="633">
        <v>0</v>
      </c>
      <c r="FY97" s="633">
        <v>1560209</v>
      </c>
      <c r="FZ97" s="633">
        <v>0</v>
      </c>
      <c r="GA97" s="633">
        <f t="shared" si="144"/>
        <v>1560.2090000000001</v>
      </c>
      <c r="GB97" s="633">
        <f t="shared" si="145"/>
        <v>1560.2090000000001</v>
      </c>
      <c r="GC97" s="633">
        <f t="shared" si="146"/>
        <v>1560.2090000000001</v>
      </c>
      <c r="GD97" s="633">
        <f t="shared" si="147"/>
        <v>0</v>
      </c>
      <c r="GE97" s="633">
        <f t="shared" si="148"/>
        <v>1560.2090000000001</v>
      </c>
      <c r="GF97" s="633">
        <f t="shared" si="149"/>
        <v>0</v>
      </c>
      <c r="GG97" s="633"/>
    </row>
    <row r="98" spans="1:189" x14ac:dyDescent="0.2">
      <c r="A98" s="624" t="s">
        <v>336</v>
      </c>
      <c r="B98" s="624">
        <v>286316472</v>
      </c>
      <c r="C98" s="624">
        <v>11402038</v>
      </c>
      <c r="D98" s="624">
        <v>141778267</v>
      </c>
      <c r="E98" s="624">
        <v>144538205</v>
      </c>
      <c r="F98" s="624">
        <f t="shared" si="85"/>
        <v>295192.28263199999</v>
      </c>
      <c r="G98" s="624">
        <f t="shared" si="86"/>
        <v>11755.501178</v>
      </c>
      <c r="H98" s="624">
        <f t="shared" si="87"/>
        <v>146173.39327699997</v>
      </c>
      <c r="I98" s="624">
        <f t="shared" si="88"/>
        <v>149018.88935499996</v>
      </c>
      <c r="J98" s="616" t="s">
        <v>282</v>
      </c>
      <c r="P98" s="625" t="s">
        <v>334</v>
      </c>
      <c r="Q98" s="626">
        <v>9000000</v>
      </c>
      <c r="R98" s="626">
        <v>3405703</v>
      </c>
      <c r="S98" s="626">
        <v>4767984</v>
      </c>
      <c r="T98" s="626">
        <v>4232016</v>
      </c>
      <c r="U98" s="626">
        <f t="shared" si="90"/>
        <v>9279</v>
      </c>
      <c r="V98" s="624">
        <f t="shared" si="91"/>
        <v>3511.2797929999997</v>
      </c>
      <c r="W98" s="624">
        <f t="shared" si="92"/>
        <v>4915.7915039999998</v>
      </c>
      <c r="X98" s="624">
        <f t="shared" si="93"/>
        <v>4363.2084959999993</v>
      </c>
      <c r="AA98" s="625" t="s">
        <v>802</v>
      </c>
      <c r="AB98" s="626">
        <v>7213296</v>
      </c>
      <c r="AC98" s="624">
        <f t="shared" si="94"/>
        <v>7213.2960000000003</v>
      </c>
      <c r="AE98" s="616" t="s">
        <v>333</v>
      </c>
      <c r="AF98" s="624">
        <v>166091900</v>
      </c>
      <c r="AG98" s="624">
        <v>4978884</v>
      </c>
      <c r="AH98" s="624">
        <v>4978884</v>
      </c>
      <c r="AI98" s="624">
        <v>161113016</v>
      </c>
      <c r="AJ98" s="624">
        <f t="shared" si="95"/>
        <v>166091.9</v>
      </c>
      <c r="AK98" s="624">
        <f t="shared" si="96"/>
        <v>4978.884</v>
      </c>
      <c r="AL98" s="624">
        <f t="shared" si="97"/>
        <v>4978.884</v>
      </c>
      <c r="AM98" s="624">
        <f t="shared" si="98"/>
        <v>161113.016</v>
      </c>
      <c r="AP98" s="625"/>
      <c r="AQ98" s="625"/>
      <c r="AR98" s="625"/>
      <c r="AS98" s="625"/>
      <c r="AT98" s="625" t="s">
        <v>333</v>
      </c>
      <c r="AU98" s="626">
        <v>166167900</v>
      </c>
      <c r="AV98" s="626">
        <v>5054884</v>
      </c>
      <c r="AW98" s="626">
        <v>5054884</v>
      </c>
      <c r="AX98" s="626">
        <v>161113016</v>
      </c>
      <c r="AY98" s="624">
        <f t="shared" si="106"/>
        <v>166167.9</v>
      </c>
      <c r="AZ98" s="624">
        <f t="shared" si="107"/>
        <v>5054.884</v>
      </c>
      <c r="BA98" s="624">
        <f t="shared" si="108"/>
        <v>5054.884</v>
      </c>
      <c r="BB98" s="624">
        <f t="shared" si="109"/>
        <v>161113.016</v>
      </c>
      <c r="BH98" s="616" t="s">
        <v>334</v>
      </c>
      <c r="BI98" s="627">
        <v>159000000</v>
      </c>
      <c r="BJ98" s="627">
        <v>5475967</v>
      </c>
      <c r="BK98" s="627">
        <v>5475967</v>
      </c>
      <c r="BL98" s="627">
        <v>153524033</v>
      </c>
      <c r="BM98" s="628">
        <f t="shared" si="111"/>
        <v>159000</v>
      </c>
      <c r="BN98" s="628">
        <f t="shared" si="112"/>
        <v>5475.9669999999996</v>
      </c>
      <c r="BO98" s="628">
        <f t="shared" si="113"/>
        <v>5475.9669999999996</v>
      </c>
      <c r="BP98" s="628">
        <f t="shared" si="114"/>
        <v>153524.033</v>
      </c>
      <c r="BS98" s="616" t="s">
        <v>528</v>
      </c>
      <c r="BT98" s="627">
        <v>36737858</v>
      </c>
      <c r="BU98" s="627">
        <f t="shared" si="115"/>
        <v>36737.858</v>
      </c>
      <c r="BW98" s="627" t="s">
        <v>499</v>
      </c>
      <c r="BX98" s="627">
        <v>6000000</v>
      </c>
      <c r="BY98" s="627">
        <v>3521505</v>
      </c>
      <c r="BZ98" s="627">
        <v>2478495</v>
      </c>
      <c r="CA98" s="627">
        <v>1760754</v>
      </c>
      <c r="CB98" s="627">
        <f t="shared" si="116"/>
        <v>6000</v>
      </c>
      <c r="CC98" s="627">
        <f t="shared" si="117"/>
        <v>3521.5050000000001</v>
      </c>
      <c r="CD98" s="627">
        <f t="shared" si="118"/>
        <v>2478.4949999999999</v>
      </c>
      <c r="CE98" s="627">
        <f t="shared" si="119"/>
        <v>1760.7539999999999</v>
      </c>
      <c r="CK98" s="625" t="s">
        <v>498</v>
      </c>
      <c r="CL98" s="626">
        <v>1904119</v>
      </c>
      <c r="CM98" s="626">
        <v>1904119</v>
      </c>
      <c r="CN98" s="626">
        <v>1904119</v>
      </c>
      <c r="CO98" s="626">
        <v>0</v>
      </c>
      <c r="CP98" s="627">
        <f t="shared" si="121"/>
        <v>1904.1189999999999</v>
      </c>
      <c r="CQ98" s="627">
        <f t="shared" si="122"/>
        <v>1904.1189999999999</v>
      </c>
      <c r="CR98" s="627">
        <f t="shared" si="123"/>
        <v>1904.1189999999999</v>
      </c>
      <c r="CS98" s="627">
        <f t="shared" si="124"/>
        <v>0</v>
      </c>
      <c r="CU98" s="628"/>
      <c r="CV98" s="625" t="s">
        <v>351</v>
      </c>
      <c r="CW98" s="626">
        <v>38266652</v>
      </c>
      <c r="CX98" s="626">
        <f t="shared" si="125"/>
        <v>38266.652000000002</v>
      </c>
      <c r="CZ98" s="625" t="s">
        <v>498</v>
      </c>
      <c r="DA98" s="626">
        <v>2290869</v>
      </c>
      <c r="DB98" s="626">
        <v>1904119</v>
      </c>
      <c r="DC98" s="626">
        <v>2290869</v>
      </c>
      <c r="DD98" s="626">
        <v>0</v>
      </c>
      <c r="DE98" s="626">
        <f t="shared" si="126"/>
        <v>2290.8690000000001</v>
      </c>
      <c r="DF98" s="626">
        <f t="shared" si="127"/>
        <v>1904.1189999999999</v>
      </c>
      <c r="DG98" s="626">
        <f t="shared" si="128"/>
        <v>2290.8690000000001</v>
      </c>
      <c r="DH98" s="626">
        <f t="shared" si="129"/>
        <v>0</v>
      </c>
      <c r="DL98" s="625" t="s">
        <v>347</v>
      </c>
      <c r="DM98" s="626">
        <v>210526</v>
      </c>
      <c r="DN98" s="626">
        <f t="shared" si="130"/>
        <v>210.52600000000001</v>
      </c>
      <c r="DQ98" s="629" t="s">
        <v>498</v>
      </c>
      <c r="DR98" s="626">
        <v>2290869</v>
      </c>
      <c r="DS98" s="626">
        <v>2290869</v>
      </c>
      <c r="DT98" s="626">
        <v>2290869</v>
      </c>
      <c r="DU98" s="626">
        <v>0</v>
      </c>
      <c r="DV98" s="626">
        <f t="shared" si="131"/>
        <v>2290.8690000000001</v>
      </c>
      <c r="DW98" s="626">
        <f t="shared" si="132"/>
        <v>2290.8690000000001</v>
      </c>
      <c r="DX98" s="626">
        <f t="shared" si="133"/>
        <v>2290.8690000000001</v>
      </c>
      <c r="DY98" s="626">
        <f t="shared" si="134"/>
        <v>0</v>
      </c>
      <c r="EG98" s="628"/>
      <c r="EH98" s="630" t="s">
        <v>498</v>
      </c>
      <c r="EI98" s="630">
        <v>2290869</v>
      </c>
      <c r="EJ98" s="630">
        <v>2290869</v>
      </c>
      <c r="EK98" s="630">
        <v>0</v>
      </c>
      <c r="EL98" s="630">
        <v>2290869</v>
      </c>
      <c r="EM98" s="630">
        <v>2290869</v>
      </c>
      <c r="EN98" s="630">
        <v>0</v>
      </c>
      <c r="EO98" s="630">
        <f t="shared" si="99"/>
        <v>2290.8690000000001</v>
      </c>
      <c r="EP98" s="630">
        <f t="shared" si="100"/>
        <v>2290.8690000000001</v>
      </c>
      <c r="EQ98" s="630">
        <f t="shared" si="101"/>
        <v>0</v>
      </c>
      <c r="ER98" s="630">
        <f t="shared" si="102"/>
        <v>2290.8690000000001</v>
      </c>
      <c r="ES98" s="630">
        <f t="shared" si="103"/>
        <v>2290.8690000000001</v>
      </c>
      <c r="ET98" s="630">
        <f t="shared" si="104"/>
        <v>0</v>
      </c>
      <c r="EW98" s="625" t="s">
        <v>724</v>
      </c>
      <c r="EX98" s="631">
        <v>69676966</v>
      </c>
      <c r="EY98" s="631">
        <f t="shared" si="136"/>
        <v>69676.966</v>
      </c>
      <c r="FA98" s="625" t="s">
        <v>498</v>
      </c>
      <c r="FB98" s="631">
        <v>2581229</v>
      </c>
      <c r="FC98" s="631">
        <v>2290869</v>
      </c>
      <c r="FD98" s="631">
        <v>2581229</v>
      </c>
      <c r="FE98" s="631">
        <v>0</v>
      </c>
      <c r="FF98" s="631">
        <v>2290869</v>
      </c>
      <c r="FG98" s="631">
        <v>0</v>
      </c>
      <c r="FH98" s="631">
        <f t="shared" si="137"/>
        <v>2581.2289999999998</v>
      </c>
      <c r="FI98" s="631">
        <f t="shared" si="138"/>
        <v>2290.8690000000001</v>
      </c>
      <c r="FJ98" s="631">
        <f t="shared" si="139"/>
        <v>2581.2289999999998</v>
      </c>
      <c r="FK98" s="631">
        <f t="shared" si="140"/>
        <v>0</v>
      </c>
      <c r="FL98" s="631">
        <f t="shared" si="141"/>
        <v>2290.8690000000001</v>
      </c>
      <c r="FM98" s="631">
        <f t="shared" si="142"/>
        <v>0</v>
      </c>
      <c r="FP98" s="632" t="s">
        <v>344</v>
      </c>
      <c r="FQ98" s="633">
        <v>30468165</v>
      </c>
      <c r="FR98" s="627">
        <f t="shared" si="143"/>
        <v>30468.165000000001</v>
      </c>
      <c r="FT98" s="625" t="s">
        <v>498</v>
      </c>
      <c r="FU98" s="625">
        <v>3057229</v>
      </c>
      <c r="FV98" s="633">
        <v>3057229</v>
      </c>
      <c r="FW98" s="633">
        <v>3057229</v>
      </c>
      <c r="FX98" s="633">
        <v>0</v>
      </c>
      <c r="FY98" s="633">
        <v>2290869</v>
      </c>
      <c r="FZ98" s="633">
        <v>766360</v>
      </c>
      <c r="GA98" s="633">
        <f t="shared" si="144"/>
        <v>3057.2289999999998</v>
      </c>
      <c r="GB98" s="633">
        <f t="shared" si="145"/>
        <v>3057.2289999999998</v>
      </c>
      <c r="GC98" s="633">
        <f t="shared" si="146"/>
        <v>3057.2289999999998</v>
      </c>
      <c r="GD98" s="633">
        <f t="shared" si="147"/>
        <v>0</v>
      </c>
      <c r="GE98" s="633">
        <f t="shared" si="148"/>
        <v>2290.8690000000001</v>
      </c>
      <c r="GF98" s="633">
        <f t="shared" si="149"/>
        <v>766.36</v>
      </c>
      <c r="GG98" s="633"/>
    </row>
    <row r="99" spans="1:189" x14ac:dyDescent="0.2">
      <c r="A99" s="624" t="s">
        <v>337</v>
      </c>
      <c r="B99" s="624">
        <v>118014527</v>
      </c>
      <c r="C99" s="624">
        <v>4190284</v>
      </c>
      <c r="D99" s="624">
        <v>66367576</v>
      </c>
      <c r="E99" s="624">
        <v>51646951</v>
      </c>
      <c r="F99" s="624">
        <f t="shared" ref="F99:F130" si="150">+B99/$H$1*$I$1</f>
        <v>121672.97733699999</v>
      </c>
      <c r="G99" s="624">
        <f t="shared" ref="G99:G130" si="151">+C99/$H$1*$I$1</f>
        <v>4320.1828039999991</v>
      </c>
      <c r="H99" s="624">
        <f t="shared" ref="H99:H130" si="152">+D99/$H$1*$I$1</f>
        <v>68424.970856</v>
      </c>
      <c r="I99" s="624">
        <f t="shared" ref="I99:I130" si="153">+E99/$H$1*$I$1</f>
        <v>53248.006480999997</v>
      </c>
      <c r="J99" s="616" t="s">
        <v>282</v>
      </c>
      <c r="P99" s="625" t="s">
        <v>335</v>
      </c>
      <c r="Q99" s="626">
        <v>7069500</v>
      </c>
      <c r="R99" s="626">
        <v>69500</v>
      </c>
      <c r="S99" s="626">
        <v>69500</v>
      </c>
      <c r="T99" s="626">
        <v>7000000</v>
      </c>
      <c r="U99" s="626">
        <f t="shared" ref="U99:U130" si="154">+Q99/$W$1*$X$1</f>
        <v>7288.6544999999996</v>
      </c>
      <c r="V99" s="624">
        <f t="shared" ref="V99:V130" si="155">+R99/$W$1*$X$1</f>
        <v>71.654499999999999</v>
      </c>
      <c r="W99" s="624">
        <f t="shared" ref="W99:W130" si="156">+S99/$W$1*$X$1</f>
        <v>71.654499999999999</v>
      </c>
      <c r="X99" s="624">
        <f t="shared" ref="X99:X130" si="157">+T99/$W$1*$X$1</f>
        <v>7216.9999999999991</v>
      </c>
      <c r="AA99" s="625" t="s">
        <v>803</v>
      </c>
      <c r="AB99" s="626">
        <v>7213296</v>
      </c>
      <c r="AC99" s="624">
        <f t="shared" ref="AC99:AC102" si="158">+AB99/$AB$1*$AC$1</f>
        <v>7213.2960000000003</v>
      </c>
      <c r="AE99" s="616" t="s">
        <v>334</v>
      </c>
      <c r="AF99" s="624">
        <v>159000000</v>
      </c>
      <c r="AG99" s="624">
        <v>4767984</v>
      </c>
      <c r="AH99" s="624">
        <v>4767984</v>
      </c>
      <c r="AI99" s="624">
        <v>154232016</v>
      </c>
      <c r="AJ99" s="624">
        <f t="shared" ref="AJ99:AJ130" si="159">+AF99/$AL$1*$AM$1</f>
        <v>159000</v>
      </c>
      <c r="AK99" s="624">
        <f t="shared" ref="AK99:AK130" si="160">+AG99/$AL$1*$AM$1</f>
        <v>4767.9840000000004</v>
      </c>
      <c r="AL99" s="624">
        <f t="shared" ref="AL99:AL130" si="161">+AH99/$AL$1*$AM$1</f>
        <v>4767.9840000000004</v>
      </c>
      <c r="AM99" s="624">
        <f t="shared" ref="AM99:AM130" si="162">+AI99/$AL$1*$AM$1</f>
        <v>154232.016</v>
      </c>
      <c r="AP99" s="625"/>
      <c r="AQ99" s="625"/>
      <c r="AR99" s="625"/>
      <c r="AS99" s="625"/>
      <c r="AT99" s="625" t="s">
        <v>334</v>
      </c>
      <c r="AU99" s="626">
        <v>159000000</v>
      </c>
      <c r="AV99" s="626">
        <v>4767984</v>
      </c>
      <c r="AW99" s="626">
        <v>4767984</v>
      </c>
      <c r="AX99" s="626">
        <v>154232016</v>
      </c>
      <c r="AY99" s="624">
        <f t="shared" si="106"/>
        <v>159000</v>
      </c>
      <c r="AZ99" s="624">
        <f t="shared" si="107"/>
        <v>4767.9840000000004</v>
      </c>
      <c r="BA99" s="624">
        <f t="shared" si="108"/>
        <v>4767.9840000000004</v>
      </c>
      <c r="BB99" s="624">
        <f t="shared" si="109"/>
        <v>154232.016</v>
      </c>
      <c r="BH99" s="616" t="s">
        <v>335</v>
      </c>
      <c r="BI99" s="627">
        <v>287900</v>
      </c>
      <c r="BJ99" s="627">
        <v>286900</v>
      </c>
      <c r="BK99" s="627">
        <v>286900</v>
      </c>
      <c r="BL99" s="627">
        <v>1000</v>
      </c>
      <c r="BM99" s="628">
        <f t="shared" si="111"/>
        <v>287.89999999999998</v>
      </c>
      <c r="BN99" s="628">
        <f t="shared" si="112"/>
        <v>286.89999999999998</v>
      </c>
      <c r="BO99" s="628">
        <f t="shared" si="113"/>
        <v>286.89999999999998</v>
      </c>
      <c r="BP99" s="628">
        <f t="shared" si="114"/>
        <v>1</v>
      </c>
      <c r="BS99" s="616" t="s">
        <v>724</v>
      </c>
      <c r="BT99" s="627">
        <v>36737858</v>
      </c>
      <c r="BU99" s="627">
        <f t="shared" si="115"/>
        <v>36737.858</v>
      </c>
      <c r="BW99" s="627" t="s">
        <v>333</v>
      </c>
      <c r="BX99" s="627">
        <v>159287900</v>
      </c>
      <c r="BY99" s="627">
        <v>6038007</v>
      </c>
      <c r="BZ99" s="627">
        <v>153249893</v>
      </c>
      <c r="CA99" s="627">
        <v>6038007</v>
      </c>
      <c r="CB99" s="627">
        <f t="shared" si="116"/>
        <v>159287.9</v>
      </c>
      <c r="CC99" s="627">
        <f t="shared" si="117"/>
        <v>6038.0069999999996</v>
      </c>
      <c r="CD99" s="627">
        <f t="shared" si="118"/>
        <v>153249.89300000001</v>
      </c>
      <c r="CE99" s="627">
        <f t="shared" si="119"/>
        <v>6038.0069999999996</v>
      </c>
      <c r="CK99" s="625" t="s">
        <v>499</v>
      </c>
      <c r="CL99" s="626">
        <v>9300000</v>
      </c>
      <c r="CM99" s="626">
        <v>1760754</v>
      </c>
      <c r="CN99" s="626">
        <v>3521505</v>
      </c>
      <c r="CO99" s="626">
        <v>5778495</v>
      </c>
      <c r="CP99" s="627">
        <f t="shared" si="121"/>
        <v>9300</v>
      </c>
      <c r="CQ99" s="627">
        <f t="shared" si="122"/>
        <v>1760.7539999999999</v>
      </c>
      <c r="CR99" s="627">
        <f t="shared" si="123"/>
        <v>3521.5050000000001</v>
      </c>
      <c r="CS99" s="627">
        <f t="shared" si="124"/>
        <v>5778.4949999999999</v>
      </c>
      <c r="CU99" s="628"/>
      <c r="CV99" s="625" t="s">
        <v>514</v>
      </c>
      <c r="CW99" s="626">
        <v>38266652</v>
      </c>
      <c r="CX99" s="626">
        <f t="shared" si="125"/>
        <v>38266.652000000002</v>
      </c>
      <c r="CZ99" s="625" t="s">
        <v>499</v>
      </c>
      <c r="DA99" s="626">
        <v>9300000</v>
      </c>
      <c r="DB99" s="626">
        <v>2347672</v>
      </c>
      <c r="DC99" s="626">
        <v>3521505</v>
      </c>
      <c r="DD99" s="626">
        <v>5778495</v>
      </c>
      <c r="DE99" s="626">
        <f t="shared" si="126"/>
        <v>9300</v>
      </c>
      <c r="DF99" s="626">
        <f t="shared" si="127"/>
        <v>2347.672</v>
      </c>
      <c r="DG99" s="626">
        <f t="shared" si="128"/>
        <v>3521.5050000000001</v>
      </c>
      <c r="DH99" s="626">
        <f t="shared" si="129"/>
        <v>5778.4949999999999</v>
      </c>
      <c r="DL99" s="625" t="s">
        <v>348</v>
      </c>
      <c r="DM99" s="626">
        <v>178943296</v>
      </c>
      <c r="DN99" s="626">
        <f t="shared" si="130"/>
        <v>178943.296</v>
      </c>
      <c r="DQ99" s="629" t="s">
        <v>499</v>
      </c>
      <c r="DR99" s="626">
        <v>8900000</v>
      </c>
      <c r="DS99" s="626">
        <v>2347672</v>
      </c>
      <c r="DT99" s="626">
        <v>3521505</v>
      </c>
      <c r="DU99" s="626">
        <v>5378495</v>
      </c>
      <c r="DV99" s="626">
        <f t="shared" si="131"/>
        <v>8900</v>
      </c>
      <c r="DW99" s="626">
        <f t="shared" si="132"/>
        <v>2347.672</v>
      </c>
      <c r="DX99" s="626">
        <f t="shared" si="133"/>
        <v>3521.5050000000001</v>
      </c>
      <c r="DY99" s="626">
        <f t="shared" si="134"/>
        <v>5378.4949999999999</v>
      </c>
      <c r="EH99" s="630" t="s">
        <v>499</v>
      </c>
      <c r="EI99" s="630">
        <v>8900000</v>
      </c>
      <c r="EJ99" s="630">
        <v>4697225</v>
      </c>
      <c r="EK99" s="630">
        <v>4202775</v>
      </c>
      <c r="EL99" s="630">
        <v>2934590</v>
      </c>
      <c r="EM99" s="630">
        <v>2347672</v>
      </c>
      <c r="EN99" s="630">
        <v>586918</v>
      </c>
      <c r="EO99" s="630">
        <f t="shared" si="99"/>
        <v>8900</v>
      </c>
      <c r="EP99" s="630">
        <f t="shared" si="100"/>
        <v>4697.2250000000004</v>
      </c>
      <c r="EQ99" s="630">
        <f t="shared" si="101"/>
        <v>4202.7749999999996</v>
      </c>
      <c r="ER99" s="630">
        <f t="shared" si="102"/>
        <v>2934.59</v>
      </c>
      <c r="ES99" s="630">
        <f t="shared" si="103"/>
        <v>2347.672</v>
      </c>
      <c r="ET99" s="630">
        <f t="shared" si="104"/>
        <v>586.91800000000001</v>
      </c>
      <c r="EW99" s="625" t="s">
        <v>512</v>
      </c>
      <c r="EX99" s="631">
        <v>111709590</v>
      </c>
      <c r="EY99" s="631">
        <f t="shared" si="136"/>
        <v>111709.59</v>
      </c>
      <c r="FA99" s="625" t="s">
        <v>499</v>
      </c>
      <c r="FB99" s="631">
        <v>8900000</v>
      </c>
      <c r="FC99" s="631">
        <v>4110310</v>
      </c>
      <c r="FD99" s="631">
        <v>4697225</v>
      </c>
      <c r="FE99" s="631">
        <v>4202775</v>
      </c>
      <c r="FF99" s="631">
        <v>2934590</v>
      </c>
      <c r="FG99" s="631">
        <v>1175720</v>
      </c>
      <c r="FH99" s="631">
        <f t="shared" si="137"/>
        <v>8900</v>
      </c>
      <c r="FI99" s="631">
        <f t="shared" si="138"/>
        <v>4110.3100000000004</v>
      </c>
      <c r="FJ99" s="631">
        <f t="shared" si="139"/>
        <v>4697.2250000000004</v>
      </c>
      <c r="FK99" s="631">
        <f t="shared" si="140"/>
        <v>4202.7749999999996</v>
      </c>
      <c r="FL99" s="631">
        <f t="shared" si="141"/>
        <v>2934.59</v>
      </c>
      <c r="FM99" s="631">
        <f t="shared" si="142"/>
        <v>1175.72</v>
      </c>
      <c r="FP99" s="632" t="s">
        <v>345</v>
      </c>
      <c r="FQ99" s="633">
        <v>1999200</v>
      </c>
      <c r="FR99" s="627">
        <f t="shared" si="143"/>
        <v>1999.2</v>
      </c>
      <c r="FT99" s="625" t="s">
        <v>499</v>
      </c>
      <c r="FU99" s="625">
        <v>4697228</v>
      </c>
      <c r="FV99" s="633">
        <v>4697228</v>
      </c>
      <c r="FW99" s="633">
        <v>4697228</v>
      </c>
      <c r="FX99" s="633">
        <v>0</v>
      </c>
      <c r="FY99" s="633">
        <v>4110310</v>
      </c>
      <c r="FZ99" s="633">
        <v>586918</v>
      </c>
      <c r="GA99" s="633">
        <f t="shared" si="144"/>
        <v>4697.2280000000001</v>
      </c>
      <c r="GB99" s="633">
        <f t="shared" si="145"/>
        <v>4697.2280000000001</v>
      </c>
      <c r="GC99" s="633">
        <f t="shared" si="146"/>
        <v>4697.2280000000001</v>
      </c>
      <c r="GD99" s="633">
        <f t="shared" si="147"/>
        <v>0</v>
      </c>
      <c r="GE99" s="633">
        <f t="shared" si="148"/>
        <v>4110.3100000000004</v>
      </c>
      <c r="GF99" s="633">
        <f t="shared" si="149"/>
        <v>586.91800000000001</v>
      </c>
      <c r="GG99" s="633"/>
    </row>
    <row r="100" spans="1:189" x14ac:dyDescent="0.2">
      <c r="A100" s="624" t="s">
        <v>418</v>
      </c>
      <c r="B100" s="624">
        <v>500000</v>
      </c>
      <c r="C100" s="624">
        <v>0</v>
      </c>
      <c r="D100" s="624">
        <v>0</v>
      </c>
      <c r="E100" s="624">
        <v>500000</v>
      </c>
      <c r="F100" s="624">
        <f t="shared" si="150"/>
        <v>515.5</v>
      </c>
      <c r="G100" s="624">
        <f t="shared" si="151"/>
        <v>0</v>
      </c>
      <c r="H100" s="624">
        <f t="shared" si="152"/>
        <v>0</v>
      </c>
      <c r="I100" s="624">
        <f t="shared" si="153"/>
        <v>515.5</v>
      </c>
      <c r="J100" s="616" t="s">
        <v>282</v>
      </c>
      <c r="P100" s="625" t="s">
        <v>336</v>
      </c>
      <c r="Q100" s="626">
        <v>443413628</v>
      </c>
      <c r="R100" s="626">
        <v>40845820</v>
      </c>
      <c r="S100" s="626">
        <v>245279508</v>
      </c>
      <c r="T100" s="626">
        <v>198134120</v>
      </c>
      <c r="U100" s="626">
        <f t="shared" si="154"/>
        <v>457159.45046799997</v>
      </c>
      <c r="V100" s="624">
        <f t="shared" si="155"/>
        <v>42112.040419999998</v>
      </c>
      <c r="W100" s="624">
        <f t="shared" si="156"/>
        <v>252883.17274799998</v>
      </c>
      <c r="X100" s="624">
        <f t="shared" si="157"/>
        <v>204276.27771999998</v>
      </c>
      <c r="AA100" s="625" t="s">
        <v>352</v>
      </c>
      <c r="AB100" s="626">
        <v>7613312730</v>
      </c>
      <c r="AC100" s="624">
        <f t="shared" si="158"/>
        <v>7613312.7300000004</v>
      </c>
      <c r="AE100" s="616" t="s">
        <v>335</v>
      </c>
      <c r="AF100" s="624">
        <v>7091900</v>
      </c>
      <c r="AG100" s="624">
        <v>210900</v>
      </c>
      <c r="AH100" s="624">
        <v>210900</v>
      </c>
      <c r="AI100" s="624">
        <v>6881000</v>
      </c>
      <c r="AJ100" s="624">
        <f t="shared" si="159"/>
        <v>7091.9</v>
      </c>
      <c r="AK100" s="624">
        <f t="shared" si="160"/>
        <v>210.9</v>
      </c>
      <c r="AL100" s="624">
        <f t="shared" si="161"/>
        <v>210.9</v>
      </c>
      <c r="AM100" s="624">
        <f t="shared" si="162"/>
        <v>6881</v>
      </c>
      <c r="AP100" s="625"/>
      <c r="AQ100" s="625"/>
      <c r="AR100" s="625"/>
      <c r="AS100" s="625"/>
      <c r="AT100" s="625" t="s">
        <v>335</v>
      </c>
      <c r="AU100" s="626">
        <v>7167900</v>
      </c>
      <c r="AV100" s="626">
        <v>286900</v>
      </c>
      <c r="AW100" s="626">
        <v>286900</v>
      </c>
      <c r="AX100" s="626">
        <v>6881000</v>
      </c>
      <c r="AY100" s="624">
        <f t="shared" si="106"/>
        <v>7167.9</v>
      </c>
      <c r="AZ100" s="624">
        <f t="shared" si="107"/>
        <v>286.89999999999998</v>
      </c>
      <c r="BA100" s="624">
        <f t="shared" si="108"/>
        <v>286.89999999999998</v>
      </c>
      <c r="BB100" s="624">
        <f t="shared" si="109"/>
        <v>6881</v>
      </c>
      <c r="BH100" s="616" t="s">
        <v>336</v>
      </c>
      <c r="BI100" s="627">
        <v>927498367</v>
      </c>
      <c r="BJ100" s="627">
        <v>165308791</v>
      </c>
      <c r="BK100" s="627">
        <v>429502116</v>
      </c>
      <c r="BL100" s="627">
        <v>497996251</v>
      </c>
      <c r="BM100" s="628">
        <f t="shared" si="111"/>
        <v>927498.36699999997</v>
      </c>
      <c r="BN100" s="628">
        <f t="shared" si="112"/>
        <v>165308.791</v>
      </c>
      <c r="BO100" s="628">
        <f t="shared" si="113"/>
        <v>429502.11599999998</v>
      </c>
      <c r="BP100" s="628">
        <f t="shared" si="114"/>
        <v>497996.25099999999</v>
      </c>
      <c r="BS100" s="616" t="s">
        <v>352</v>
      </c>
      <c r="BT100" s="627">
        <v>155341832</v>
      </c>
      <c r="BU100" s="627">
        <f t="shared" si="115"/>
        <v>155341.83199999999</v>
      </c>
      <c r="BW100" s="627" t="s">
        <v>334</v>
      </c>
      <c r="BX100" s="627">
        <v>159000000</v>
      </c>
      <c r="BY100" s="627">
        <v>5751107</v>
      </c>
      <c r="BZ100" s="627">
        <v>153248893</v>
      </c>
      <c r="CA100" s="627">
        <v>5751107</v>
      </c>
      <c r="CB100" s="627">
        <f t="shared" si="116"/>
        <v>159000</v>
      </c>
      <c r="CC100" s="627">
        <f t="shared" si="117"/>
        <v>5751.107</v>
      </c>
      <c r="CD100" s="627">
        <f t="shared" si="118"/>
        <v>153248.89300000001</v>
      </c>
      <c r="CE100" s="627">
        <f t="shared" si="119"/>
        <v>5751.107</v>
      </c>
      <c r="CK100" s="625" t="s">
        <v>332</v>
      </c>
      <c r="CL100" s="626">
        <v>410100</v>
      </c>
      <c r="CM100" s="626">
        <v>410100</v>
      </c>
      <c r="CN100" s="626">
        <v>410100</v>
      </c>
      <c r="CO100" s="626">
        <v>0</v>
      </c>
      <c r="CP100" s="627">
        <f t="shared" si="121"/>
        <v>410.1</v>
      </c>
      <c r="CQ100" s="627">
        <f t="shared" si="122"/>
        <v>410.1</v>
      </c>
      <c r="CR100" s="627">
        <f t="shared" si="123"/>
        <v>410.1</v>
      </c>
      <c r="CS100" s="627">
        <f t="shared" si="124"/>
        <v>0</v>
      </c>
      <c r="CU100" s="628"/>
      <c r="CZ100" s="625" t="s">
        <v>332</v>
      </c>
      <c r="DA100" s="626">
        <v>410100</v>
      </c>
      <c r="DB100" s="626">
        <v>410100</v>
      </c>
      <c r="DC100" s="626">
        <v>410100</v>
      </c>
      <c r="DD100" s="626">
        <v>0</v>
      </c>
      <c r="DE100" s="626">
        <f t="shared" si="126"/>
        <v>410.1</v>
      </c>
      <c r="DF100" s="626">
        <f t="shared" si="127"/>
        <v>410.1</v>
      </c>
      <c r="DG100" s="626">
        <f t="shared" si="128"/>
        <v>410.1</v>
      </c>
      <c r="DH100" s="626">
        <f t="shared" si="129"/>
        <v>0</v>
      </c>
      <c r="DL100" s="625" t="s">
        <v>420</v>
      </c>
      <c r="DM100" s="626">
        <v>173790000</v>
      </c>
      <c r="DN100" s="626">
        <f t="shared" si="130"/>
        <v>173790</v>
      </c>
      <c r="DQ100" s="629" t="s">
        <v>332</v>
      </c>
      <c r="DR100" s="626">
        <v>410100</v>
      </c>
      <c r="DS100" s="626">
        <v>410100</v>
      </c>
      <c r="DT100" s="626">
        <v>410100</v>
      </c>
      <c r="DU100" s="626">
        <v>0</v>
      </c>
      <c r="DV100" s="626">
        <f t="shared" si="131"/>
        <v>410.1</v>
      </c>
      <c r="DW100" s="626">
        <f t="shared" si="132"/>
        <v>410.1</v>
      </c>
      <c r="DX100" s="626">
        <f t="shared" si="133"/>
        <v>410.1</v>
      </c>
      <c r="DY100" s="626">
        <f t="shared" si="134"/>
        <v>0</v>
      </c>
      <c r="EH100" s="630" t="s">
        <v>332</v>
      </c>
      <c r="EI100" s="630">
        <v>758270</v>
      </c>
      <c r="EJ100" s="630">
        <v>758270</v>
      </c>
      <c r="EK100" s="630">
        <v>0</v>
      </c>
      <c r="EL100" s="630">
        <v>410100</v>
      </c>
      <c r="EM100" s="630">
        <v>410100</v>
      </c>
      <c r="EN100" s="630">
        <v>0</v>
      </c>
      <c r="EO100" s="630">
        <f t="shared" si="99"/>
        <v>758.27</v>
      </c>
      <c r="EP100" s="630">
        <f t="shared" si="100"/>
        <v>758.27</v>
      </c>
      <c r="EQ100" s="630">
        <f t="shared" si="101"/>
        <v>0</v>
      </c>
      <c r="ER100" s="630">
        <f t="shared" si="102"/>
        <v>410.1</v>
      </c>
      <c r="ES100" s="630">
        <f t="shared" si="103"/>
        <v>410.1</v>
      </c>
      <c r="ET100" s="630">
        <f t="shared" si="104"/>
        <v>0</v>
      </c>
      <c r="EW100" s="625" t="s">
        <v>351</v>
      </c>
      <c r="EX100" s="631">
        <v>111709590</v>
      </c>
      <c r="EY100" s="631">
        <f t="shared" si="136"/>
        <v>111709.59</v>
      </c>
      <c r="FA100" s="625" t="s">
        <v>332</v>
      </c>
      <c r="FB100" s="631">
        <v>758270</v>
      </c>
      <c r="FC100" s="631">
        <v>758270</v>
      </c>
      <c r="FD100" s="631">
        <v>758270</v>
      </c>
      <c r="FE100" s="631">
        <v>0</v>
      </c>
      <c r="FF100" s="631">
        <v>758270</v>
      </c>
      <c r="FG100" s="631">
        <v>0</v>
      </c>
      <c r="FH100" s="631">
        <f t="shared" si="137"/>
        <v>758.27</v>
      </c>
      <c r="FI100" s="631">
        <f t="shared" si="138"/>
        <v>758.27</v>
      </c>
      <c r="FJ100" s="631">
        <f t="shared" si="139"/>
        <v>758.27</v>
      </c>
      <c r="FK100" s="631">
        <f t="shared" si="140"/>
        <v>0</v>
      </c>
      <c r="FL100" s="631">
        <f t="shared" si="141"/>
        <v>758.27</v>
      </c>
      <c r="FM100" s="631">
        <f t="shared" si="142"/>
        <v>0</v>
      </c>
      <c r="FP100" s="632" t="s">
        <v>507</v>
      </c>
      <c r="FQ100" s="633">
        <v>2311300</v>
      </c>
      <c r="FR100" s="627">
        <f t="shared" si="143"/>
        <v>2311.3000000000002</v>
      </c>
      <c r="FT100" s="625" t="s">
        <v>332</v>
      </c>
      <c r="FU100" s="625">
        <v>758270</v>
      </c>
      <c r="FV100" s="633">
        <v>758270</v>
      </c>
      <c r="FW100" s="633">
        <v>758270</v>
      </c>
      <c r="FX100" s="633">
        <v>0</v>
      </c>
      <c r="FY100" s="633">
        <v>758270</v>
      </c>
      <c r="FZ100" s="633">
        <v>0</v>
      </c>
      <c r="GA100" s="633">
        <f t="shared" si="144"/>
        <v>758.27</v>
      </c>
      <c r="GB100" s="633">
        <f t="shared" si="145"/>
        <v>758.27</v>
      </c>
      <c r="GC100" s="633">
        <f t="shared" si="146"/>
        <v>758.27</v>
      </c>
      <c r="GD100" s="633">
        <f t="shared" si="147"/>
        <v>0</v>
      </c>
      <c r="GE100" s="633">
        <f t="shared" si="148"/>
        <v>758.27</v>
      </c>
      <c r="GF100" s="633">
        <f t="shared" si="149"/>
        <v>0</v>
      </c>
      <c r="GG100" s="633"/>
    </row>
    <row r="101" spans="1:189" x14ac:dyDescent="0.2">
      <c r="A101" s="624" t="s">
        <v>500</v>
      </c>
      <c r="B101" s="624">
        <v>48503899</v>
      </c>
      <c r="C101" s="624">
        <v>6652254</v>
      </c>
      <c r="D101" s="624">
        <v>46287435</v>
      </c>
      <c r="E101" s="624">
        <v>2216464</v>
      </c>
      <c r="F101" s="624">
        <f t="shared" si="150"/>
        <v>50007.519868999996</v>
      </c>
      <c r="G101" s="624">
        <f t="shared" si="151"/>
        <v>6858.4738739999993</v>
      </c>
      <c r="H101" s="624">
        <f t="shared" si="152"/>
        <v>47722.345484999991</v>
      </c>
      <c r="I101" s="624">
        <f t="shared" si="153"/>
        <v>2285.1743839999999</v>
      </c>
      <c r="J101" s="616" t="s">
        <v>282</v>
      </c>
      <c r="P101" s="625" t="s">
        <v>337</v>
      </c>
      <c r="Q101" s="626">
        <v>120568531</v>
      </c>
      <c r="R101" s="626">
        <v>12309131</v>
      </c>
      <c r="S101" s="626">
        <v>87634980</v>
      </c>
      <c r="T101" s="626">
        <v>32933551</v>
      </c>
      <c r="U101" s="626">
        <f t="shared" si="154"/>
        <v>124306.15546099999</v>
      </c>
      <c r="V101" s="624">
        <f t="shared" si="155"/>
        <v>12690.714060999999</v>
      </c>
      <c r="W101" s="624">
        <f t="shared" si="156"/>
        <v>90351.664379999987</v>
      </c>
      <c r="X101" s="624">
        <f t="shared" si="157"/>
        <v>33954.491081</v>
      </c>
      <c r="AA101" s="625" t="s">
        <v>353</v>
      </c>
      <c r="AB101" s="626">
        <v>7137347763</v>
      </c>
      <c r="AC101" s="624">
        <f t="shared" si="158"/>
        <v>7137347.7630000003</v>
      </c>
      <c r="AE101" s="616" t="s">
        <v>336</v>
      </c>
      <c r="AF101" s="624">
        <v>631450970</v>
      </c>
      <c r="AG101" s="624">
        <v>86472824</v>
      </c>
      <c r="AH101" s="624">
        <v>260819767</v>
      </c>
      <c r="AI101" s="624">
        <v>370631203</v>
      </c>
      <c r="AJ101" s="624">
        <f t="shared" si="159"/>
        <v>631450.97</v>
      </c>
      <c r="AK101" s="624">
        <f t="shared" si="160"/>
        <v>86472.823999999993</v>
      </c>
      <c r="AL101" s="624">
        <f t="shared" si="161"/>
        <v>260819.76699999999</v>
      </c>
      <c r="AM101" s="624">
        <f t="shared" si="162"/>
        <v>370631.20299999998</v>
      </c>
      <c r="AP101" s="625"/>
      <c r="AQ101" s="625"/>
      <c r="AR101" s="625"/>
      <c r="AS101" s="625"/>
      <c r="AT101" s="625" t="s">
        <v>336</v>
      </c>
      <c r="AU101" s="626">
        <v>797014234</v>
      </c>
      <c r="AV101" s="626">
        <v>137368497</v>
      </c>
      <c r="AW101" s="626">
        <v>294153467</v>
      </c>
      <c r="AX101" s="626">
        <v>502860767</v>
      </c>
      <c r="AY101" s="624">
        <f t="shared" si="106"/>
        <v>797014.23400000005</v>
      </c>
      <c r="AZ101" s="624">
        <f t="shared" si="107"/>
        <v>137368.497</v>
      </c>
      <c r="BA101" s="624">
        <f t="shared" si="108"/>
        <v>294153.467</v>
      </c>
      <c r="BB101" s="624">
        <f t="shared" si="109"/>
        <v>502860.76699999999</v>
      </c>
      <c r="BH101" s="616" t="s">
        <v>337</v>
      </c>
      <c r="BI101" s="627">
        <v>121705288</v>
      </c>
      <c r="BJ101" s="627">
        <v>41054397</v>
      </c>
      <c r="BK101" s="627">
        <v>91813411</v>
      </c>
      <c r="BL101" s="627">
        <v>29891877</v>
      </c>
      <c r="BM101" s="628">
        <f t="shared" si="111"/>
        <v>121705.288</v>
      </c>
      <c r="BN101" s="628">
        <f t="shared" si="112"/>
        <v>41054.396999999997</v>
      </c>
      <c r="BO101" s="628">
        <f t="shared" si="113"/>
        <v>91813.410999999993</v>
      </c>
      <c r="BP101" s="628">
        <f t="shared" si="114"/>
        <v>29891.877</v>
      </c>
      <c r="BS101" s="616" t="s">
        <v>353</v>
      </c>
      <c r="BT101" s="627">
        <v>132786362</v>
      </c>
      <c r="BU101" s="627">
        <f t="shared" si="115"/>
        <v>132786.36199999999</v>
      </c>
      <c r="BW101" s="627" t="s">
        <v>335</v>
      </c>
      <c r="BX101" s="627">
        <v>287900</v>
      </c>
      <c r="BY101" s="627">
        <v>286900</v>
      </c>
      <c r="BZ101" s="627">
        <v>1000</v>
      </c>
      <c r="CA101" s="627">
        <v>286900</v>
      </c>
      <c r="CB101" s="627">
        <f t="shared" si="116"/>
        <v>287.89999999999998</v>
      </c>
      <c r="CC101" s="627">
        <f t="shared" si="117"/>
        <v>286.89999999999998</v>
      </c>
      <c r="CD101" s="627">
        <f t="shared" si="118"/>
        <v>1</v>
      </c>
      <c r="CE101" s="627">
        <f t="shared" si="119"/>
        <v>286.89999999999998</v>
      </c>
      <c r="CK101" s="625" t="s">
        <v>333</v>
      </c>
      <c r="CL101" s="626">
        <v>158942800</v>
      </c>
      <c r="CM101" s="626">
        <v>6038007</v>
      </c>
      <c r="CN101" s="626">
        <v>158218999</v>
      </c>
      <c r="CO101" s="626">
        <v>723801</v>
      </c>
      <c r="CP101" s="627">
        <f t="shared" si="121"/>
        <v>158942.79999999999</v>
      </c>
      <c r="CQ101" s="627">
        <f t="shared" si="122"/>
        <v>6038.0069999999996</v>
      </c>
      <c r="CR101" s="627">
        <f t="shared" si="123"/>
        <v>158218.99900000001</v>
      </c>
      <c r="CS101" s="627">
        <f t="shared" si="124"/>
        <v>723.80100000000004</v>
      </c>
      <c r="CU101" s="628"/>
      <c r="CZ101" s="625" t="s">
        <v>333</v>
      </c>
      <c r="DA101" s="626">
        <v>161423950</v>
      </c>
      <c r="DB101" s="626">
        <v>8218999</v>
      </c>
      <c r="DC101" s="626">
        <v>160700149</v>
      </c>
      <c r="DD101" s="626">
        <v>723801</v>
      </c>
      <c r="DE101" s="626">
        <f t="shared" si="126"/>
        <v>161423.95000000001</v>
      </c>
      <c r="DF101" s="626">
        <f t="shared" si="127"/>
        <v>8218.9989999999998</v>
      </c>
      <c r="DG101" s="626">
        <f t="shared" si="128"/>
        <v>160700.149</v>
      </c>
      <c r="DH101" s="626">
        <f t="shared" si="129"/>
        <v>723.80100000000004</v>
      </c>
      <c r="DL101" s="625" t="s">
        <v>756</v>
      </c>
      <c r="DM101" s="626">
        <v>173790000</v>
      </c>
      <c r="DN101" s="626">
        <f t="shared" si="130"/>
        <v>173790</v>
      </c>
      <c r="DQ101" s="629" t="s">
        <v>333</v>
      </c>
      <c r="DR101" s="626">
        <v>162420496</v>
      </c>
      <c r="DS101" s="626">
        <v>10700149</v>
      </c>
      <c r="DT101" s="626">
        <v>161696695</v>
      </c>
      <c r="DU101" s="626">
        <v>723801</v>
      </c>
      <c r="DV101" s="626">
        <f t="shared" si="131"/>
        <v>162420.49600000001</v>
      </c>
      <c r="DW101" s="626">
        <f t="shared" si="132"/>
        <v>10700.148999999999</v>
      </c>
      <c r="DX101" s="626">
        <f t="shared" si="133"/>
        <v>161696.69500000001</v>
      </c>
      <c r="DY101" s="626">
        <f t="shared" si="134"/>
        <v>723.80100000000004</v>
      </c>
      <c r="EH101" s="630" t="s">
        <v>333</v>
      </c>
      <c r="EI101" s="630">
        <v>162863406</v>
      </c>
      <c r="EJ101" s="630">
        <v>162139605</v>
      </c>
      <c r="EK101" s="630">
        <v>723801</v>
      </c>
      <c r="EL101" s="630">
        <v>72139605</v>
      </c>
      <c r="EM101" s="630">
        <v>12139605</v>
      </c>
      <c r="EN101" s="630">
        <v>60000000</v>
      </c>
      <c r="EO101" s="630">
        <f t="shared" si="99"/>
        <v>162863.40599999999</v>
      </c>
      <c r="EP101" s="630">
        <f t="shared" si="100"/>
        <v>162139.60500000001</v>
      </c>
      <c r="EQ101" s="630">
        <f t="shared" si="101"/>
        <v>723.80100000000004</v>
      </c>
      <c r="ER101" s="630">
        <f t="shared" si="102"/>
        <v>72139.604999999996</v>
      </c>
      <c r="ES101" s="630">
        <f t="shared" si="103"/>
        <v>12139.605</v>
      </c>
      <c r="ET101" s="630">
        <f t="shared" si="104"/>
        <v>60000</v>
      </c>
      <c r="EW101" s="625" t="s">
        <v>514</v>
      </c>
      <c r="EX101" s="631">
        <v>111709590</v>
      </c>
      <c r="EY101" s="631">
        <f t="shared" si="136"/>
        <v>111709.59</v>
      </c>
      <c r="FA101" s="625" t="s">
        <v>333</v>
      </c>
      <c r="FB101" s="631">
        <v>165864067</v>
      </c>
      <c r="FC101" s="631">
        <v>163115405</v>
      </c>
      <c r="FD101" s="631">
        <v>164840066</v>
      </c>
      <c r="FE101" s="631">
        <v>1024001</v>
      </c>
      <c r="FF101" s="631">
        <v>72139605</v>
      </c>
      <c r="FG101" s="631">
        <v>90975800</v>
      </c>
      <c r="FH101" s="631">
        <f t="shared" si="137"/>
        <v>165864.06700000001</v>
      </c>
      <c r="FI101" s="631">
        <f t="shared" si="138"/>
        <v>163115.405</v>
      </c>
      <c r="FJ101" s="631">
        <f t="shared" si="139"/>
        <v>164840.06599999999</v>
      </c>
      <c r="FK101" s="631">
        <f t="shared" si="140"/>
        <v>1024.001</v>
      </c>
      <c r="FL101" s="631">
        <f t="shared" si="141"/>
        <v>72139.604999999996</v>
      </c>
      <c r="FM101" s="631">
        <f t="shared" si="142"/>
        <v>90975.8</v>
      </c>
      <c r="FP101" s="632" t="s">
        <v>346</v>
      </c>
      <c r="FQ101" s="633">
        <v>2311300</v>
      </c>
      <c r="FR101" s="627">
        <f t="shared" si="143"/>
        <v>2311.3000000000002</v>
      </c>
      <c r="FT101" s="625" t="s">
        <v>333</v>
      </c>
      <c r="FU101" s="625">
        <v>165120186</v>
      </c>
      <c r="FV101" s="633">
        <v>165120186</v>
      </c>
      <c r="FW101" s="633">
        <v>165120186</v>
      </c>
      <c r="FX101" s="633">
        <v>0</v>
      </c>
      <c r="FY101" s="633">
        <v>165120186</v>
      </c>
      <c r="FZ101" s="633">
        <v>0</v>
      </c>
      <c r="GA101" s="633">
        <f t="shared" si="144"/>
        <v>165120.18599999999</v>
      </c>
      <c r="GB101" s="633">
        <f t="shared" si="145"/>
        <v>165120.18599999999</v>
      </c>
      <c r="GC101" s="633">
        <f t="shared" si="146"/>
        <v>165120.18599999999</v>
      </c>
      <c r="GD101" s="633">
        <f t="shared" si="147"/>
        <v>0</v>
      </c>
      <c r="GE101" s="633">
        <f t="shared" si="148"/>
        <v>165120.18599999999</v>
      </c>
      <c r="GF101" s="633">
        <f t="shared" si="149"/>
        <v>0</v>
      </c>
      <c r="GG101" s="633"/>
    </row>
    <row r="102" spans="1:189" x14ac:dyDescent="0.2">
      <c r="A102" s="624" t="s">
        <v>501</v>
      </c>
      <c r="B102" s="624">
        <v>41983249</v>
      </c>
      <c r="C102" s="624">
        <v>0</v>
      </c>
      <c r="D102" s="624">
        <v>23146459</v>
      </c>
      <c r="E102" s="624">
        <v>18836790</v>
      </c>
      <c r="F102" s="624">
        <f t="shared" si="150"/>
        <v>43284.729719000003</v>
      </c>
      <c r="G102" s="624">
        <f t="shared" si="151"/>
        <v>0</v>
      </c>
      <c r="H102" s="624">
        <f t="shared" si="152"/>
        <v>23863.999228999997</v>
      </c>
      <c r="I102" s="624">
        <f t="shared" si="153"/>
        <v>19420.730489999998</v>
      </c>
      <c r="J102" s="616" t="s">
        <v>282</v>
      </c>
      <c r="P102" s="625" t="s">
        <v>418</v>
      </c>
      <c r="Q102" s="626">
        <v>12775580</v>
      </c>
      <c r="R102" s="626">
        <v>972055</v>
      </c>
      <c r="S102" s="626">
        <v>12775580</v>
      </c>
      <c r="T102" s="626">
        <v>0</v>
      </c>
      <c r="U102" s="626">
        <f t="shared" si="154"/>
        <v>13171.622979999998</v>
      </c>
      <c r="V102" s="624">
        <f t="shared" si="155"/>
        <v>1002.1887049999999</v>
      </c>
      <c r="W102" s="624">
        <f t="shared" si="156"/>
        <v>13171.622979999998</v>
      </c>
      <c r="X102" s="624">
        <f t="shared" si="157"/>
        <v>0</v>
      </c>
      <c r="AA102" s="625" t="s">
        <v>355</v>
      </c>
      <c r="AB102" s="626">
        <v>475964967</v>
      </c>
      <c r="AC102" s="624">
        <f t="shared" si="158"/>
        <v>475964.967</v>
      </c>
      <c r="AE102" s="616" t="s">
        <v>337</v>
      </c>
      <c r="AF102" s="624">
        <v>120568531</v>
      </c>
      <c r="AG102" s="624">
        <v>21771879</v>
      </c>
      <c r="AH102" s="624">
        <v>91633380</v>
      </c>
      <c r="AI102" s="624">
        <v>28935151</v>
      </c>
      <c r="AJ102" s="624">
        <f t="shared" si="159"/>
        <v>120568.531</v>
      </c>
      <c r="AK102" s="624">
        <f t="shared" si="160"/>
        <v>21771.879000000001</v>
      </c>
      <c r="AL102" s="624">
        <f t="shared" si="161"/>
        <v>91633.38</v>
      </c>
      <c r="AM102" s="624">
        <f t="shared" si="162"/>
        <v>28935.151000000002</v>
      </c>
      <c r="AP102" s="625"/>
      <c r="AQ102" s="625"/>
      <c r="AR102" s="625"/>
      <c r="AS102" s="625"/>
      <c r="AT102" s="625" t="s">
        <v>337</v>
      </c>
      <c r="AU102" s="626">
        <v>121849231</v>
      </c>
      <c r="AV102" s="626">
        <v>32079140</v>
      </c>
      <c r="AW102" s="626">
        <v>97247412</v>
      </c>
      <c r="AX102" s="626">
        <v>24601819</v>
      </c>
      <c r="AY102" s="624">
        <f t="shared" si="106"/>
        <v>121849.231</v>
      </c>
      <c r="AZ102" s="624">
        <f t="shared" si="107"/>
        <v>32079.14</v>
      </c>
      <c r="BA102" s="624">
        <f t="shared" si="108"/>
        <v>97247.411999999997</v>
      </c>
      <c r="BB102" s="624">
        <f t="shared" si="109"/>
        <v>24601.819</v>
      </c>
      <c r="BH102" s="616" t="s">
        <v>418</v>
      </c>
      <c r="BI102" s="627">
        <v>13342777</v>
      </c>
      <c r="BJ102" s="627">
        <v>2916165</v>
      </c>
      <c r="BK102" s="627">
        <v>12775580</v>
      </c>
      <c r="BL102" s="627">
        <v>567197</v>
      </c>
      <c r="BM102" s="628">
        <f t="shared" si="111"/>
        <v>13342.777</v>
      </c>
      <c r="BN102" s="628">
        <f t="shared" si="112"/>
        <v>2916.165</v>
      </c>
      <c r="BO102" s="628">
        <f t="shared" si="113"/>
        <v>12775.58</v>
      </c>
      <c r="BP102" s="628">
        <f t="shared" si="114"/>
        <v>567.197</v>
      </c>
      <c r="BS102" s="616" t="s">
        <v>355</v>
      </c>
      <c r="BT102" s="627">
        <v>22555470</v>
      </c>
      <c r="BU102" s="627">
        <f>+BT102/$BT$1*$BU$1</f>
        <v>22555.47</v>
      </c>
      <c r="BW102" s="627" t="s">
        <v>336</v>
      </c>
      <c r="BX102" s="627">
        <v>782047324</v>
      </c>
      <c r="BY102" s="627">
        <v>514212431</v>
      </c>
      <c r="BZ102" s="627">
        <v>267834893</v>
      </c>
      <c r="CA102" s="627">
        <v>229557480</v>
      </c>
      <c r="CB102" s="627">
        <f t="shared" si="116"/>
        <v>782047.32400000002</v>
      </c>
      <c r="CC102" s="627">
        <f t="shared" si="117"/>
        <v>514212.43099999998</v>
      </c>
      <c r="CD102" s="627">
        <f t="shared" si="118"/>
        <v>267834.89299999998</v>
      </c>
      <c r="CE102" s="627">
        <f t="shared" si="119"/>
        <v>229557.48</v>
      </c>
      <c r="CK102" s="625" t="s">
        <v>334</v>
      </c>
      <c r="CL102" s="626">
        <v>158654900</v>
      </c>
      <c r="CM102" s="626">
        <v>5751107</v>
      </c>
      <c r="CN102" s="626">
        <v>157932099</v>
      </c>
      <c r="CO102" s="626">
        <v>722801</v>
      </c>
      <c r="CP102" s="627">
        <f t="shared" si="121"/>
        <v>158654.9</v>
      </c>
      <c r="CQ102" s="627">
        <f t="shared" si="122"/>
        <v>5751.107</v>
      </c>
      <c r="CR102" s="627">
        <f t="shared" si="123"/>
        <v>157932.09899999999</v>
      </c>
      <c r="CS102" s="627">
        <f t="shared" si="124"/>
        <v>722.80100000000004</v>
      </c>
      <c r="CU102" s="628"/>
      <c r="CZ102" s="625" t="s">
        <v>334</v>
      </c>
      <c r="DA102" s="626">
        <v>158654900</v>
      </c>
      <c r="DB102" s="626">
        <v>7932099</v>
      </c>
      <c r="DC102" s="626">
        <v>157932099</v>
      </c>
      <c r="DD102" s="626">
        <v>722801</v>
      </c>
      <c r="DE102" s="626">
        <f t="shared" si="126"/>
        <v>158654.9</v>
      </c>
      <c r="DF102" s="626">
        <f t="shared" si="127"/>
        <v>7932.0990000000002</v>
      </c>
      <c r="DG102" s="626">
        <f t="shared" si="128"/>
        <v>157932.09899999999</v>
      </c>
      <c r="DH102" s="626">
        <f t="shared" si="129"/>
        <v>722.80100000000004</v>
      </c>
      <c r="DL102" s="625" t="s">
        <v>802</v>
      </c>
      <c r="DM102" s="626">
        <v>5153296</v>
      </c>
      <c r="DN102" s="626">
        <f t="shared" si="130"/>
        <v>5153.2960000000003</v>
      </c>
      <c r="DQ102" s="629" t="s">
        <v>334</v>
      </c>
      <c r="DR102" s="626">
        <v>159651446</v>
      </c>
      <c r="DS102" s="626">
        <v>7932099</v>
      </c>
      <c r="DT102" s="626">
        <v>158928645</v>
      </c>
      <c r="DU102" s="626">
        <v>722801</v>
      </c>
      <c r="DV102" s="626">
        <f t="shared" si="131"/>
        <v>159651.446</v>
      </c>
      <c r="DW102" s="626">
        <f t="shared" si="132"/>
        <v>7932.0990000000002</v>
      </c>
      <c r="DX102" s="626">
        <f t="shared" si="133"/>
        <v>158928.64499999999</v>
      </c>
      <c r="DY102" s="626">
        <f t="shared" si="134"/>
        <v>722.80100000000004</v>
      </c>
      <c r="EH102" s="630" t="s">
        <v>334</v>
      </c>
      <c r="EI102" s="630">
        <v>160094356</v>
      </c>
      <c r="EJ102" s="630">
        <v>159371555</v>
      </c>
      <c r="EK102" s="630">
        <v>722801</v>
      </c>
      <c r="EL102" s="630">
        <v>69371555</v>
      </c>
      <c r="EM102" s="630">
        <v>9371555</v>
      </c>
      <c r="EN102" s="630">
        <v>60000000</v>
      </c>
      <c r="EO102" s="630">
        <f t="shared" si="99"/>
        <v>160094.356</v>
      </c>
      <c r="EP102" s="630">
        <f t="shared" si="100"/>
        <v>159371.55499999999</v>
      </c>
      <c r="EQ102" s="630">
        <f t="shared" si="101"/>
        <v>722.80100000000004</v>
      </c>
      <c r="ER102" s="630">
        <f t="shared" si="102"/>
        <v>69371.554999999993</v>
      </c>
      <c r="ES102" s="630">
        <f t="shared" si="103"/>
        <v>9371.5550000000003</v>
      </c>
      <c r="ET102" s="630">
        <f t="shared" si="104"/>
        <v>60000</v>
      </c>
      <c r="FA102" s="625" t="s">
        <v>334</v>
      </c>
      <c r="FB102" s="631">
        <v>161819017</v>
      </c>
      <c r="FC102" s="631">
        <v>159371555</v>
      </c>
      <c r="FD102" s="631">
        <v>161096216</v>
      </c>
      <c r="FE102" s="631">
        <v>722801</v>
      </c>
      <c r="FF102" s="631">
        <v>69371555</v>
      </c>
      <c r="FG102" s="631">
        <v>90000000</v>
      </c>
      <c r="FH102" s="631">
        <f t="shared" si="137"/>
        <v>161819.01699999999</v>
      </c>
      <c r="FI102" s="631">
        <f t="shared" si="138"/>
        <v>159371.55499999999</v>
      </c>
      <c r="FJ102" s="631">
        <f t="shared" si="139"/>
        <v>161096.21599999999</v>
      </c>
      <c r="FK102" s="631">
        <f t="shared" si="140"/>
        <v>722.80100000000004</v>
      </c>
      <c r="FL102" s="631">
        <f t="shared" si="141"/>
        <v>69371.554999999993</v>
      </c>
      <c r="FM102" s="631">
        <f t="shared" si="142"/>
        <v>90000</v>
      </c>
      <c r="FP102" s="632" t="s">
        <v>508</v>
      </c>
      <c r="FQ102" s="633">
        <v>21046401</v>
      </c>
      <c r="FR102" s="627">
        <f t="shared" si="143"/>
        <v>21046.401000000002</v>
      </c>
      <c r="FT102" s="625" t="s">
        <v>334</v>
      </c>
      <c r="FU102" s="625">
        <v>161096216</v>
      </c>
      <c r="FV102" s="633">
        <v>161096216</v>
      </c>
      <c r="FW102" s="633">
        <v>161096216</v>
      </c>
      <c r="FX102" s="633">
        <v>0</v>
      </c>
      <c r="FY102" s="633">
        <v>161096216</v>
      </c>
      <c r="FZ102" s="633">
        <v>0</v>
      </c>
      <c r="GA102" s="633">
        <f t="shared" si="144"/>
        <v>161096.21599999999</v>
      </c>
      <c r="GB102" s="633">
        <f t="shared" si="145"/>
        <v>161096.21599999999</v>
      </c>
      <c r="GC102" s="633">
        <f t="shared" si="146"/>
        <v>161096.21599999999</v>
      </c>
      <c r="GD102" s="633">
        <f t="shared" si="147"/>
        <v>0</v>
      </c>
      <c r="GE102" s="633">
        <f t="shared" si="148"/>
        <v>161096.21599999999</v>
      </c>
      <c r="GF102" s="633">
        <f t="shared" si="149"/>
        <v>0</v>
      </c>
      <c r="GG102" s="633"/>
    </row>
    <row r="103" spans="1:189" x14ac:dyDescent="0.2">
      <c r="A103" s="624" t="s">
        <v>502</v>
      </c>
      <c r="B103" s="624">
        <v>3000000</v>
      </c>
      <c r="C103" s="624">
        <v>262000</v>
      </c>
      <c r="D103" s="624">
        <v>262000</v>
      </c>
      <c r="E103" s="624">
        <v>2738000</v>
      </c>
      <c r="F103" s="624">
        <f t="shared" si="150"/>
        <v>3092.9999999999995</v>
      </c>
      <c r="G103" s="624">
        <f t="shared" si="151"/>
        <v>270.12199999999996</v>
      </c>
      <c r="H103" s="624">
        <f t="shared" si="152"/>
        <v>270.12199999999996</v>
      </c>
      <c r="I103" s="624">
        <f t="shared" si="153"/>
        <v>2822.8779999999997</v>
      </c>
      <c r="J103" s="616" t="s">
        <v>282</v>
      </c>
      <c r="P103" s="625" t="s">
        <v>500</v>
      </c>
      <c r="Q103" s="626">
        <v>122880441</v>
      </c>
      <c r="R103" s="626">
        <v>16254616</v>
      </c>
      <c r="S103" s="626">
        <v>53319236</v>
      </c>
      <c r="T103" s="626">
        <v>69561205</v>
      </c>
      <c r="U103" s="626">
        <f t="shared" si="154"/>
        <v>126689.734671</v>
      </c>
      <c r="V103" s="624">
        <f t="shared" si="155"/>
        <v>16758.509095999998</v>
      </c>
      <c r="W103" s="624">
        <f t="shared" si="156"/>
        <v>54972.132315999996</v>
      </c>
      <c r="X103" s="624">
        <f t="shared" si="157"/>
        <v>71717.602354999995</v>
      </c>
      <c r="AE103" s="616" t="s">
        <v>418</v>
      </c>
      <c r="AF103" s="624">
        <v>12775580</v>
      </c>
      <c r="AG103" s="624">
        <v>1944110</v>
      </c>
      <c r="AH103" s="624">
        <v>12775580</v>
      </c>
      <c r="AI103" s="624">
        <v>0</v>
      </c>
      <c r="AJ103" s="624">
        <f t="shared" si="159"/>
        <v>12775.58</v>
      </c>
      <c r="AK103" s="624">
        <f t="shared" si="160"/>
        <v>1944.11</v>
      </c>
      <c r="AL103" s="624">
        <f t="shared" si="161"/>
        <v>12775.58</v>
      </c>
      <c r="AM103" s="624">
        <f t="shared" si="162"/>
        <v>0</v>
      </c>
      <c r="AP103" s="625"/>
      <c r="AQ103" s="625"/>
      <c r="AR103" s="625"/>
      <c r="AS103" s="625"/>
      <c r="AT103" s="625" t="s">
        <v>418</v>
      </c>
      <c r="AU103" s="626">
        <v>12775580</v>
      </c>
      <c r="AV103" s="626">
        <v>2916165</v>
      </c>
      <c r="AW103" s="626">
        <v>12775580</v>
      </c>
      <c r="AX103" s="626">
        <v>0</v>
      </c>
      <c r="AY103" s="624">
        <f t="shared" si="106"/>
        <v>12775.58</v>
      </c>
      <c r="AZ103" s="624">
        <f t="shared" si="107"/>
        <v>2916.165</v>
      </c>
      <c r="BA103" s="624">
        <f t="shared" si="108"/>
        <v>12775.58</v>
      </c>
      <c r="BB103" s="624">
        <f t="shared" si="109"/>
        <v>0</v>
      </c>
      <c r="BH103" s="616" t="s">
        <v>500</v>
      </c>
      <c r="BI103" s="627">
        <v>194880729</v>
      </c>
      <c r="BJ103" s="627">
        <v>72732062</v>
      </c>
      <c r="BK103" s="627">
        <v>106045906</v>
      </c>
      <c r="BL103" s="627">
        <v>88834823</v>
      </c>
      <c r="BM103" s="628">
        <f t="shared" si="111"/>
        <v>194880.72899999999</v>
      </c>
      <c r="BN103" s="628">
        <f t="shared" si="112"/>
        <v>72732.062000000005</v>
      </c>
      <c r="BO103" s="628">
        <f t="shared" si="113"/>
        <v>106045.906</v>
      </c>
      <c r="BP103" s="628">
        <f t="shared" si="114"/>
        <v>88834.823000000004</v>
      </c>
      <c r="BT103" s="627">
        <f>SUM(BT3:BT102)</f>
        <v>11266971559</v>
      </c>
      <c r="BW103" s="627" t="s">
        <v>337</v>
      </c>
      <c r="BX103" s="627">
        <v>118268088</v>
      </c>
      <c r="BY103" s="627">
        <v>95817069</v>
      </c>
      <c r="BZ103" s="627">
        <v>22451019</v>
      </c>
      <c r="CA103" s="627">
        <v>49035182</v>
      </c>
      <c r="CB103" s="627">
        <f t="shared" si="116"/>
        <v>118268.088</v>
      </c>
      <c r="CC103" s="627">
        <f t="shared" si="117"/>
        <v>95817.069000000003</v>
      </c>
      <c r="CD103" s="627">
        <f t="shared" si="118"/>
        <v>22451.019</v>
      </c>
      <c r="CE103" s="627">
        <f t="shared" si="119"/>
        <v>49035.182000000001</v>
      </c>
      <c r="CK103" s="625" t="s">
        <v>335</v>
      </c>
      <c r="CL103" s="626">
        <v>287900</v>
      </c>
      <c r="CM103" s="626">
        <v>286900</v>
      </c>
      <c r="CN103" s="626">
        <v>286900</v>
      </c>
      <c r="CO103" s="626">
        <v>1000</v>
      </c>
      <c r="CP103" s="627">
        <f t="shared" si="121"/>
        <v>287.89999999999998</v>
      </c>
      <c r="CQ103" s="627">
        <f t="shared" si="122"/>
        <v>286.89999999999998</v>
      </c>
      <c r="CR103" s="627">
        <f t="shared" si="123"/>
        <v>286.89999999999998</v>
      </c>
      <c r="CS103" s="627">
        <f t="shared" si="124"/>
        <v>1</v>
      </c>
      <c r="CU103" s="628"/>
      <c r="CZ103" s="625" t="s">
        <v>335</v>
      </c>
      <c r="DA103" s="626">
        <v>287900</v>
      </c>
      <c r="DB103" s="626">
        <v>286900</v>
      </c>
      <c r="DC103" s="626">
        <v>286900</v>
      </c>
      <c r="DD103" s="626">
        <v>1000</v>
      </c>
      <c r="DE103" s="626">
        <f t="shared" si="126"/>
        <v>287.89999999999998</v>
      </c>
      <c r="DF103" s="626">
        <f t="shared" si="127"/>
        <v>286.89999999999998</v>
      </c>
      <c r="DG103" s="626">
        <f t="shared" si="128"/>
        <v>286.89999999999998</v>
      </c>
      <c r="DH103" s="626">
        <f t="shared" si="129"/>
        <v>1</v>
      </c>
      <c r="DL103" s="625" t="s">
        <v>803</v>
      </c>
      <c r="DM103" s="626">
        <v>5153296</v>
      </c>
      <c r="DN103" s="626">
        <f t="shared" si="130"/>
        <v>5153.2960000000003</v>
      </c>
      <c r="DQ103" s="629" t="s">
        <v>335</v>
      </c>
      <c r="DR103" s="626">
        <v>287900</v>
      </c>
      <c r="DS103" s="626">
        <v>286900</v>
      </c>
      <c r="DT103" s="626">
        <v>286900</v>
      </c>
      <c r="DU103" s="626">
        <v>1000</v>
      </c>
      <c r="DV103" s="626">
        <f t="shared" si="131"/>
        <v>287.89999999999998</v>
      </c>
      <c r="DW103" s="626">
        <f t="shared" si="132"/>
        <v>286.89999999999998</v>
      </c>
      <c r="DX103" s="626">
        <f t="shared" si="133"/>
        <v>286.89999999999998</v>
      </c>
      <c r="DY103" s="626">
        <f t="shared" si="134"/>
        <v>1</v>
      </c>
      <c r="EH103" s="630" t="s">
        <v>335</v>
      </c>
      <c r="EI103" s="630">
        <v>287900</v>
      </c>
      <c r="EJ103" s="630">
        <v>286900</v>
      </c>
      <c r="EK103" s="630">
        <v>1000</v>
      </c>
      <c r="EL103" s="630">
        <v>286900</v>
      </c>
      <c r="EM103" s="630">
        <v>286900</v>
      </c>
      <c r="EN103" s="630">
        <v>0</v>
      </c>
      <c r="EO103" s="630">
        <f t="shared" si="99"/>
        <v>287.89999999999998</v>
      </c>
      <c r="EP103" s="630">
        <f t="shared" si="100"/>
        <v>286.89999999999998</v>
      </c>
      <c r="EQ103" s="630">
        <f t="shared" si="101"/>
        <v>1</v>
      </c>
      <c r="ER103" s="630">
        <f t="shared" si="102"/>
        <v>286.89999999999998</v>
      </c>
      <c r="ES103" s="630">
        <f t="shared" si="103"/>
        <v>286.89999999999998</v>
      </c>
      <c r="ET103" s="630">
        <f t="shared" si="104"/>
        <v>0</v>
      </c>
      <c r="FA103" s="625" t="s">
        <v>335</v>
      </c>
      <c r="FB103" s="631">
        <v>763900</v>
      </c>
      <c r="FC103" s="631">
        <v>762900</v>
      </c>
      <c r="FD103" s="631">
        <v>762900</v>
      </c>
      <c r="FE103" s="631">
        <v>1000</v>
      </c>
      <c r="FF103" s="631">
        <v>286900</v>
      </c>
      <c r="FG103" s="631">
        <v>476000</v>
      </c>
      <c r="FH103" s="631">
        <f t="shared" si="137"/>
        <v>763.9</v>
      </c>
      <c r="FI103" s="631">
        <f t="shared" si="138"/>
        <v>762.9</v>
      </c>
      <c r="FJ103" s="631">
        <f t="shared" si="139"/>
        <v>762.9</v>
      </c>
      <c r="FK103" s="631">
        <f t="shared" si="140"/>
        <v>1</v>
      </c>
      <c r="FL103" s="631">
        <f t="shared" si="141"/>
        <v>286.89999999999998</v>
      </c>
      <c r="FM103" s="631">
        <f t="shared" si="142"/>
        <v>476</v>
      </c>
      <c r="FP103" s="632" t="s">
        <v>509</v>
      </c>
      <c r="FQ103" s="633">
        <v>21046401</v>
      </c>
      <c r="FR103" s="627">
        <f t="shared" si="143"/>
        <v>21046.401000000002</v>
      </c>
      <c r="FT103" s="625" t="s">
        <v>335</v>
      </c>
      <c r="FU103" s="625">
        <v>1043020</v>
      </c>
      <c r="FV103" s="633">
        <v>1043020</v>
      </c>
      <c r="FW103" s="633">
        <v>1043020</v>
      </c>
      <c r="FX103" s="633">
        <v>0</v>
      </c>
      <c r="FY103" s="633">
        <v>1043020</v>
      </c>
      <c r="FZ103" s="633">
        <v>0</v>
      </c>
      <c r="GA103" s="633">
        <f t="shared" si="144"/>
        <v>1043.02</v>
      </c>
      <c r="GB103" s="633">
        <f t="shared" si="145"/>
        <v>1043.02</v>
      </c>
      <c r="GC103" s="633">
        <f t="shared" si="146"/>
        <v>1043.02</v>
      </c>
      <c r="GD103" s="633">
        <f t="shared" si="147"/>
        <v>0</v>
      </c>
      <c r="GE103" s="633">
        <f t="shared" si="148"/>
        <v>1043.02</v>
      </c>
      <c r="GF103" s="633">
        <f t="shared" si="149"/>
        <v>0</v>
      </c>
      <c r="GG103" s="633"/>
    </row>
    <row r="104" spans="1:189" x14ac:dyDescent="0.2">
      <c r="A104" s="624" t="s">
        <v>338</v>
      </c>
      <c r="B104" s="624">
        <v>74314797</v>
      </c>
      <c r="C104" s="624">
        <v>297500</v>
      </c>
      <c r="D104" s="624">
        <v>5714797</v>
      </c>
      <c r="E104" s="624">
        <v>68600000</v>
      </c>
      <c r="F104" s="624">
        <f t="shared" si="150"/>
        <v>76618.555707000007</v>
      </c>
      <c r="G104" s="624">
        <f t="shared" si="151"/>
        <v>306.72249999999997</v>
      </c>
      <c r="H104" s="624">
        <f t="shared" si="152"/>
        <v>5891.9557069999992</v>
      </c>
      <c r="I104" s="624">
        <f t="shared" si="153"/>
        <v>70726.599999999991</v>
      </c>
      <c r="J104" s="616" t="s">
        <v>282</v>
      </c>
      <c r="P104" s="625" t="s">
        <v>501</v>
      </c>
      <c r="Q104" s="626">
        <v>40374359</v>
      </c>
      <c r="R104" s="626">
        <v>4512180</v>
      </c>
      <c r="S104" s="626">
        <v>33537459</v>
      </c>
      <c r="T104" s="626">
        <v>6836900</v>
      </c>
      <c r="U104" s="626">
        <f t="shared" si="154"/>
        <v>41625.964128999993</v>
      </c>
      <c r="V104" s="624">
        <f t="shared" si="155"/>
        <v>4652.0575799999997</v>
      </c>
      <c r="W104" s="624">
        <f t="shared" si="156"/>
        <v>34577.120229</v>
      </c>
      <c r="X104" s="624">
        <f t="shared" si="157"/>
        <v>7048.8438999999989</v>
      </c>
      <c r="AA104" s="625"/>
      <c r="AB104" s="626"/>
      <c r="AC104" s="624"/>
      <c r="AE104" s="616" t="s">
        <v>500</v>
      </c>
      <c r="AF104" s="624">
        <v>124059752</v>
      </c>
      <c r="AG104" s="624">
        <v>44619192</v>
      </c>
      <c r="AH104" s="624">
        <v>81798033</v>
      </c>
      <c r="AI104" s="624">
        <v>42261719</v>
      </c>
      <c r="AJ104" s="624">
        <f t="shared" si="159"/>
        <v>124059.75199999999</v>
      </c>
      <c r="AK104" s="624">
        <f t="shared" si="160"/>
        <v>44619.192000000003</v>
      </c>
      <c r="AL104" s="624">
        <f t="shared" si="161"/>
        <v>81798.032999999996</v>
      </c>
      <c r="AM104" s="624">
        <f t="shared" si="162"/>
        <v>42261.718999999997</v>
      </c>
      <c r="AP104" s="625"/>
      <c r="AQ104" s="626"/>
      <c r="AR104" s="626"/>
      <c r="AT104" s="625" t="s">
        <v>500</v>
      </c>
      <c r="AU104" s="626">
        <v>125611752</v>
      </c>
      <c r="AV104" s="626">
        <v>64361141</v>
      </c>
      <c r="AW104" s="626">
        <v>98388508</v>
      </c>
      <c r="AX104" s="626">
        <v>27223244</v>
      </c>
      <c r="AY104" s="624">
        <f t="shared" si="106"/>
        <v>125611.75199999999</v>
      </c>
      <c r="AZ104" s="624">
        <f t="shared" si="107"/>
        <v>64361.141000000003</v>
      </c>
      <c r="BA104" s="624">
        <f t="shared" si="108"/>
        <v>98388.508000000002</v>
      </c>
      <c r="BB104" s="624">
        <f t="shared" si="109"/>
        <v>27223.243999999999</v>
      </c>
      <c r="BH104" s="616" t="s">
        <v>501</v>
      </c>
      <c r="BI104" s="627">
        <v>85000000</v>
      </c>
      <c r="BJ104" s="627">
        <v>22080869</v>
      </c>
      <c r="BK104" s="627">
        <v>69973519</v>
      </c>
      <c r="BL104" s="627">
        <v>15026481</v>
      </c>
      <c r="BM104" s="628">
        <f t="shared" si="111"/>
        <v>85000</v>
      </c>
      <c r="BN104" s="628">
        <f t="shared" si="112"/>
        <v>22080.868999999999</v>
      </c>
      <c r="BO104" s="628">
        <f t="shared" si="113"/>
        <v>69973.519</v>
      </c>
      <c r="BP104" s="628">
        <f t="shared" si="114"/>
        <v>15026.481</v>
      </c>
      <c r="BW104" s="627" t="s">
        <v>418</v>
      </c>
      <c r="BX104" s="627">
        <v>13342777</v>
      </c>
      <c r="BY104" s="627">
        <v>12775580</v>
      </c>
      <c r="BZ104" s="627">
        <v>567197</v>
      </c>
      <c r="CA104" s="627">
        <v>3888220</v>
      </c>
      <c r="CB104" s="627">
        <f t="shared" si="116"/>
        <v>13342.777</v>
      </c>
      <c r="CC104" s="627">
        <f t="shared" si="117"/>
        <v>12775.58</v>
      </c>
      <c r="CD104" s="627">
        <f t="shared" si="118"/>
        <v>567.197</v>
      </c>
      <c r="CE104" s="627">
        <f t="shared" si="119"/>
        <v>3888.22</v>
      </c>
      <c r="CK104" s="625" t="s">
        <v>336</v>
      </c>
      <c r="CL104" s="626">
        <v>780450569</v>
      </c>
      <c r="CM104" s="626">
        <v>302819018</v>
      </c>
      <c r="CN104" s="626">
        <v>540664050</v>
      </c>
      <c r="CO104" s="626">
        <v>239786519</v>
      </c>
      <c r="CP104" s="627">
        <f t="shared" si="121"/>
        <v>780450.56900000002</v>
      </c>
      <c r="CQ104" s="627">
        <f t="shared" si="122"/>
        <v>302819.01799999998</v>
      </c>
      <c r="CR104" s="627">
        <f t="shared" si="123"/>
        <v>540664.05000000005</v>
      </c>
      <c r="CS104" s="627">
        <f t="shared" si="124"/>
        <v>239786.519</v>
      </c>
      <c r="CU104" s="628"/>
      <c r="CZ104" s="625" t="s">
        <v>925</v>
      </c>
      <c r="DA104" s="626">
        <v>2481150</v>
      </c>
      <c r="DB104" s="626">
        <v>0</v>
      </c>
      <c r="DC104" s="626">
        <v>2481150</v>
      </c>
      <c r="DD104" s="626">
        <v>0</v>
      </c>
      <c r="DE104" s="626">
        <f t="shared" si="126"/>
        <v>2481.15</v>
      </c>
      <c r="DF104" s="626">
        <f t="shared" si="127"/>
        <v>0</v>
      </c>
      <c r="DG104" s="626">
        <f t="shared" si="128"/>
        <v>2481.15</v>
      </c>
      <c r="DH104" s="626">
        <f t="shared" si="129"/>
        <v>0</v>
      </c>
      <c r="DL104" s="625" t="s">
        <v>527</v>
      </c>
      <c r="DM104" s="626">
        <v>21974632</v>
      </c>
      <c r="DN104" s="626">
        <f t="shared" si="130"/>
        <v>21974.632000000001</v>
      </c>
      <c r="DQ104" s="629" t="s">
        <v>925</v>
      </c>
      <c r="DR104" s="626">
        <v>2481150</v>
      </c>
      <c r="DS104" s="626">
        <v>2481150</v>
      </c>
      <c r="DT104" s="626">
        <v>2481150</v>
      </c>
      <c r="DU104" s="626">
        <v>0</v>
      </c>
      <c r="DV104" s="626">
        <f t="shared" si="131"/>
        <v>2481.15</v>
      </c>
      <c r="DW104" s="626">
        <f t="shared" si="132"/>
        <v>2481.15</v>
      </c>
      <c r="DX104" s="626">
        <f t="shared" si="133"/>
        <v>2481.15</v>
      </c>
      <c r="DY104" s="626">
        <f t="shared" si="134"/>
        <v>0</v>
      </c>
      <c r="EH104" s="630" t="s">
        <v>925</v>
      </c>
      <c r="EI104" s="630">
        <v>2481150</v>
      </c>
      <c r="EJ104" s="630">
        <v>2481150</v>
      </c>
      <c r="EK104" s="630">
        <v>0</v>
      </c>
      <c r="EL104" s="630">
        <v>2481150</v>
      </c>
      <c r="EM104" s="630">
        <v>2481150</v>
      </c>
      <c r="EN104" s="630">
        <v>0</v>
      </c>
      <c r="EO104" s="630">
        <f t="shared" si="99"/>
        <v>2481.15</v>
      </c>
      <c r="EP104" s="630">
        <f t="shared" si="100"/>
        <v>2481.15</v>
      </c>
      <c r="EQ104" s="630">
        <f t="shared" si="101"/>
        <v>0</v>
      </c>
      <c r="ER104" s="630">
        <f t="shared" si="102"/>
        <v>2481.15</v>
      </c>
      <c r="ES104" s="630">
        <f t="shared" si="103"/>
        <v>2481.15</v>
      </c>
      <c r="ET104" s="630">
        <f t="shared" si="104"/>
        <v>0</v>
      </c>
      <c r="FA104" s="625" t="s">
        <v>925</v>
      </c>
      <c r="FB104" s="631">
        <v>3281150</v>
      </c>
      <c r="FC104" s="631">
        <v>2980950</v>
      </c>
      <c r="FD104" s="631">
        <v>2980950</v>
      </c>
      <c r="FE104" s="631">
        <v>300200</v>
      </c>
      <c r="FF104" s="631">
        <v>2481150</v>
      </c>
      <c r="FG104" s="631">
        <v>499800</v>
      </c>
      <c r="FH104" s="631">
        <f t="shared" si="137"/>
        <v>3281.15</v>
      </c>
      <c r="FI104" s="631">
        <f t="shared" si="138"/>
        <v>2980.95</v>
      </c>
      <c r="FJ104" s="631">
        <f t="shared" si="139"/>
        <v>2980.95</v>
      </c>
      <c r="FK104" s="631">
        <f t="shared" si="140"/>
        <v>300.2</v>
      </c>
      <c r="FL104" s="631">
        <f t="shared" si="141"/>
        <v>2481.15</v>
      </c>
      <c r="FM104" s="631">
        <f t="shared" si="142"/>
        <v>499.8</v>
      </c>
      <c r="FP104" s="632" t="s">
        <v>510</v>
      </c>
      <c r="FQ104" s="633">
        <v>21046401</v>
      </c>
      <c r="FR104" s="627">
        <f t="shared" si="143"/>
        <v>21046.401000000002</v>
      </c>
      <c r="FT104" s="625" t="s">
        <v>925</v>
      </c>
      <c r="FU104" s="625">
        <v>2980950</v>
      </c>
      <c r="FV104" s="633">
        <v>2980950</v>
      </c>
      <c r="FW104" s="633">
        <v>2980950</v>
      </c>
      <c r="FX104" s="633">
        <v>0</v>
      </c>
      <c r="FY104" s="633">
        <v>2980950</v>
      </c>
      <c r="FZ104" s="633">
        <v>0</v>
      </c>
      <c r="GA104" s="633">
        <f t="shared" si="144"/>
        <v>2980.95</v>
      </c>
      <c r="GB104" s="633">
        <f t="shared" si="145"/>
        <v>2980.95</v>
      </c>
      <c r="GC104" s="633">
        <f t="shared" si="146"/>
        <v>2980.95</v>
      </c>
      <c r="GD104" s="633">
        <f t="shared" si="147"/>
        <v>0</v>
      </c>
      <c r="GE104" s="633">
        <f t="shared" si="148"/>
        <v>2980.95</v>
      </c>
      <c r="GF104" s="633">
        <f t="shared" si="149"/>
        <v>0</v>
      </c>
      <c r="GG104" s="633"/>
    </row>
    <row r="105" spans="1:189" x14ac:dyDescent="0.2">
      <c r="A105" s="624" t="s">
        <v>339</v>
      </c>
      <c r="B105" s="624">
        <v>1017845671</v>
      </c>
      <c r="C105" s="624">
        <v>9220862</v>
      </c>
      <c r="D105" s="624">
        <v>957198882</v>
      </c>
      <c r="E105" s="624">
        <v>60646789</v>
      </c>
      <c r="F105" s="624">
        <f t="shared" si="150"/>
        <v>1049398.886801</v>
      </c>
      <c r="G105" s="624">
        <f t="shared" si="151"/>
        <v>9506.7087219999976</v>
      </c>
      <c r="H105" s="624">
        <f t="shared" si="152"/>
        <v>986872.04734199995</v>
      </c>
      <c r="I105" s="624">
        <f t="shared" si="153"/>
        <v>62526.839458999995</v>
      </c>
      <c r="J105" s="616" t="s">
        <v>282</v>
      </c>
      <c r="P105" s="625" t="s">
        <v>502</v>
      </c>
      <c r="Q105" s="626">
        <v>3000000</v>
      </c>
      <c r="R105" s="626">
        <v>411881</v>
      </c>
      <c r="S105" s="626">
        <v>1374262</v>
      </c>
      <c r="T105" s="626">
        <v>1625738</v>
      </c>
      <c r="U105" s="626">
        <f t="shared" si="154"/>
        <v>3092.9999999999995</v>
      </c>
      <c r="V105" s="624">
        <f t="shared" si="155"/>
        <v>424.64931099999995</v>
      </c>
      <c r="W105" s="624">
        <f t="shared" si="156"/>
        <v>1416.8641219999997</v>
      </c>
      <c r="X105" s="624">
        <f t="shared" si="157"/>
        <v>1676.1358779999998</v>
      </c>
      <c r="AA105" s="625"/>
      <c r="AB105" s="626"/>
      <c r="AC105" s="624"/>
      <c r="AE105" s="616" t="s">
        <v>501</v>
      </c>
      <c r="AF105" s="624">
        <v>85000000</v>
      </c>
      <c r="AG105" s="624">
        <v>8303339</v>
      </c>
      <c r="AH105" s="624">
        <v>51430791</v>
      </c>
      <c r="AI105" s="624">
        <v>33569209</v>
      </c>
      <c r="AJ105" s="624">
        <f t="shared" si="159"/>
        <v>85000</v>
      </c>
      <c r="AK105" s="624">
        <f t="shared" si="160"/>
        <v>8303.3389999999999</v>
      </c>
      <c r="AL105" s="624">
        <f t="shared" si="161"/>
        <v>51430.790999999997</v>
      </c>
      <c r="AM105" s="624">
        <f t="shared" si="162"/>
        <v>33569.209000000003</v>
      </c>
      <c r="AP105" s="625"/>
      <c r="AQ105" s="626"/>
      <c r="AR105" s="626"/>
      <c r="AT105" s="625" t="s">
        <v>501</v>
      </c>
      <c r="AU105" s="626">
        <v>85000000</v>
      </c>
      <c r="AV105" s="626">
        <v>15748143</v>
      </c>
      <c r="AW105" s="626">
        <v>59601019</v>
      </c>
      <c r="AX105" s="626">
        <v>25398981</v>
      </c>
      <c r="AY105" s="624">
        <f t="shared" si="106"/>
        <v>85000</v>
      </c>
      <c r="AZ105" s="624">
        <f t="shared" si="107"/>
        <v>15748.143</v>
      </c>
      <c r="BA105" s="624">
        <f t="shared" si="108"/>
        <v>59601.019</v>
      </c>
      <c r="BB105" s="624">
        <f t="shared" si="109"/>
        <v>25398.981</v>
      </c>
      <c r="BH105" s="616" t="s">
        <v>502</v>
      </c>
      <c r="BI105" s="627">
        <v>2753775</v>
      </c>
      <c r="BJ105" s="627">
        <v>2515620</v>
      </c>
      <c r="BK105" s="627">
        <v>2649310</v>
      </c>
      <c r="BL105" s="627">
        <v>104465</v>
      </c>
      <c r="BM105" s="628">
        <f t="shared" si="111"/>
        <v>2753.7750000000001</v>
      </c>
      <c r="BN105" s="628">
        <f t="shared" si="112"/>
        <v>2515.62</v>
      </c>
      <c r="BO105" s="628">
        <f t="shared" si="113"/>
        <v>2649.31</v>
      </c>
      <c r="BP105" s="628">
        <f t="shared" si="114"/>
        <v>104.465</v>
      </c>
      <c r="BW105" s="627" t="s">
        <v>500</v>
      </c>
      <c r="BX105" s="627">
        <v>172454048</v>
      </c>
      <c r="BY105" s="627">
        <v>115663311</v>
      </c>
      <c r="BZ105" s="627">
        <v>56790737</v>
      </c>
      <c r="CA105" s="627">
        <v>82913329</v>
      </c>
      <c r="CB105" s="627">
        <f t="shared" si="116"/>
        <v>172454.04800000001</v>
      </c>
      <c r="CC105" s="627">
        <f t="shared" si="117"/>
        <v>115663.311</v>
      </c>
      <c r="CD105" s="627">
        <f t="shared" si="118"/>
        <v>56790.737000000001</v>
      </c>
      <c r="CE105" s="627">
        <f t="shared" si="119"/>
        <v>82913.328999999998</v>
      </c>
      <c r="CK105" s="625" t="s">
        <v>337</v>
      </c>
      <c r="CL105" s="626">
        <v>121768088</v>
      </c>
      <c r="CM105" s="626">
        <v>58607257</v>
      </c>
      <c r="CN105" s="626">
        <v>105200229</v>
      </c>
      <c r="CO105" s="626">
        <v>16567859</v>
      </c>
      <c r="CP105" s="627">
        <f t="shared" si="121"/>
        <v>121768.088</v>
      </c>
      <c r="CQ105" s="627">
        <f t="shared" si="122"/>
        <v>58607.256999999998</v>
      </c>
      <c r="CR105" s="627">
        <f t="shared" si="123"/>
        <v>105200.22900000001</v>
      </c>
      <c r="CS105" s="627">
        <f t="shared" si="124"/>
        <v>16567.859</v>
      </c>
      <c r="CU105" s="628"/>
      <c r="CZ105" s="625" t="s">
        <v>336</v>
      </c>
      <c r="DA105" s="626">
        <v>781249452</v>
      </c>
      <c r="DB105" s="626">
        <v>424464060</v>
      </c>
      <c r="DC105" s="626">
        <v>651772139</v>
      </c>
      <c r="DD105" s="626">
        <v>129477313</v>
      </c>
      <c r="DE105" s="626">
        <f t="shared" si="126"/>
        <v>781249.45200000005</v>
      </c>
      <c r="DF105" s="626">
        <f t="shared" si="127"/>
        <v>424464.06</v>
      </c>
      <c r="DG105" s="626">
        <f t="shared" si="128"/>
        <v>651772.13899999997</v>
      </c>
      <c r="DH105" s="626">
        <f t="shared" si="129"/>
        <v>129477.31299999999</v>
      </c>
      <c r="DL105" s="625" t="s">
        <v>528</v>
      </c>
      <c r="DM105" s="626">
        <v>21974632</v>
      </c>
      <c r="DN105" s="626">
        <f t="shared" si="130"/>
        <v>21974.632000000001</v>
      </c>
      <c r="DQ105" s="629" t="s">
        <v>336</v>
      </c>
      <c r="DR105" s="626">
        <v>790336434</v>
      </c>
      <c r="DS105" s="626">
        <v>512985055</v>
      </c>
      <c r="DT105" s="626">
        <v>660241669</v>
      </c>
      <c r="DU105" s="626">
        <v>130094765</v>
      </c>
      <c r="DV105" s="626">
        <f t="shared" si="131"/>
        <v>790336.43400000001</v>
      </c>
      <c r="DW105" s="626">
        <f t="shared" si="132"/>
        <v>512985.05499999999</v>
      </c>
      <c r="DX105" s="626">
        <f t="shared" si="133"/>
        <v>660241.66899999999</v>
      </c>
      <c r="DY105" s="626">
        <f t="shared" si="134"/>
        <v>130094.765</v>
      </c>
      <c r="EH105" s="630" t="s">
        <v>336</v>
      </c>
      <c r="EI105" s="630">
        <v>755343686</v>
      </c>
      <c r="EJ105" s="630">
        <v>699692345</v>
      </c>
      <c r="EK105" s="630">
        <v>55651341</v>
      </c>
      <c r="EL105" s="630">
        <v>586662593</v>
      </c>
      <c r="EM105" s="630">
        <v>522586705</v>
      </c>
      <c r="EN105" s="630">
        <v>64075888</v>
      </c>
      <c r="EO105" s="630">
        <f t="shared" si="99"/>
        <v>755343.68599999999</v>
      </c>
      <c r="EP105" s="630">
        <f t="shared" si="100"/>
        <v>699692.34499999997</v>
      </c>
      <c r="EQ105" s="630">
        <f t="shared" si="101"/>
        <v>55651.341</v>
      </c>
      <c r="ER105" s="630">
        <f t="shared" si="102"/>
        <v>586662.59299999999</v>
      </c>
      <c r="ES105" s="630">
        <f t="shared" si="103"/>
        <v>522586.70500000002</v>
      </c>
      <c r="ET105" s="630">
        <f t="shared" si="104"/>
        <v>64075.887999999999</v>
      </c>
      <c r="FA105" s="625" t="s">
        <v>336</v>
      </c>
      <c r="FB105" s="631">
        <v>809778762</v>
      </c>
      <c r="FC105" s="631">
        <v>635557650</v>
      </c>
      <c r="FD105" s="631">
        <v>790350303</v>
      </c>
      <c r="FE105" s="631">
        <v>19428459</v>
      </c>
      <c r="FF105" s="631">
        <v>601870373</v>
      </c>
      <c r="FG105" s="631">
        <v>33687277</v>
      </c>
      <c r="FH105" s="631">
        <f t="shared" si="137"/>
        <v>809778.76199999999</v>
      </c>
      <c r="FI105" s="631">
        <f t="shared" si="138"/>
        <v>635557.65</v>
      </c>
      <c r="FJ105" s="631">
        <f t="shared" si="139"/>
        <v>790350.30299999996</v>
      </c>
      <c r="FK105" s="631">
        <f t="shared" si="140"/>
        <v>19428.458999999999</v>
      </c>
      <c r="FL105" s="631">
        <f t="shared" si="141"/>
        <v>601870.37300000002</v>
      </c>
      <c r="FM105" s="631">
        <f t="shared" si="142"/>
        <v>33687.277000000002</v>
      </c>
      <c r="FP105" s="632" t="s">
        <v>348</v>
      </c>
      <c r="FQ105" s="633">
        <v>146559218</v>
      </c>
      <c r="FR105" s="627">
        <f t="shared" si="143"/>
        <v>146559.21799999999</v>
      </c>
      <c r="FT105" s="625" t="s">
        <v>336</v>
      </c>
      <c r="FU105" s="625">
        <v>735217013</v>
      </c>
      <c r="FV105" s="633">
        <v>713325396</v>
      </c>
      <c r="FW105" s="633">
        <v>735217002</v>
      </c>
      <c r="FX105" s="633">
        <v>11</v>
      </c>
      <c r="FY105" s="633">
        <v>658021836</v>
      </c>
      <c r="FZ105" s="633">
        <v>55303560</v>
      </c>
      <c r="GA105" s="633">
        <f t="shared" si="144"/>
        <v>735217.01300000004</v>
      </c>
      <c r="GB105" s="633">
        <f t="shared" si="145"/>
        <v>713325.39599999995</v>
      </c>
      <c r="GC105" s="633">
        <f t="shared" si="146"/>
        <v>735217.00199999998</v>
      </c>
      <c r="GD105" s="633">
        <f t="shared" si="147"/>
        <v>1.0999999999999999E-2</v>
      </c>
      <c r="GE105" s="633">
        <f t="shared" si="148"/>
        <v>658021.83600000001</v>
      </c>
      <c r="GF105" s="633">
        <f t="shared" si="149"/>
        <v>55303.56</v>
      </c>
      <c r="GG105" s="633"/>
    </row>
    <row r="106" spans="1:189" x14ac:dyDescent="0.2">
      <c r="A106" s="624" t="s">
        <v>340</v>
      </c>
      <c r="B106" s="624">
        <v>874508882</v>
      </c>
      <c r="C106" s="624">
        <v>9220862</v>
      </c>
      <c r="D106" s="624">
        <v>817198882</v>
      </c>
      <c r="E106" s="624">
        <v>57310000</v>
      </c>
      <c r="F106" s="624">
        <f t="shared" si="150"/>
        <v>901618.65734199993</v>
      </c>
      <c r="G106" s="624">
        <f t="shared" si="151"/>
        <v>9506.7087219999976</v>
      </c>
      <c r="H106" s="624">
        <f t="shared" si="152"/>
        <v>842532.04734199995</v>
      </c>
      <c r="I106" s="624">
        <f t="shared" si="153"/>
        <v>59086.609999999993</v>
      </c>
      <c r="J106" s="616" t="s">
        <v>282</v>
      </c>
      <c r="P106" s="625" t="s">
        <v>338</v>
      </c>
      <c r="Q106" s="626">
        <v>143814717</v>
      </c>
      <c r="R106" s="626">
        <v>6385957</v>
      </c>
      <c r="S106" s="626">
        <v>56637991</v>
      </c>
      <c r="T106" s="626">
        <v>87176726</v>
      </c>
      <c r="U106" s="626">
        <f t="shared" si="154"/>
        <v>148272.97322699998</v>
      </c>
      <c r="V106" s="624">
        <f t="shared" si="155"/>
        <v>6583.9216669999996</v>
      </c>
      <c r="W106" s="624">
        <f t="shared" si="156"/>
        <v>58393.768721</v>
      </c>
      <c r="X106" s="624">
        <f t="shared" si="157"/>
        <v>89879.204505999995</v>
      </c>
      <c r="AE106" s="616" t="s">
        <v>502</v>
      </c>
      <c r="AF106" s="624">
        <v>3000000</v>
      </c>
      <c r="AG106" s="624">
        <v>1597097</v>
      </c>
      <c r="AH106" s="624">
        <v>2248238</v>
      </c>
      <c r="AI106" s="624">
        <v>751762</v>
      </c>
      <c r="AJ106" s="624">
        <f t="shared" si="159"/>
        <v>3000</v>
      </c>
      <c r="AK106" s="624">
        <f t="shared" si="160"/>
        <v>1597.097</v>
      </c>
      <c r="AL106" s="624">
        <f t="shared" si="161"/>
        <v>2248.2379999999998</v>
      </c>
      <c r="AM106" s="624">
        <f t="shared" si="162"/>
        <v>751.76199999999994</v>
      </c>
      <c r="AP106" s="625"/>
      <c r="AQ106" s="626"/>
      <c r="AR106" s="626"/>
      <c r="AT106" s="625" t="s">
        <v>502</v>
      </c>
      <c r="AU106" s="626">
        <v>3000000</v>
      </c>
      <c r="AV106" s="626">
        <v>2515620</v>
      </c>
      <c r="AW106" s="626">
        <v>2649310</v>
      </c>
      <c r="AX106" s="626">
        <v>350690</v>
      </c>
      <c r="AY106" s="624">
        <f t="shared" si="106"/>
        <v>3000</v>
      </c>
      <c r="AZ106" s="624">
        <f t="shared" si="107"/>
        <v>2515.62</v>
      </c>
      <c r="BA106" s="624">
        <f t="shared" si="108"/>
        <v>2649.31</v>
      </c>
      <c r="BB106" s="624">
        <f t="shared" si="109"/>
        <v>350.69</v>
      </c>
      <c r="BH106" s="616" t="s">
        <v>338</v>
      </c>
      <c r="BI106" s="627">
        <v>509815798</v>
      </c>
      <c r="BJ106" s="627">
        <v>24009678</v>
      </c>
      <c r="BK106" s="627">
        <v>146244390</v>
      </c>
      <c r="BL106" s="627">
        <v>363571408</v>
      </c>
      <c r="BM106" s="628">
        <f t="shared" si="111"/>
        <v>509815.79800000001</v>
      </c>
      <c r="BN106" s="628">
        <f t="shared" si="112"/>
        <v>24009.678</v>
      </c>
      <c r="BO106" s="628">
        <f t="shared" si="113"/>
        <v>146244.39000000001</v>
      </c>
      <c r="BP106" s="628">
        <f t="shared" si="114"/>
        <v>363571.408</v>
      </c>
      <c r="BW106" s="627" t="s">
        <v>501</v>
      </c>
      <c r="BX106" s="627">
        <v>84496680</v>
      </c>
      <c r="BY106" s="627">
        <v>69973519</v>
      </c>
      <c r="BZ106" s="627">
        <v>14523161</v>
      </c>
      <c r="CA106" s="627">
        <v>29644036</v>
      </c>
      <c r="CB106" s="627">
        <f t="shared" si="116"/>
        <v>84496.68</v>
      </c>
      <c r="CC106" s="627">
        <f t="shared" si="117"/>
        <v>69973.519</v>
      </c>
      <c r="CD106" s="627">
        <f t="shared" si="118"/>
        <v>14523.161</v>
      </c>
      <c r="CE106" s="627">
        <f t="shared" si="119"/>
        <v>29644.036</v>
      </c>
      <c r="CK106" s="625" t="s">
        <v>418</v>
      </c>
      <c r="CL106" s="626">
        <v>13342777</v>
      </c>
      <c r="CM106" s="626">
        <v>3888220</v>
      </c>
      <c r="CN106" s="626">
        <v>12775580</v>
      </c>
      <c r="CO106" s="626">
        <v>567197</v>
      </c>
      <c r="CP106" s="627">
        <f t="shared" si="121"/>
        <v>13342.777</v>
      </c>
      <c r="CQ106" s="627">
        <f t="shared" si="122"/>
        <v>3888.22</v>
      </c>
      <c r="CR106" s="627">
        <f t="shared" si="123"/>
        <v>12775.58</v>
      </c>
      <c r="CS106" s="627">
        <f t="shared" si="124"/>
        <v>567.197</v>
      </c>
      <c r="CU106" s="628"/>
      <c r="CZ106" s="625" t="s">
        <v>337</v>
      </c>
      <c r="DA106" s="626">
        <v>121752088</v>
      </c>
      <c r="DB106" s="626">
        <v>68704842</v>
      </c>
      <c r="DC106" s="626">
        <v>110080347</v>
      </c>
      <c r="DD106" s="626">
        <v>11671741</v>
      </c>
      <c r="DE106" s="626">
        <f t="shared" si="126"/>
        <v>121752.088</v>
      </c>
      <c r="DF106" s="626">
        <f t="shared" si="127"/>
        <v>68704.842000000004</v>
      </c>
      <c r="DG106" s="626">
        <f t="shared" si="128"/>
        <v>110080.34699999999</v>
      </c>
      <c r="DH106" s="626">
        <f t="shared" si="129"/>
        <v>11671.741</v>
      </c>
      <c r="DL106" s="625" t="s">
        <v>724</v>
      </c>
      <c r="DM106" s="626">
        <v>21974632</v>
      </c>
      <c r="DN106" s="626">
        <f t="shared" si="130"/>
        <v>21974.632000000001</v>
      </c>
      <c r="DQ106" s="629" t="s">
        <v>337</v>
      </c>
      <c r="DR106" s="626">
        <v>121802088</v>
      </c>
      <c r="DS106" s="626">
        <v>76860981</v>
      </c>
      <c r="DT106" s="626">
        <v>110080347</v>
      </c>
      <c r="DU106" s="626">
        <v>11721741</v>
      </c>
      <c r="DV106" s="626">
        <f t="shared" si="131"/>
        <v>121802.088</v>
      </c>
      <c r="DW106" s="626">
        <f t="shared" si="132"/>
        <v>76860.981</v>
      </c>
      <c r="DX106" s="626">
        <f t="shared" si="133"/>
        <v>110080.34699999999</v>
      </c>
      <c r="DY106" s="626">
        <f t="shared" si="134"/>
        <v>11721.741</v>
      </c>
      <c r="EH106" s="630" t="s">
        <v>337</v>
      </c>
      <c r="EI106" s="630">
        <v>128960868</v>
      </c>
      <c r="EJ106" s="630">
        <v>116760647</v>
      </c>
      <c r="EK106" s="630">
        <v>12200221</v>
      </c>
      <c r="EL106" s="630">
        <v>86267469</v>
      </c>
      <c r="EM106" s="630">
        <v>80121258</v>
      </c>
      <c r="EN106" s="630">
        <v>6146211</v>
      </c>
      <c r="EO106" s="630">
        <f t="shared" si="99"/>
        <v>128960.868</v>
      </c>
      <c r="EP106" s="630">
        <f t="shared" si="100"/>
        <v>116760.647</v>
      </c>
      <c r="EQ106" s="630">
        <f t="shared" si="101"/>
        <v>12200.221</v>
      </c>
      <c r="ER106" s="630">
        <f t="shared" si="102"/>
        <v>86267.468999999997</v>
      </c>
      <c r="ES106" s="630">
        <f t="shared" si="103"/>
        <v>80121.258000000002</v>
      </c>
      <c r="ET106" s="630">
        <f t="shared" si="104"/>
        <v>6146.2110000000002</v>
      </c>
      <c r="FA106" s="625" t="s">
        <v>337</v>
      </c>
      <c r="FB106" s="631">
        <v>138914044</v>
      </c>
      <c r="FC106" s="631">
        <v>95965891</v>
      </c>
      <c r="FD106" s="631">
        <v>133697243</v>
      </c>
      <c r="FE106" s="631">
        <v>5216801</v>
      </c>
      <c r="FF106" s="631">
        <v>89475730</v>
      </c>
      <c r="FG106" s="631">
        <v>6490161</v>
      </c>
      <c r="FH106" s="631">
        <f t="shared" si="137"/>
        <v>138914.04399999999</v>
      </c>
      <c r="FI106" s="631">
        <f t="shared" si="138"/>
        <v>95965.891000000003</v>
      </c>
      <c r="FJ106" s="631">
        <f t="shared" si="139"/>
        <v>133697.24299999999</v>
      </c>
      <c r="FK106" s="631">
        <f t="shared" si="140"/>
        <v>5216.8010000000004</v>
      </c>
      <c r="FL106" s="631">
        <f t="shared" si="141"/>
        <v>89475.73</v>
      </c>
      <c r="FM106" s="631">
        <f t="shared" si="142"/>
        <v>6490.1610000000001</v>
      </c>
      <c r="FP106" s="632" t="s">
        <v>420</v>
      </c>
      <c r="FQ106" s="633">
        <v>137700000</v>
      </c>
      <c r="FR106" s="627">
        <f t="shared" si="143"/>
        <v>137700</v>
      </c>
      <c r="FT106" s="625" t="s">
        <v>337</v>
      </c>
      <c r="FU106" s="625">
        <v>109009966</v>
      </c>
      <c r="FV106" s="633">
        <v>106535632</v>
      </c>
      <c r="FW106" s="633">
        <v>109009966</v>
      </c>
      <c r="FX106" s="633">
        <v>0</v>
      </c>
      <c r="FY106" s="633">
        <v>99948499</v>
      </c>
      <c r="FZ106" s="633">
        <v>6587133</v>
      </c>
      <c r="GA106" s="633">
        <f t="shared" si="144"/>
        <v>109009.966</v>
      </c>
      <c r="GB106" s="633">
        <f t="shared" si="145"/>
        <v>106535.632</v>
      </c>
      <c r="GC106" s="633">
        <f t="shared" si="146"/>
        <v>109009.966</v>
      </c>
      <c r="GD106" s="633">
        <f t="shared" si="147"/>
        <v>0</v>
      </c>
      <c r="GE106" s="633">
        <f t="shared" si="148"/>
        <v>99948.498999999996</v>
      </c>
      <c r="GF106" s="633">
        <f t="shared" si="149"/>
        <v>6587.1329999999998</v>
      </c>
      <c r="GG106" s="633"/>
    </row>
    <row r="107" spans="1:189" x14ac:dyDescent="0.2">
      <c r="A107" s="624" t="s">
        <v>503</v>
      </c>
      <c r="B107" s="624">
        <v>28000000</v>
      </c>
      <c r="C107" s="624">
        <v>0</v>
      </c>
      <c r="D107" s="624">
        <v>28000000</v>
      </c>
      <c r="E107" s="624">
        <v>0</v>
      </c>
      <c r="F107" s="624">
        <f t="shared" si="150"/>
        <v>28867.999999999996</v>
      </c>
      <c r="G107" s="624">
        <f t="shared" si="151"/>
        <v>0</v>
      </c>
      <c r="H107" s="624">
        <f t="shared" si="152"/>
        <v>28867.999999999996</v>
      </c>
      <c r="I107" s="624">
        <f t="shared" si="153"/>
        <v>0</v>
      </c>
      <c r="J107" s="616" t="s">
        <v>282</v>
      </c>
      <c r="P107" s="625" t="s">
        <v>339</v>
      </c>
      <c r="Q107" s="626">
        <v>1043333130</v>
      </c>
      <c r="R107" s="626">
        <v>61908061</v>
      </c>
      <c r="S107" s="626">
        <v>979461518</v>
      </c>
      <c r="T107" s="626">
        <v>63871612</v>
      </c>
      <c r="U107" s="626">
        <f t="shared" si="154"/>
        <v>1075676.4570299999</v>
      </c>
      <c r="V107" s="624">
        <f t="shared" si="155"/>
        <v>63827.210890999995</v>
      </c>
      <c r="W107" s="624">
        <f t="shared" si="156"/>
        <v>1009824.8250579999</v>
      </c>
      <c r="X107" s="624">
        <f t="shared" si="157"/>
        <v>65851.631972000003</v>
      </c>
      <c r="AE107" s="616" t="s">
        <v>338</v>
      </c>
      <c r="AF107" s="624">
        <v>286047107</v>
      </c>
      <c r="AG107" s="624">
        <v>8237207</v>
      </c>
      <c r="AH107" s="624">
        <v>20933745</v>
      </c>
      <c r="AI107" s="624">
        <v>265113362</v>
      </c>
      <c r="AJ107" s="624">
        <f t="shared" si="159"/>
        <v>286047.10700000002</v>
      </c>
      <c r="AK107" s="624">
        <f t="shared" si="160"/>
        <v>8237.2070000000003</v>
      </c>
      <c r="AL107" s="624">
        <f t="shared" si="161"/>
        <v>20933.744999999999</v>
      </c>
      <c r="AM107" s="624">
        <f t="shared" si="162"/>
        <v>265113.36200000002</v>
      </c>
      <c r="AP107" s="625"/>
      <c r="AQ107" s="626"/>
      <c r="AR107" s="626"/>
      <c r="AT107" s="625" t="s">
        <v>338</v>
      </c>
      <c r="AU107" s="626">
        <v>448777671</v>
      </c>
      <c r="AV107" s="626">
        <v>19748288</v>
      </c>
      <c r="AW107" s="626">
        <v>23491638</v>
      </c>
      <c r="AX107" s="626">
        <v>425286033</v>
      </c>
      <c r="AY107" s="624">
        <f t="shared" si="106"/>
        <v>448777.67099999997</v>
      </c>
      <c r="AZ107" s="624">
        <f t="shared" si="107"/>
        <v>19748.288</v>
      </c>
      <c r="BA107" s="624">
        <f t="shared" si="108"/>
        <v>23491.637999999999</v>
      </c>
      <c r="BB107" s="624">
        <f t="shared" si="109"/>
        <v>425286.033</v>
      </c>
      <c r="BH107" s="616" t="s">
        <v>339</v>
      </c>
      <c r="BI107" s="627">
        <v>1017154047</v>
      </c>
      <c r="BJ107" s="627">
        <v>312067626</v>
      </c>
      <c r="BK107" s="627">
        <v>1014323685</v>
      </c>
      <c r="BL107" s="627">
        <v>2830362</v>
      </c>
      <c r="BM107" s="628">
        <f t="shared" si="111"/>
        <v>1017154.047</v>
      </c>
      <c r="BN107" s="628">
        <f t="shared" si="112"/>
        <v>312067.62599999999</v>
      </c>
      <c r="BO107" s="628">
        <f t="shared" si="113"/>
        <v>1014323.6850000001</v>
      </c>
      <c r="BP107" s="628">
        <f t="shared" si="114"/>
        <v>2830.3620000000001</v>
      </c>
      <c r="BW107" s="627" t="s">
        <v>502</v>
      </c>
      <c r="BX107" s="627">
        <v>2753775</v>
      </c>
      <c r="BY107" s="627">
        <v>2649310</v>
      </c>
      <c r="BZ107" s="627">
        <v>104465</v>
      </c>
      <c r="CA107" s="627">
        <v>2515620</v>
      </c>
      <c r="CB107" s="627">
        <f t="shared" si="116"/>
        <v>2753.7750000000001</v>
      </c>
      <c r="CC107" s="627">
        <f t="shared" si="117"/>
        <v>2649.31</v>
      </c>
      <c r="CD107" s="627">
        <f t="shared" si="118"/>
        <v>104.465</v>
      </c>
      <c r="CE107" s="627">
        <f t="shared" si="119"/>
        <v>2515.62</v>
      </c>
      <c r="CK107" s="625" t="s">
        <v>500</v>
      </c>
      <c r="CL107" s="626">
        <v>169337773</v>
      </c>
      <c r="CM107" s="626">
        <v>91017537</v>
      </c>
      <c r="CN107" s="626">
        <v>123899445</v>
      </c>
      <c r="CO107" s="626">
        <v>45438328</v>
      </c>
      <c r="CP107" s="627">
        <f t="shared" si="121"/>
        <v>169337.77299999999</v>
      </c>
      <c r="CQ107" s="627">
        <f t="shared" si="122"/>
        <v>91017.536999999997</v>
      </c>
      <c r="CR107" s="627">
        <f t="shared" si="123"/>
        <v>123899.44500000001</v>
      </c>
      <c r="CS107" s="627">
        <f t="shared" si="124"/>
        <v>45438.328000000001</v>
      </c>
      <c r="CU107" s="628"/>
      <c r="CZ107" s="625" t="s">
        <v>418</v>
      </c>
      <c r="DA107" s="626">
        <v>13342777</v>
      </c>
      <c r="DB107" s="626">
        <v>6804385</v>
      </c>
      <c r="DC107" s="626">
        <v>12775580</v>
      </c>
      <c r="DD107" s="626">
        <v>567197</v>
      </c>
      <c r="DE107" s="626">
        <f t="shared" si="126"/>
        <v>13342.777</v>
      </c>
      <c r="DF107" s="626">
        <f t="shared" si="127"/>
        <v>6804.3850000000002</v>
      </c>
      <c r="DG107" s="626">
        <f t="shared" si="128"/>
        <v>12775.58</v>
      </c>
      <c r="DH107" s="626">
        <f t="shared" si="129"/>
        <v>567.197</v>
      </c>
      <c r="DL107" s="625" t="s">
        <v>512</v>
      </c>
      <c r="DM107" s="626">
        <v>14214782</v>
      </c>
      <c r="DN107" s="626">
        <f t="shared" si="130"/>
        <v>14214.781999999999</v>
      </c>
      <c r="DQ107" s="629" t="s">
        <v>418</v>
      </c>
      <c r="DR107" s="626">
        <v>13342777</v>
      </c>
      <c r="DS107" s="626">
        <v>7776440</v>
      </c>
      <c r="DT107" s="626">
        <v>12775580</v>
      </c>
      <c r="DU107" s="626">
        <v>567197</v>
      </c>
      <c r="DV107" s="626">
        <f t="shared" si="131"/>
        <v>13342.777</v>
      </c>
      <c r="DW107" s="626">
        <f t="shared" si="132"/>
        <v>7776.44</v>
      </c>
      <c r="DX107" s="626">
        <f t="shared" si="133"/>
        <v>12775.58</v>
      </c>
      <c r="DY107" s="626">
        <f t="shared" si="134"/>
        <v>567.197</v>
      </c>
      <c r="EH107" s="630" t="s">
        <v>418</v>
      </c>
      <c r="EI107" s="630">
        <v>18603544</v>
      </c>
      <c r="EJ107" s="630">
        <v>12775580</v>
      </c>
      <c r="EK107" s="630">
        <v>5827964</v>
      </c>
      <c r="EL107" s="630">
        <v>8748495</v>
      </c>
      <c r="EM107" s="630">
        <v>7776440</v>
      </c>
      <c r="EN107" s="630">
        <v>972055</v>
      </c>
      <c r="EO107" s="630">
        <f t="shared" si="99"/>
        <v>18603.544000000002</v>
      </c>
      <c r="EP107" s="630">
        <f t="shared" si="100"/>
        <v>12775.58</v>
      </c>
      <c r="EQ107" s="630">
        <f t="shared" si="101"/>
        <v>5827.9639999999999</v>
      </c>
      <c r="ER107" s="630">
        <f t="shared" si="102"/>
        <v>8748.4950000000008</v>
      </c>
      <c r="ES107" s="630">
        <f t="shared" si="103"/>
        <v>7776.44</v>
      </c>
      <c r="ET107" s="630">
        <f t="shared" si="104"/>
        <v>972.05499999999995</v>
      </c>
      <c r="FA107" s="625" t="s">
        <v>418</v>
      </c>
      <c r="FB107" s="631">
        <v>18603544</v>
      </c>
      <c r="FC107" s="631">
        <v>9720550</v>
      </c>
      <c r="FD107" s="631">
        <v>18036347</v>
      </c>
      <c r="FE107" s="631">
        <v>567197</v>
      </c>
      <c r="FF107" s="631">
        <v>8748495</v>
      </c>
      <c r="FG107" s="631">
        <v>972055</v>
      </c>
      <c r="FH107" s="631">
        <f t="shared" si="137"/>
        <v>18603.544000000002</v>
      </c>
      <c r="FI107" s="631">
        <f t="shared" si="138"/>
        <v>9720.5499999999993</v>
      </c>
      <c r="FJ107" s="631">
        <f t="shared" si="139"/>
        <v>18036.347000000002</v>
      </c>
      <c r="FK107" s="631">
        <f t="shared" si="140"/>
        <v>567.197</v>
      </c>
      <c r="FL107" s="631">
        <f t="shared" si="141"/>
        <v>8748.4950000000008</v>
      </c>
      <c r="FM107" s="631">
        <f t="shared" si="142"/>
        <v>972.05499999999995</v>
      </c>
      <c r="FP107" s="632" t="s">
        <v>756</v>
      </c>
      <c r="FQ107" s="633">
        <v>137700000</v>
      </c>
      <c r="FR107" s="627">
        <f t="shared" si="143"/>
        <v>137700</v>
      </c>
      <c r="FT107" s="625" t="s">
        <v>418</v>
      </c>
      <c r="FU107" s="625">
        <v>16925427</v>
      </c>
      <c r="FV107" s="633">
        <v>15953372</v>
      </c>
      <c r="FW107" s="633">
        <v>16925427</v>
      </c>
      <c r="FX107" s="633">
        <v>0</v>
      </c>
      <c r="FY107" s="633">
        <v>10692605</v>
      </c>
      <c r="FZ107" s="633">
        <v>5260767</v>
      </c>
      <c r="GA107" s="633">
        <f t="shared" si="144"/>
        <v>16925.427</v>
      </c>
      <c r="GB107" s="633">
        <f t="shared" si="145"/>
        <v>15953.371999999999</v>
      </c>
      <c r="GC107" s="633">
        <f t="shared" si="146"/>
        <v>16925.427</v>
      </c>
      <c r="GD107" s="633">
        <f t="shared" si="147"/>
        <v>0</v>
      </c>
      <c r="GE107" s="633">
        <f t="shared" si="148"/>
        <v>10692.605</v>
      </c>
      <c r="GF107" s="633">
        <f t="shared" si="149"/>
        <v>5260.7669999999998</v>
      </c>
      <c r="GG107" s="633"/>
    </row>
    <row r="108" spans="1:189" x14ac:dyDescent="0.2">
      <c r="A108" s="624" t="s">
        <v>504</v>
      </c>
      <c r="B108" s="624">
        <v>112000000</v>
      </c>
      <c r="C108" s="624">
        <v>0</v>
      </c>
      <c r="D108" s="624">
        <v>112000000</v>
      </c>
      <c r="E108" s="624">
        <v>0</v>
      </c>
      <c r="F108" s="624">
        <f t="shared" si="150"/>
        <v>115471.99999999999</v>
      </c>
      <c r="G108" s="624">
        <f t="shared" si="151"/>
        <v>0</v>
      </c>
      <c r="H108" s="624">
        <f t="shared" si="152"/>
        <v>115471.99999999999</v>
      </c>
      <c r="I108" s="624">
        <f t="shared" si="153"/>
        <v>0</v>
      </c>
      <c r="J108" s="616" t="s">
        <v>282</v>
      </c>
      <c r="P108" s="625" t="s">
        <v>340</v>
      </c>
      <c r="Q108" s="626">
        <v>874508882</v>
      </c>
      <c r="R108" s="626">
        <v>47176547</v>
      </c>
      <c r="S108" s="626">
        <v>810795222</v>
      </c>
      <c r="T108" s="626">
        <v>63713660</v>
      </c>
      <c r="U108" s="626">
        <f t="shared" si="154"/>
        <v>901618.65734199993</v>
      </c>
      <c r="V108" s="624">
        <f t="shared" si="155"/>
        <v>48639.019956999997</v>
      </c>
      <c r="W108" s="624">
        <f t="shared" si="156"/>
        <v>835929.87388199987</v>
      </c>
      <c r="X108" s="624">
        <f t="shared" si="157"/>
        <v>65688.783459999991</v>
      </c>
      <c r="AE108" s="616" t="s">
        <v>339</v>
      </c>
      <c r="AF108" s="624">
        <v>1043179541</v>
      </c>
      <c r="AG108" s="624">
        <v>167822135</v>
      </c>
      <c r="AH108" s="624">
        <v>979461518</v>
      </c>
      <c r="AI108" s="624">
        <v>63718023</v>
      </c>
      <c r="AJ108" s="624">
        <f t="shared" si="159"/>
        <v>1043179.541</v>
      </c>
      <c r="AK108" s="624">
        <f t="shared" si="160"/>
        <v>167822.13500000001</v>
      </c>
      <c r="AL108" s="624">
        <f t="shared" si="161"/>
        <v>979461.51800000004</v>
      </c>
      <c r="AM108" s="624">
        <f t="shared" si="162"/>
        <v>63718.023000000001</v>
      </c>
      <c r="AP108" s="625"/>
      <c r="AQ108" s="626"/>
      <c r="AR108" s="626"/>
      <c r="AT108" s="625" t="s">
        <v>339</v>
      </c>
      <c r="AU108" s="626">
        <v>1041894841</v>
      </c>
      <c r="AV108" s="626">
        <v>258187488</v>
      </c>
      <c r="AW108" s="626">
        <v>979461518</v>
      </c>
      <c r="AX108" s="626">
        <v>62433323</v>
      </c>
      <c r="AY108" s="624">
        <f t="shared" si="106"/>
        <v>1041894.841</v>
      </c>
      <c r="AZ108" s="624">
        <f t="shared" si="107"/>
        <v>258187.48800000001</v>
      </c>
      <c r="BA108" s="624">
        <f t="shared" si="108"/>
        <v>979461.51800000004</v>
      </c>
      <c r="BB108" s="624">
        <f t="shared" si="109"/>
        <v>62433.322999999997</v>
      </c>
      <c r="BH108" s="616" t="s">
        <v>340</v>
      </c>
      <c r="BI108" s="627">
        <v>848487389</v>
      </c>
      <c r="BJ108" s="627">
        <v>255093205</v>
      </c>
      <c r="BK108" s="627">
        <v>845657389</v>
      </c>
      <c r="BL108" s="627">
        <v>2830000</v>
      </c>
      <c r="BM108" s="628">
        <f t="shared" si="111"/>
        <v>848487.38899999997</v>
      </c>
      <c r="BN108" s="628">
        <f t="shared" si="112"/>
        <v>255093.20499999999</v>
      </c>
      <c r="BO108" s="628">
        <f t="shared" si="113"/>
        <v>845657.38899999997</v>
      </c>
      <c r="BP108" s="628">
        <f t="shared" si="114"/>
        <v>2830</v>
      </c>
      <c r="BW108" s="627" t="s">
        <v>338</v>
      </c>
      <c r="BX108" s="627">
        <v>390731956</v>
      </c>
      <c r="BY108" s="627">
        <v>217333642</v>
      </c>
      <c r="BZ108" s="627">
        <v>173398314</v>
      </c>
      <c r="CA108" s="627">
        <v>61561093</v>
      </c>
      <c r="CB108" s="627">
        <f t="shared" si="116"/>
        <v>390731.95600000001</v>
      </c>
      <c r="CC108" s="627">
        <f t="shared" si="117"/>
        <v>217333.64199999999</v>
      </c>
      <c r="CD108" s="627">
        <f t="shared" si="118"/>
        <v>173398.31400000001</v>
      </c>
      <c r="CE108" s="627">
        <f t="shared" si="119"/>
        <v>61561.093000000001</v>
      </c>
      <c r="CK108" s="625" t="s">
        <v>501</v>
      </c>
      <c r="CL108" s="626">
        <v>84496680</v>
      </c>
      <c r="CM108" s="626">
        <v>35273203</v>
      </c>
      <c r="CN108" s="626">
        <v>70633519</v>
      </c>
      <c r="CO108" s="626">
        <v>13863161</v>
      </c>
      <c r="CP108" s="627">
        <f t="shared" si="121"/>
        <v>84496.68</v>
      </c>
      <c r="CQ108" s="627">
        <f t="shared" si="122"/>
        <v>35273.203000000001</v>
      </c>
      <c r="CR108" s="627">
        <f t="shared" si="123"/>
        <v>70633.519</v>
      </c>
      <c r="CS108" s="627">
        <f t="shared" si="124"/>
        <v>13863.161</v>
      </c>
      <c r="CU108" s="628"/>
      <c r="CZ108" s="625" t="s">
        <v>500</v>
      </c>
      <c r="DA108" s="626">
        <v>170112656</v>
      </c>
      <c r="DB108" s="626">
        <v>109083470</v>
      </c>
      <c r="DC108" s="626">
        <v>140358431</v>
      </c>
      <c r="DD108" s="626">
        <v>29754225</v>
      </c>
      <c r="DE108" s="626">
        <f t="shared" si="126"/>
        <v>170112.65599999999</v>
      </c>
      <c r="DF108" s="626">
        <f t="shared" si="127"/>
        <v>109083.47</v>
      </c>
      <c r="DG108" s="626">
        <f t="shared" si="128"/>
        <v>140358.43100000001</v>
      </c>
      <c r="DH108" s="626">
        <f t="shared" si="129"/>
        <v>29754.224999999999</v>
      </c>
      <c r="DL108" s="625" t="s">
        <v>351</v>
      </c>
      <c r="DM108" s="626">
        <v>14214782</v>
      </c>
      <c r="DN108" s="626">
        <f t="shared" si="130"/>
        <v>14214.781999999999</v>
      </c>
      <c r="DQ108" s="629" t="s">
        <v>500</v>
      </c>
      <c r="DR108" s="626">
        <v>178645638</v>
      </c>
      <c r="DS108" s="626">
        <v>114972611</v>
      </c>
      <c r="DT108" s="626">
        <v>145329681</v>
      </c>
      <c r="DU108" s="626">
        <v>33315957</v>
      </c>
      <c r="DV108" s="626">
        <f t="shared" si="131"/>
        <v>178645.63800000001</v>
      </c>
      <c r="DW108" s="626">
        <f t="shared" si="132"/>
        <v>114972.611</v>
      </c>
      <c r="DX108" s="626">
        <f t="shared" si="133"/>
        <v>145329.68100000001</v>
      </c>
      <c r="DY108" s="626">
        <f t="shared" si="134"/>
        <v>33315.957000000002</v>
      </c>
      <c r="EH108" s="630" t="s">
        <v>500</v>
      </c>
      <c r="EI108" s="630">
        <v>180402343</v>
      </c>
      <c r="EJ108" s="630">
        <v>175372957</v>
      </c>
      <c r="EK108" s="630">
        <v>5029386</v>
      </c>
      <c r="EL108" s="630">
        <v>122155373</v>
      </c>
      <c r="EM108" s="630">
        <v>116569324</v>
      </c>
      <c r="EN108" s="630">
        <v>5586049</v>
      </c>
      <c r="EO108" s="630">
        <f t="shared" si="99"/>
        <v>180402.34299999999</v>
      </c>
      <c r="EP108" s="630">
        <f t="shared" si="100"/>
        <v>175372.95699999999</v>
      </c>
      <c r="EQ108" s="630">
        <f t="shared" si="101"/>
        <v>5029.3860000000004</v>
      </c>
      <c r="ER108" s="630">
        <f t="shared" si="102"/>
        <v>122155.37300000001</v>
      </c>
      <c r="ES108" s="630">
        <f t="shared" si="103"/>
        <v>116569.32399999999</v>
      </c>
      <c r="ET108" s="630">
        <f t="shared" si="104"/>
        <v>5586.049</v>
      </c>
      <c r="FA108" s="625" t="s">
        <v>500</v>
      </c>
      <c r="FB108" s="631">
        <v>191297853</v>
      </c>
      <c r="FC108" s="631">
        <v>134380871</v>
      </c>
      <c r="FD108" s="631">
        <v>185384946</v>
      </c>
      <c r="FE108" s="631">
        <v>5912907</v>
      </c>
      <c r="FF108" s="631">
        <v>128887340</v>
      </c>
      <c r="FG108" s="631">
        <v>5493531</v>
      </c>
      <c r="FH108" s="631">
        <f t="shared" si="137"/>
        <v>191297.853</v>
      </c>
      <c r="FI108" s="631">
        <f t="shared" si="138"/>
        <v>134380.87100000001</v>
      </c>
      <c r="FJ108" s="631">
        <f t="shared" si="139"/>
        <v>185384.946</v>
      </c>
      <c r="FK108" s="631">
        <f t="shared" si="140"/>
        <v>5912.9070000000002</v>
      </c>
      <c r="FL108" s="631">
        <f t="shared" si="141"/>
        <v>128887.34</v>
      </c>
      <c r="FM108" s="631">
        <f t="shared" si="142"/>
        <v>5493.5309999999999</v>
      </c>
      <c r="FP108" s="632" t="s">
        <v>802</v>
      </c>
      <c r="FQ108" s="633">
        <v>8859218</v>
      </c>
      <c r="FR108" s="627">
        <f t="shared" si="143"/>
        <v>8859.2180000000008</v>
      </c>
      <c r="FT108" s="625" t="s">
        <v>500</v>
      </c>
      <c r="FU108" s="625">
        <v>156146848</v>
      </c>
      <c r="FV108" s="633">
        <v>143548672</v>
      </c>
      <c r="FW108" s="633">
        <v>156146837</v>
      </c>
      <c r="FX108" s="633">
        <v>11</v>
      </c>
      <c r="FY108" s="633">
        <v>139718194</v>
      </c>
      <c r="FZ108" s="633">
        <v>3830478</v>
      </c>
      <c r="GA108" s="633">
        <f t="shared" si="144"/>
        <v>156146.848</v>
      </c>
      <c r="GB108" s="633">
        <f t="shared" si="145"/>
        <v>143548.67199999999</v>
      </c>
      <c r="GC108" s="633">
        <f t="shared" si="146"/>
        <v>156146.837</v>
      </c>
      <c r="GD108" s="633">
        <f t="shared" si="147"/>
        <v>1.0999999999999999E-2</v>
      </c>
      <c r="GE108" s="633">
        <f t="shared" si="148"/>
        <v>139718.19399999999</v>
      </c>
      <c r="GF108" s="633">
        <f t="shared" si="149"/>
        <v>3830.4780000000001</v>
      </c>
      <c r="GG108" s="633"/>
    </row>
    <row r="109" spans="1:189" x14ac:dyDescent="0.2">
      <c r="A109" s="624" t="s">
        <v>419</v>
      </c>
      <c r="B109" s="624">
        <v>3336789</v>
      </c>
      <c r="C109" s="624">
        <v>0</v>
      </c>
      <c r="D109" s="624">
        <v>0</v>
      </c>
      <c r="E109" s="624">
        <v>3336789</v>
      </c>
      <c r="F109" s="624">
        <f t="shared" si="150"/>
        <v>3440.2294590000001</v>
      </c>
      <c r="G109" s="624">
        <f t="shared" si="151"/>
        <v>0</v>
      </c>
      <c r="H109" s="624">
        <f t="shared" si="152"/>
        <v>0</v>
      </c>
      <c r="I109" s="624">
        <f t="shared" si="153"/>
        <v>3440.2294590000001</v>
      </c>
      <c r="J109" s="616" t="s">
        <v>282</v>
      </c>
      <c r="P109" s="625" t="s">
        <v>503</v>
      </c>
      <c r="Q109" s="626">
        <v>28000000</v>
      </c>
      <c r="R109" s="626">
        <v>1862688</v>
      </c>
      <c r="S109" s="626">
        <v>28000000</v>
      </c>
      <c r="T109" s="626">
        <v>0</v>
      </c>
      <c r="U109" s="626">
        <f t="shared" si="154"/>
        <v>28867.999999999996</v>
      </c>
      <c r="V109" s="624">
        <f t="shared" si="155"/>
        <v>1920.4313279999999</v>
      </c>
      <c r="W109" s="624">
        <f t="shared" si="156"/>
        <v>28867.999999999996</v>
      </c>
      <c r="X109" s="624">
        <f t="shared" si="157"/>
        <v>0</v>
      </c>
      <c r="AE109" s="616" t="s">
        <v>340</v>
      </c>
      <c r="AF109" s="624">
        <v>874508882</v>
      </c>
      <c r="AG109" s="624">
        <v>138538788</v>
      </c>
      <c r="AH109" s="624">
        <v>810795222</v>
      </c>
      <c r="AI109" s="624">
        <v>63713660</v>
      </c>
      <c r="AJ109" s="624">
        <f t="shared" si="159"/>
        <v>874508.88199999998</v>
      </c>
      <c r="AK109" s="624">
        <f t="shared" si="160"/>
        <v>138538.788</v>
      </c>
      <c r="AL109" s="624">
        <f t="shared" si="161"/>
        <v>810795.22199999995</v>
      </c>
      <c r="AM109" s="624">
        <f t="shared" si="162"/>
        <v>63713.66</v>
      </c>
      <c r="AP109" s="625"/>
      <c r="AQ109" s="626"/>
      <c r="AR109" s="626"/>
      <c r="AT109" s="625" t="s">
        <v>340</v>
      </c>
      <c r="AU109" s="626">
        <v>873228182</v>
      </c>
      <c r="AV109" s="626">
        <v>213867114</v>
      </c>
      <c r="AW109" s="626">
        <v>810795222</v>
      </c>
      <c r="AX109" s="626">
        <v>62432960</v>
      </c>
      <c r="AY109" s="624">
        <f t="shared" si="106"/>
        <v>873228.18200000003</v>
      </c>
      <c r="AZ109" s="624">
        <f t="shared" si="107"/>
        <v>213867.114</v>
      </c>
      <c r="BA109" s="624">
        <f t="shared" si="108"/>
        <v>810795.22199999995</v>
      </c>
      <c r="BB109" s="624">
        <f t="shared" si="109"/>
        <v>62432.959999999999</v>
      </c>
      <c r="BH109" s="616" t="s">
        <v>503</v>
      </c>
      <c r="BI109" s="627">
        <v>28000000</v>
      </c>
      <c r="BJ109" s="627">
        <v>5746390</v>
      </c>
      <c r="BK109" s="627">
        <v>28000000</v>
      </c>
      <c r="BL109" s="627">
        <v>0</v>
      </c>
      <c r="BM109" s="628">
        <f t="shared" si="111"/>
        <v>28000</v>
      </c>
      <c r="BN109" s="628">
        <f t="shared" si="112"/>
        <v>5746.39</v>
      </c>
      <c r="BO109" s="628">
        <f t="shared" si="113"/>
        <v>28000</v>
      </c>
      <c r="BP109" s="628">
        <f t="shared" si="114"/>
        <v>0</v>
      </c>
      <c r="BW109" s="627" t="s">
        <v>339</v>
      </c>
      <c r="BX109" s="627">
        <v>1014324047</v>
      </c>
      <c r="BY109" s="627">
        <v>1014323685</v>
      </c>
      <c r="BZ109" s="627">
        <v>362</v>
      </c>
      <c r="CA109" s="627">
        <v>428157586</v>
      </c>
      <c r="CB109" s="627">
        <f t="shared" si="116"/>
        <v>1014324.047</v>
      </c>
      <c r="CC109" s="627">
        <f t="shared" si="117"/>
        <v>1014323.6850000001</v>
      </c>
      <c r="CD109" s="627">
        <f t="shared" si="118"/>
        <v>0.36199999999999999</v>
      </c>
      <c r="CE109" s="627">
        <f t="shared" si="119"/>
        <v>428157.58600000001</v>
      </c>
      <c r="CK109" s="625" t="s">
        <v>502</v>
      </c>
      <c r="CL109" s="626">
        <v>2753775</v>
      </c>
      <c r="CM109" s="626">
        <v>2515620</v>
      </c>
      <c r="CN109" s="626">
        <v>2649310</v>
      </c>
      <c r="CO109" s="626">
        <v>104465</v>
      </c>
      <c r="CP109" s="627">
        <f t="shared" si="121"/>
        <v>2753.7750000000001</v>
      </c>
      <c r="CQ109" s="627">
        <f t="shared" si="122"/>
        <v>2515.62</v>
      </c>
      <c r="CR109" s="627">
        <f t="shared" si="123"/>
        <v>2649.31</v>
      </c>
      <c r="CS109" s="627">
        <f t="shared" si="124"/>
        <v>104.465</v>
      </c>
      <c r="CU109" s="628"/>
      <c r="CZ109" s="625" t="s">
        <v>501</v>
      </c>
      <c r="DA109" s="626">
        <v>84496680</v>
      </c>
      <c r="DB109" s="626">
        <v>41539165</v>
      </c>
      <c r="DC109" s="626">
        <v>70633519</v>
      </c>
      <c r="DD109" s="626">
        <v>13863161</v>
      </c>
      <c r="DE109" s="626">
        <f t="shared" si="126"/>
        <v>84496.68</v>
      </c>
      <c r="DF109" s="626">
        <f t="shared" si="127"/>
        <v>41539.165000000001</v>
      </c>
      <c r="DG109" s="626">
        <f t="shared" si="128"/>
        <v>70633.519</v>
      </c>
      <c r="DH109" s="626">
        <f t="shared" si="129"/>
        <v>13863.161</v>
      </c>
      <c r="DL109" s="625" t="s">
        <v>514</v>
      </c>
      <c r="DM109" s="626">
        <v>14214782</v>
      </c>
      <c r="DN109" s="626">
        <f t="shared" si="130"/>
        <v>14214.781999999999</v>
      </c>
      <c r="DQ109" s="629" t="s">
        <v>501</v>
      </c>
      <c r="DR109" s="626">
        <v>85000680</v>
      </c>
      <c r="DS109" s="626">
        <v>47851665</v>
      </c>
      <c r="DT109" s="626">
        <v>72697519</v>
      </c>
      <c r="DU109" s="626">
        <v>12303161</v>
      </c>
      <c r="DV109" s="626">
        <f t="shared" si="131"/>
        <v>85000.68</v>
      </c>
      <c r="DW109" s="626">
        <f t="shared" si="132"/>
        <v>47851.665000000001</v>
      </c>
      <c r="DX109" s="626">
        <f t="shared" si="133"/>
        <v>72697.519</v>
      </c>
      <c r="DY109" s="626">
        <f t="shared" si="134"/>
        <v>12303.161</v>
      </c>
      <c r="EH109" s="630" t="s">
        <v>501</v>
      </c>
      <c r="EI109" s="630">
        <v>85473680</v>
      </c>
      <c r="EJ109" s="630">
        <v>73153519</v>
      </c>
      <c r="EK109" s="630">
        <v>12320161</v>
      </c>
      <c r="EL109" s="630">
        <v>53170567</v>
      </c>
      <c r="EM109" s="630">
        <v>52948565</v>
      </c>
      <c r="EN109" s="630">
        <v>222002</v>
      </c>
      <c r="EO109" s="630">
        <f t="shared" si="99"/>
        <v>85473.68</v>
      </c>
      <c r="EP109" s="630">
        <f t="shared" si="100"/>
        <v>73153.519</v>
      </c>
      <c r="EQ109" s="630">
        <f t="shared" si="101"/>
        <v>12320.161</v>
      </c>
      <c r="ER109" s="630">
        <f t="shared" si="102"/>
        <v>53170.567000000003</v>
      </c>
      <c r="ES109" s="630">
        <f t="shared" si="103"/>
        <v>52948.565000000002</v>
      </c>
      <c r="ET109" s="630">
        <f t="shared" si="104"/>
        <v>222.00200000000001</v>
      </c>
      <c r="FA109" s="625" t="s">
        <v>501</v>
      </c>
      <c r="FB109" s="631">
        <v>81104191</v>
      </c>
      <c r="FC109" s="631">
        <v>58012513</v>
      </c>
      <c r="FD109" s="631">
        <v>73753519</v>
      </c>
      <c r="FE109" s="631">
        <v>7350672</v>
      </c>
      <c r="FF109" s="631">
        <v>57260019</v>
      </c>
      <c r="FG109" s="631">
        <v>752494</v>
      </c>
      <c r="FH109" s="631">
        <f t="shared" si="137"/>
        <v>81104.191000000006</v>
      </c>
      <c r="FI109" s="631">
        <f t="shared" si="138"/>
        <v>58012.512999999999</v>
      </c>
      <c r="FJ109" s="631">
        <f t="shared" si="139"/>
        <v>73753.519</v>
      </c>
      <c r="FK109" s="631">
        <f t="shared" si="140"/>
        <v>7350.6719999999996</v>
      </c>
      <c r="FL109" s="631">
        <f t="shared" si="141"/>
        <v>57260.019</v>
      </c>
      <c r="FM109" s="631">
        <f t="shared" si="142"/>
        <v>752.49400000000003</v>
      </c>
      <c r="FP109" s="632" t="s">
        <v>803</v>
      </c>
      <c r="FQ109" s="633">
        <v>8859218</v>
      </c>
      <c r="FR109" s="627">
        <f t="shared" si="143"/>
        <v>8859.2180000000008</v>
      </c>
      <c r="FT109" s="625" t="s">
        <v>501</v>
      </c>
      <c r="FU109" s="625">
        <v>69736513</v>
      </c>
      <c r="FV109" s="633">
        <v>68281513</v>
      </c>
      <c r="FW109" s="633">
        <v>69736513</v>
      </c>
      <c r="FX109" s="633">
        <v>0</v>
      </c>
      <c r="FY109" s="633">
        <v>67769013</v>
      </c>
      <c r="FZ109" s="633">
        <v>512500</v>
      </c>
      <c r="GA109" s="633">
        <f t="shared" si="144"/>
        <v>69736.513000000006</v>
      </c>
      <c r="GB109" s="633">
        <f t="shared" si="145"/>
        <v>68281.513000000006</v>
      </c>
      <c r="GC109" s="633">
        <f t="shared" si="146"/>
        <v>69736.513000000006</v>
      </c>
      <c r="GD109" s="633">
        <f t="shared" si="147"/>
        <v>0</v>
      </c>
      <c r="GE109" s="633">
        <f t="shared" si="148"/>
        <v>67769.013000000006</v>
      </c>
      <c r="GF109" s="633">
        <f t="shared" si="149"/>
        <v>512.5</v>
      </c>
      <c r="GG109" s="633"/>
    </row>
    <row r="110" spans="1:189" x14ac:dyDescent="0.2">
      <c r="A110" s="624" t="s">
        <v>505</v>
      </c>
      <c r="B110" s="624">
        <v>5000000</v>
      </c>
      <c r="C110" s="624">
        <v>0</v>
      </c>
      <c r="D110" s="624">
        <v>4366098</v>
      </c>
      <c r="E110" s="624">
        <v>633902</v>
      </c>
      <c r="F110" s="624">
        <f t="shared" si="150"/>
        <v>5155</v>
      </c>
      <c r="G110" s="624">
        <f t="shared" si="151"/>
        <v>0</v>
      </c>
      <c r="H110" s="624">
        <f t="shared" si="152"/>
        <v>4501.4470379999993</v>
      </c>
      <c r="I110" s="624">
        <f t="shared" si="153"/>
        <v>653.55296199999998</v>
      </c>
      <c r="J110" s="616" t="s">
        <v>282</v>
      </c>
      <c r="P110" s="625" t="s">
        <v>504</v>
      </c>
      <c r="Q110" s="626">
        <v>112000000</v>
      </c>
      <c r="R110" s="626">
        <v>10479968</v>
      </c>
      <c r="S110" s="626">
        <v>112000000</v>
      </c>
      <c r="T110" s="626">
        <v>0</v>
      </c>
      <c r="U110" s="626">
        <f t="shared" si="154"/>
        <v>115471.99999999999</v>
      </c>
      <c r="V110" s="624">
        <f t="shared" si="155"/>
        <v>10804.847008000001</v>
      </c>
      <c r="W110" s="624">
        <f t="shared" si="156"/>
        <v>115471.99999999999</v>
      </c>
      <c r="X110" s="624">
        <f t="shared" si="157"/>
        <v>0</v>
      </c>
      <c r="AE110" s="616" t="s">
        <v>503</v>
      </c>
      <c r="AF110" s="624">
        <v>28000000</v>
      </c>
      <c r="AG110" s="624">
        <v>3800757</v>
      </c>
      <c r="AH110" s="624">
        <v>28000000</v>
      </c>
      <c r="AI110" s="624">
        <v>0</v>
      </c>
      <c r="AJ110" s="624">
        <f t="shared" si="159"/>
        <v>28000</v>
      </c>
      <c r="AK110" s="624">
        <f t="shared" si="160"/>
        <v>3800.7570000000001</v>
      </c>
      <c r="AL110" s="624">
        <f t="shared" si="161"/>
        <v>28000</v>
      </c>
      <c r="AM110" s="624">
        <f t="shared" si="162"/>
        <v>0</v>
      </c>
      <c r="AP110" s="625"/>
      <c r="AQ110" s="626"/>
      <c r="AR110" s="626"/>
      <c r="AT110" s="625" t="s">
        <v>503</v>
      </c>
      <c r="AU110" s="626">
        <v>28000000</v>
      </c>
      <c r="AV110" s="626">
        <v>5746390</v>
      </c>
      <c r="AW110" s="626">
        <v>28000000</v>
      </c>
      <c r="AX110" s="626">
        <v>0</v>
      </c>
      <c r="AY110" s="624">
        <f t="shared" si="106"/>
        <v>28000</v>
      </c>
      <c r="AZ110" s="624">
        <f t="shared" si="107"/>
        <v>5746.39</v>
      </c>
      <c r="BA110" s="624">
        <f t="shared" si="108"/>
        <v>28000</v>
      </c>
      <c r="BB110" s="624">
        <f t="shared" si="109"/>
        <v>0</v>
      </c>
      <c r="BH110" s="616" t="s">
        <v>504</v>
      </c>
      <c r="BI110" s="627">
        <v>112000000</v>
      </c>
      <c r="BJ110" s="627">
        <v>41672599</v>
      </c>
      <c r="BK110" s="627">
        <v>112000000</v>
      </c>
      <c r="BL110" s="627">
        <v>0</v>
      </c>
      <c r="BM110" s="628">
        <f t="shared" si="111"/>
        <v>112000</v>
      </c>
      <c r="BN110" s="628">
        <f t="shared" si="112"/>
        <v>41672.599000000002</v>
      </c>
      <c r="BO110" s="628">
        <f t="shared" si="113"/>
        <v>112000</v>
      </c>
      <c r="BP110" s="628">
        <f t="shared" si="114"/>
        <v>0</v>
      </c>
      <c r="BW110" s="627" t="s">
        <v>340</v>
      </c>
      <c r="BX110" s="627">
        <v>845657389</v>
      </c>
      <c r="BY110" s="627">
        <v>845657389</v>
      </c>
      <c r="BZ110" s="627">
        <v>0</v>
      </c>
      <c r="CA110" s="627">
        <v>356424743</v>
      </c>
      <c r="CB110" s="627">
        <f t="shared" si="116"/>
        <v>845657.38899999997</v>
      </c>
      <c r="CC110" s="627">
        <f t="shared" si="117"/>
        <v>845657.38899999997</v>
      </c>
      <c r="CD110" s="627">
        <f t="shared" si="118"/>
        <v>0</v>
      </c>
      <c r="CE110" s="627">
        <f t="shared" si="119"/>
        <v>356424.74300000002</v>
      </c>
      <c r="CK110" s="625" t="s">
        <v>338</v>
      </c>
      <c r="CL110" s="626">
        <v>388751476</v>
      </c>
      <c r="CM110" s="626">
        <v>111517181</v>
      </c>
      <c r="CN110" s="626">
        <v>225505967</v>
      </c>
      <c r="CO110" s="626">
        <v>163245509</v>
      </c>
      <c r="CP110" s="627">
        <f t="shared" si="121"/>
        <v>388751.47600000002</v>
      </c>
      <c r="CQ110" s="627">
        <f t="shared" si="122"/>
        <v>111517.181</v>
      </c>
      <c r="CR110" s="627">
        <f t="shared" si="123"/>
        <v>225505.967</v>
      </c>
      <c r="CS110" s="627">
        <f t="shared" si="124"/>
        <v>163245.50899999999</v>
      </c>
      <c r="CU110" s="628"/>
      <c r="CZ110" s="625" t="s">
        <v>502</v>
      </c>
      <c r="DA110" s="626">
        <v>2793775</v>
      </c>
      <c r="DB110" s="626">
        <v>2515620</v>
      </c>
      <c r="DC110" s="626">
        <v>2649310</v>
      </c>
      <c r="DD110" s="626">
        <v>144465</v>
      </c>
      <c r="DE110" s="626">
        <f t="shared" si="126"/>
        <v>2793.7750000000001</v>
      </c>
      <c r="DF110" s="626">
        <f t="shared" si="127"/>
        <v>2515.62</v>
      </c>
      <c r="DG110" s="626">
        <f t="shared" si="128"/>
        <v>2649.31</v>
      </c>
      <c r="DH110" s="626">
        <f t="shared" si="129"/>
        <v>144.465</v>
      </c>
      <c r="DL110" s="625" t="s">
        <v>352</v>
      </c>
      <c r="DM110" s="626">
        <v>4716360983</v>
      </c>
      <c r="DN110" s="626">
        <f t="shared" si="130"/>
        <v>4716360.983</v>
      </c>
      <c r="DQ110" s="629" t="s">
        <v>502</v>
      </c>
      <c r="DR110" s="626">
        <v>2793775</v>
      </c>
      <c r="DS110" s="626">
        <v>2649311</v>
      </c>
      <c r="DT110" s="626">
        <v>2783001</v>
      </c>
      <c r="DU110" s="626">
        <v>10774</v>
      </c>
      <c r="DV110" s="626">
        <f t="shared" si="131"/>
        <v>2793.7750000000001</v>
      </c>
      <c r="DW110" s="626">
        <f t="shared" si="132"/>
        <v>2649.3110000000001</v>
      </c>
      <c r="DX110" s="626">
        <f t="shared" si="133"/>
        <v>2783.0010000000002</v>
      </c>
      <c r="DY110" s="626">
        <f t="shared" si="134"/>
        <v>10.773999999999999</v>
      </c>
      <c r="EH110" s="630" t="s">
        <v>502</v>
      </c>
      <c r="EI110" s="630">
        <v>2793775</v>
      </c>
      <c r="EJ110" s="630">
        <v>2783001</v>
      </c>
      <c r="EK110" s="630">
        <v>10774</v>
      </c>
      <c r="EL110" s="630">
        <v>2649311</v>
      </c>
      <c r="EM110" s="630">
        <v>2649311</v>
      </c>
      <c r="EN110" s="630">
        <v>0</v>
      </c>
      <c r="EO110" s="630">
        <f t="shared" si="99"/>
        <v>2793.7750000000001</v>
      </c>
      <c r="EP110" s="630">
        <f t="shared" si="100"/>
        <v>2783.0010000000002</v>
      </c>
      <c r="EQ110" s="630">
        <f t="shared" si="101"/>
        <v>10.773999999999999</v>
      </c>
      <c r="ER110" s="630">
        <f t="shared" si="102"/>
        <v>2649.3110000000001</v>
      </c>
      <c r="ES110" s="630">
        <f t="shared" si="103"/>
        <v>2649.3110000000001</v>
      </c>
      <c r="ET110" s="630">
        <f t="shared" si="104"/>
        <v>0</v>
      </c>
      <c r="FA110" s="625" t="s">
        <v>502</v>
      </c>
      <c r="FB110" s="631">
        <v>2793775</v>
      </c>
      <c r="FC110" s="631">
        <v>2783001</v>
      </c>
      <c r="FD110" s="631">
        <v>2783001</v>
      </c>
      <c r="FE110" s="631">
        <v>10774</v>
      </c>
      <c r="FF110" s="631">
        <v>2649311</v>
      </c>
      <c r="FG110" s="631">
        <v>133690</v>
      </c>
      <c r="FH110" s="631">
        <f t="shared" si="137"/>
        <v>2793.7750000000001</v>
      </c>
      <c r="FI110" s="631">
        <f t="shared" si="138"/>
        <v>2783.0010000000002</v>
      </c>
      <c r="FJ110" s="631">
        <f t="shared" si="139"/>
        <v>2783.0010000000002</v>
      </c>
      <c r="FK110" s="631">
        <f t="shared" si="140"/>
        <v>10.773999999999999</v>
      </c>
      <c r="FL110" s="631">
        <f t="shared" si="141"/>
        <v>2649.3110000000001</v>
      </c>
      <c r="FM110" s="631">
        <f t="shared" si="142"/>
        <v>133.69</v>
      </c>
      <c r="FP110" s="632" t="s">
        <v>527</v>
      </c>
      <c r="FQ110" s="633">
        <v>31618760</v>
      </c>
      <c r="FR110" s="627">
        <f t="shared" si="143"/>
        <v>31618.76</v>
      </c>
      <c r="FT110" s="625" t="s">
        <v>502</v>
      </c>
      <c r="FU110" s="625">
        <v>2783001</v>
      </c>
      <c r="FV110" s="633">
        <v>2783001</v>
      </c>
      <c r="FW110" s="633">
        <v>2783001</v>
      </c>
      <c r="FX110" s="633">
        <v>0</v>
      </c>
      <c r="FY110" s="633">
        <v>2783001</v>
      </c>
      <c r="FZ110" s="633">
        <v>0</v>
      </c>
      <c r="GA110" s="633">
        <f t="shared" si="144"/>
        <v>2783.0010000000002</v>
      </c>
      <c r="GB110" s="633">
        <f t="shared" si="145"/>
        <v>2783.0010000000002</v>
      </c>
      <c r="GC110" s="633">
        <f t="shared" si="146"/>
        <v>2783.0010000000002</v>
      </c>
      <c r="GD110" s="633">
        <f t="shared" si="147"/>
        <v>0</v>
      </c>
      <c r="GE110" s="633">
        <f t="shared" si="148"/>
        <v>2783.0010000000002</v>
      </c>
      <c r="GF110" s="633">
        <f t="shared" si="149"/>
        <v>0</v>
      </c>
      <c r="GG110" s="633"/>
    </row>
    <row r="111" spans="1:189" x14ac:dyDescent="0.2">
      <c r="A111" s="624" t="s">
        <v>341</v>
      </c>
      <c r="B111" s="624">
        <v>5000000</v>
      </c>
      <c r="C111" s="624">
        <v>0</v>
      </c>
      <c r="D111" s="624">
        <v>4366098</v>
      </c>
      <c r="E111" s="624">
        <v>633902</v>
      </c>
      <c r="F111" s="624">
        <f t="shared" si="150"/>
        <v>5155</v>
      </c>
      <c r="G111" s="624">
        <f t="shared" si="151"/>
        <v>0</v>
      </c>
      <c r="H111" s="624">
        <f t="shared" si="152"/>
        <v>4501.4470379999993</v>
      </c>
      <c r="I111" s="624">
        <f t="shared" si="153"/>
        <v>653.55296199999998</v>
      </c>
      <c r="J111" s="616" t="s">
        <v>282</v>
      </c>
      <c r="P111" s="625" t="s">
        <v>419</v>
      </c>
      <c r="Q111" s="626">
        <v>28824248</v>
      </c>
      <c r="R111" s="626">
        <v>2388858</v>
      </c>
      <c r="S111" s="626">
        <v>28666296</v>
      </c>
      <c r="T111" s="626">
        <v>157952</v>
      </c>
      <c r="U111" s="626">
        <f t="shared" si="154"/>
        <v>29717.799687999996</v>
      </c>
      <c r="V111" s="624">
        <f t="shared" si="155"/>
        <v>2462.9125979999999</v>
      </c>
      <c r="W111" s="624">
        <f t="shared" si="156"/>
        <v>29554.951175999995</v>
      </c>
      <c r="X111" s="624">
        <f t="shared" si="157"/>
        <v>162.84851199999997</v>
      </c>
      <c r="AE111" s="616" t="s">
        <v>504</v>
      </c>
      <c r="AF111" s="624">
        <v>112000000</v>
      </c>
      <c r="AG111" s="624">
        <v>20704874</v>
      </c>
      <c r="AH111" s="624">
        <v>112000000</v>
      </c>
      <c r="AI111" s="624">
        <v>0</v>
      </c>
      <c r="AJ111" s="624">
        <f t="shared" si="159"/>
        <v>112000</v>
      </c>
      <c r="AK111" s="624">
        <f t="shared" si="160"/>
        <v>20704.874</v>
      </c>
      <c r="AL111" s="624">
        <f t="shared" si="161"/>
        <v>112000</v>
      </c>
      <c r="AM111" s="624">
        <f t="shared" si="162"/>
        <v>0</v>
      </c>
      <c r="AP111" s="625"/>
      <c r="AQ111" s="626"/>
      <c r="AR111" s="626"/>
      <c r="AT111" s="625" t="s">
        <v>504</v>
      </c>
      <c r="AU111" s="626">
        <v>112000000</v>
      </c>
      <c r="AV111" s="626">
        <v>31407410</v>
      </c>
      <c r="AW111" s="626">
        <v>112000000</v>
      </c>
      <c r="AX111" s="626">
        <v>0</v>
      </c>
      <c r="AY111" s="624">
        <f t="shared" si="106"/>
        <v>112000</v>
      </c>
      <c r="AZ111" s="624">
        <f t="shared" si="107"/>
        <v>31407.41</v>
      </c>
      <c r="BA111" s="624">
        <f t="shared" si="108"/>
        <v>112000</v>
      </c>
      <c r="BB111" s="624">
        <f t="shared" si="109"/>
        <v>0</v>
      </c>
      <c r="BH111" s="616" t="s">
        <v>419</v>
      </c>
      <c r="BI111" s="627">
        <v>28666658</v>
      </c>
      <c r="BJ111" s="627">
        <v>9555432</v>
      </c>
      <c r="BK111" s="627">
        <v>28666296</v>
      </c>
      <c r="BL111" s="627">
        <v>362</v>
      </c>
      <c r="BM111" s="628">
        <f t="shared" si="111"/>
        <v>28666.657999999999</v>
      </c>
      <c r="BN111" s="628">
        <f t="shared" si="112"/>
        <v>9555.4320000000007</v>
      </c>
      <c r="BO111" s="628">
        <f t="shared" si="113"/>
        <v>28666.295999999998</v>
      </c>
      <c r="BP111" s="628">
        <f t="shared" si="114"/>
        <v>0.36199999999999999</v>
      </c>
      <c r="BW111" s="627" t="s">
        <v>503</v>
      </c>
      <c r="BX111" s="627">
        <v>28000000</v>
      </c>
      <c r="BY111" s="627">
        <v>28000000</v>
      </c>
      <c r="BZ111" s="627">
        <v>0</v>
      </c>
      <c r="CA111" s="627">
        <v>7809975</v>
      </c>
      <c r="CB111" s="627">
        <f t="shared" si="116"/>
        <v>28000</v>
      </c>
      <c r="CC111" s="627">
        <f t="shared" si="117"/>
        <v>28000</v>
      </c>
      <c r="CD111" s="627">
        <f t="shared" si="118"/>
        <v>0</v>
      </c>
      <c r="CE111" s="627">
        <f t="shared" si="119"/>
        <v>7809.9750000000004</v>
      </c>
      <c r="CK111" s="625" t="s">
        <v>339</v>
      </c>
      <c r="CL111" s="626">
        <v>1014324047</v>
      </c>
      <c r="CM111" s="626">
        <v>511398278</v>
      </c>
      <c r="CN111" s="626">
        <v>1014323685</v>
      </c>
      <c r="CO111" s="626">
        <v>362</v>
      </c>
      <c r="CP111" s="627">
        <f t="shared" si="121"/>
        <v>1014324.047</v>
      </c>
      <c r="CQ111" s="627">
        <f t="shared" si="122"/>
        <v>511398.27799999999</v>
      </c>
      <c r="CR111" s="627">
        <f t="shared" si="123"/>
        <v>1014323.6850000001</v>
      </c>
      <c r="CS111" s="627">
        <f t="shared" si="124"/>
        <v>0.36199999999999999</v>
      </c>
      <c r="CU111" s="628"/>
      <c r="CZ111" s="625" t="s">
        <v>338</v>
      </c>
      <c r="DA111" s="626">
        <v>388751476</v>
      </c>
      <c r="DB111" s="626">
        <v>195816578</v>
      </c>
      <c r="DC111" s="626">
        <v>315274952</v>
      </c>
      <c r="DD111" s="626">
        <v>73476524</v>
      </c>
      <c r="DE111" s="626">
        <f t="shared" si="126"/>
        <v>388751.47600000002</v>
      </c>
      <c r="DF111" s="626">
        <f t="shared" si="127"/>
        <v>195816.57800000001</v>
      </c>
      <c r="DG111" s="626">
        <f t="shared" si="128"/>
        <v>315274.95199999999</v>
      </c>
      <c r="DH111" s="626">
        <f t="shared" si="129"/>
        <v>73476.524000000005</v>
      </c>
      <c r="DL111" s="625" t="s">
        <v>353</v>
      </c>
      <c r="DM111" s="626">
        <v>4716360983</v>
      </c>
      <c r="DN111" s="626">
        <f t="shared" si="130"/>
        <v>4716360.983</v>
      </c>
      <c r="DQ111" s="629" t="s">
        <v>338</v>
      </c>
      <c r="DR111" s="626">
        <v>388751476</v>
      </c>
      <c r="DS111" s="626">
        <v>262874047</v>
      </c>
      <c r="DT111" s="626">
        <v>316575541</v>
      </c>
      <c r="DU111" s="626">
        <v>72175935</v>
      </c>
      <c r="DV111" s="626">
        <f t="shared" si="131"/>
        <v>388751.47600000002</v>
      </c>
      <c r="DW111" s="626">
        <f t="shared" si="132"/>
        <v>262874.04700000002</v>
      </c>
      <c r="DX111" s="626">
        <f t="shared" si="133"/>
        <v>316575.54100000003</v>
      </c>
      <c r="DY111" s="626">
        <f t="shared" si="134"/>
        <v>72175.934999999998</v>
      </c>
      <c r="EH111" s="630" t="s">
        <v>338</v>
      </c>
      <c r="EI111" s="630">
        <v>339109476</v>
      </c>
      <c r="EJ111" s="630">
        <v>318846641</v>
      </c>
      <c r="EK111" s="630">
        <v>20262835</v>
      </c>
      <c r="EL111" s="630">
        <v>313671378</v>
      </c>
      <c r="EM111" s="630">
        <v>262521807</v>
      </c>
      <c r="EN111" s="630">
        <v>51149571</v>
      </c>
      <c r="EO111" s="630">
        <f t="shared" si="99"/>
        <v>339109.47600000002</v>
      </c>
      <c r="EP111" s="630">
        <f t="shared" si="100"/>
        <v>318846.641</v>
      </c>
      <c r="EQ111" s="630">
        <f t="shared" si="101"/>
        <v>20262.834999999999</v>
      </c>
      <c r="ER111" s="630">
        <f t="shared" si="102"/>
        <v>313671.37800000003</v>
      </c>
      <c r="ES111" s="630">
        <f t="shared" si="103"/>
        <v>262521.80699999997</v>
      </c>
      <c r="ET111" s="630">
        <f t="shared" si="104"/>
        <v>51149.571000000004</v>
      </c>
      <c r="FA111" s="625" t="s">
        <v>338</v>
      </c>
      <c r="FB111" s="631">
        <v>377065355</v>
      </c>
      <c r="FC111" s="631">
        <v>334694824</v>
      </c>
      <c r="FD111" s="631">
        <v>376695247</v>
      </c>
      <c r="FE111" s="631">
        <v>370108</v>
      </c>
      <c r="FF111" s="631">
        <v>314849478</v>
      </c>
      <c r="FG111" s="631">
        <v>19845346</v>
      </c>
      <c r="FH111" s="631">
        <f t="shared" si="137"/>
        <v>377065.35499999998</v>
      </c>
      <c r="FI111" s="631">
        <f t="shared" si="138"/>
        <v>334694.82400000002</v>
      </c>
      <c r="FJ111" s="631">
        <f t="shared" si="139"/>
        <v>376695.24699999997</v>
      </c>
      <c r="FK111" s="631">
        <f t="shared" si="140"/>
        <v>370.108</v>
      </c>
      <c r="FL111" s="631">
        <f t="shared" si="141"/>
        <v>314849.478</v>
      </c>
      <c r="FM111" s="631">
        <f t="shared" si="142"/>
        <v>19845.346000000001</v>
      </c>
      <c r="FP111" s="632" t="s">
        <v>528</v>
      </c>
      <c r="FQ111" s="633">
        <v>31618760</v>
      </c>
      <c r="FR111" s="627">
        <f t="shared" si="143"/>
        <v>31618.76</v>
      </c>
      <c r="FT111" s="625" t="s">
        <v>338</v>
      </c>
      <c r="FU111" s="625">
        <v>380615258</v>
      </c>
      <c r="FV111" s="633">
        <v>376223206</v>
      </c>
      <c r="FW111" s="633">
        <v>380615258</v>
      </c>
      <c r="FX111" s="633">
        <v>0</v>
      </c>
      <c r="FY111" s="633">
        <v>337110524</v>
      </c>
      <c r="FZ111" s="633">
        <v>39112682</v>
      </c>
      <c r="GA111" s="633">
        <f t="shared" si="144"/>
        <v>380615.25799999997</v>
      </c>
      <c r="GB111" s="633">
        <f t="shared" si="145"/>
        <v>376223.20600000001</v>
      </c>
      <c r="GC111" s="633">
        <f t="shared" si="146"/>
        <v>380615.25799999997</v>
      </c>
      <c r="GD111" s="633">
        <f t="shared" si="147"/>
        <v>0</v>
      </c>
      <c r="GE111" s="633">
        <f t="shared" si="148"/>
        <v>337110.52399999998</v>
      </c>
      <c r="GF111" s="633">
        <f t="shared" si="149"/>
        <v>39112.682000000001</v>
      </c>
      <c r="GG111" s="633"/>
    </row>
    <row r="112" spans="1:189" x14ac:dyDescent="0.2">
      <c r="A112" s="624" t="s">
        <v>506</v>
      </c>
      <c r="B112" s="624">
        <v>1263759788</v>
      </c>
      <c r="C112" s="624">
        <v>0</v>
      </c>
      <c r="D112" s="624">
        <v>390241708</v>
      </c>
      <c r="E112" s="624">
        <v>873518080</v>
      </c>
      <c r="F112" s="624">
        <f t="shared" si="150"/>
        <v>1302936.3414279998</v>
      </c>
      <c r="G112" s="624">
        <f t="shared" si="151"/>
        <v>0</v>
      </c>
      <c r="H112" s="624">
        <f t="shared" si="152"/>
        <v>402339.20094799995</v>
      </c>
      <c r="I112" s="624">
        <f t="shared" si="153"/>
        <v>900597.14047999983</v>
      </c>
      <c r="J112" s="616" t="s">
        <v>282</v>
      </c>
      <c r="P112" s="625" t="s">
        <v>505</v>
      </c>
      <c r="Q112" s="626">
        <v>5000000</v>
      </c>
      <c r="R112" s="626">
        <v>0</v>
      </c>
      <c r="S112" s="626">
        <v>4366098</v>
      </c>
      <c r="T112" s="626">
        <v>633902</v>
      </c>
      <c r="U112" s="626">
        <f t="shared" si="154"/>
        <v>5155</v>
      </c>
      <c r="V112" s="624">
        <f t="shared" si="155"/>
        <v>0</v>
      </c>
      <c r="W112" s="624">
        <f t="shared" si="156"/>
        <v>4501.4470379999993</v>
      </c>
      <c r="X112" s="624">
        <f t="shared" si="157"/>
        <v>653.55296199999998</v>
      </c>
      <c r="AE112" s="616" t="s">
        <v>419</v>
      </c>
      <c r="AF112" s="624">
        <v>28670659</v>
      </c>
      <c r="AG112" s="624">
        <v>4777716</v>
      </c>
      <c r="AH112" s="624">
        <v>28666296</v>
      </c>
      <c r="AI112" s="624">
        <v>4363</v>
      </c>
      <c r="AJ112" s="624">
        <f t="shared" si="159"/>
        <v>28670.659</v>
      </c>
      <c r="AK112" s="624">
        <f t="shared" si="160"/>
        <v>4777.7160000000003</v>
      </c>
      <c r="AL112" s="624">
        <f t="shared" si="161"/>
        <v>28666.295999999998</v>
      </c>
      <c r="AM112" s="624">
        <f t="shared" si="162"/>
        <v>4.3630000000000004</v>
      </c>
      <c r="AP112" s="625"/>
      <c r="AQ112" s="626"/>
      <c r="AR112" s="626"/>
      <c r="AT112" s="625" t="s">
        <v>419</v>
      </c>
      <c r="AU112" s="626">
        <v>28666659</v>
      </c>
      <c r="AV112" s="626">
        <v>7166574</v>
      </c>
      <c r="AW112" s="626">
        <v>28666296</v>
      </c>
      <c r="AX112" s="626">
        <v>363</v>
      </c>
      <c r="AY112" s="624">
        <f t="shared" si="106"/>
        <v>28666.659</v>
      </c>
      <c r="AZ112" s="624">
        <f t="shared" si="107"/>
        <v>7166.5739999999996</v>
      </c>
      <c r="BA112" s="624">
        <f t="shared" si="108"/>
        <v>28666.295999999998</v>
      </c>
      <c r="BB112" s="624">
        <f t="shared" si="109"/>
        <v>0.36299999999999999</v>
      </c>
      <c r="BH112" s="616" t="s">
        <v>505</v>
      </c>
      <c r="BI112" s="627">
        <v>16010214</v>
      </c>
      <c r="BJ112" s="627">
        <v>4521812</v>
      </c>
      <c r="BK112" s="627">
        <v>4521812</v>
      </c>
      <c r="BL112" s="627">
        <v>11488402</v>
      </c>
      <c r="BM112" s="628">
        <f t="shared" si="111"/>
        <v>16010.214</v>
      </c>
      <c r="BN112" s="628">
        <f t="shared" si="112"/>
        <v>4521.8119999999999</v>
      </c>
      <c r="BO112" s="628">
        <f t="shared" si="113"/>
        <v>4521.8119999999999</v>
      </c>
      <c r="BP112" s="628">
        <f t="shared" si="114"/>
        <v>11488.402</v>
      </c>
      <c r="BW112" s="627" t="s">
        <v>504</v>
      </c>
      <c r="BX112" s="627">
        <v>112000000</v>
      </c>
      <c r="BY112" s="627">
        <v>112000000</v>
      </c>
      <c r="BZ112" s="627">
        <v>0</v>
      </c>
      <c r="CA112" s="627">
        <v>51978578</v>
      </c>
      <c r="CB112" s="627">
        <f t="shared" si="116"/>
        <v>112000</v>
      </c>
      <c r="CC112" s="627">
        <f t="shared" si="117"/>
        <v>112000</v>
      </c>
      <c r="CD112" s="627">
        <f t="shared" si="118"/>
        <v>0</v>
      </c>
      <c r="CE112" s="627">
        <f t="shared" si="119"/>
        <v>51978.578000000001</v>
      </c>
      <c r="CK112" s="625" t="s">
        <v>340</v>
      </c>
      <c r="CL112" s="626">
        <v>845657389</v>
      </c>
      <c r="CM112" s="626">
        <v>422788307</v>
      </c>
      <c r="CN112" s="626">
        <v>845657389</v>
      </c>
      <c r="CO112" s="626">
        <v>0</v>
      </c>
      <c r="CP112" s="627">
        <f t="shared" si="121"/>
        <v>845657.38899999997</v>
      </c>
      <c r="CQ112" s="627">
        <f t="shared" si="122"/>
        <v>422788.30699999997</v>
      </c>
      <c r="CR112" s="627">
        <f t="shared" si="123"/>
        <v>845657.38899999997</v>
      </c>
      <c r="CS112" s="627">
        <f t="shared" si="124"/>
        <v>0</v>
      </c>
      <c r="CU112" s="628"/>
      <c r="CZ112" s="625" t="s">
        <v>339</v>
      </c>
      <c r="DA112" s="626">
        <v>1014324047</v>
      </c>
      <c r="DB112" s="626">
        <v>557267542</v>
      </c>
      <c r="DC112" s="626">
        <v>1014323685</v>
      </c>
      <c r="DD112" s="626">
        <v>362</v>
      </c>
      <c r="DE112" s="626">
        <f t="shared" si="126"/>
        <v>1014324.047</v>
      </c>
      <c r="DF112" s="626">
        <f t="shared" si="127"/>
        <v>557267.54200000002</v>
      </c>
      <c r="DG112" s="626">
        <f t="shared" si="128"/>
        <v>1014323.6850000001</v>
      </c>
      <c r="DH112" s="626">
        <f t="shared" si="129"/>
        <v>0.36199999999999999</v>
      </c>
      <c r="DL112" s="625" t="s">
        <v>354</v>
      </c>
      <c r="DM112" s="626">
        <v>4716360983</v>
      </c>
      <c r="DN112" s="626">
        <f t="shared" si="130"/>
        <v>4716360.983</v>
      </c>
      <c r="DQ112" s="629" t="s">
        <v>339</v>
      </c>
      <c r="DR112" s="626">
        <v>1017924047</v>
      </c>
      <c r="DS112" s="626">
        <v>825728779</v>
      </c>
      <c r="DT112" s="626">
        <v>1014323685</v>
      </c>
      <c r="DU112" s="626">
        <v>3600362</v>
      </c>
      <c r="DV112" s="626">
        <f t="shared" si="131"/>
        <v>1017924.047</v>
      </c>
      <c r="DW112" s="626">
        <f t="shared" si="132"/>
        <v>825728.77899999998</v>
      </c>
      <c r="DX112" s="626">
        <f t="shared" si="133"/>
        <v>1014323.6850000001</v>
      </c>
      <c r="DY112" s="626">
        <f t="shared" si="134"/>
        <v>3600.3620000000001</v>
      </c>
      <c r="EH112" s="630" t="s">
        <v>339</v>
      </c>
      <c r="EI112" s="630">
        <v>1017924047</v>
      </c>
      <c r="EJ112" s="630">
        <v>1014323685</v>
      </c>
      <c r="EK112" s="630">
        <v>3600362</v>
      </c>
      <c r="EL112" s="630">
        <v>867951414</v>
      </c>
      <c r="EM112" s="630">
        <v>705163424</v>
      </c>
      <c r="EN112" s="630">
        <v>162787990</v>
      </c>
      <c r="EO112" s="630">
        <f t="shared" si="99"/>
        <v>1017924.047</v>
      </c>
      <c r="EP112" s="630">
        <f t="shared" si="100"/>
        <v>1014323.6850000001</v>
      </c>
      <c r="EQ112" s="630">
        <f t="shared" si="101"/>
        <v>3600.3620000000001</v>
      </c>
      <c r="ER112" s="630">
        <f t="shared" si="102"/>
        <v>867951.41399999999</v>
      </c>
      <c r="ES112" s="630">
        <f t="shared" si="103"/>
        <v>705163.424</v>
      </c>
      <c r="ET112" s="630">
        <f t="shared" si="104"/>
        <v>162787.99</v>
      </c>
      <c r="FA112" s="625" t="s">
        <v>339</v>
      </c>
      <c r="FB112" s="631">
        <v>1022524047</v>
      </c>
      <c r="FC112" s="631">
        <v>921168287</v>
      </c>
      <c r="FD112" s="631">
        <v>1018923685</v>
      </c>
      <c r="FE112" s="631">
        <v>3600362</v>
      </c>
      <c r="FF112" s="631">
        <v>761701967</v>
      </c>
      <c r="FG112" s="631">
        <v>159466320</v>
      </c>
      <c r="FH112" s="631">
        <f t="shared" si="137"/>
        <v>1022524.047</v>
      </c>
      <c r="FI112" s="631">
        <f t="shared" si="138"/>
        <v>921168.28700000001</v>
      </c>
      <c r="FJ112" s="631">
        <f t="shared" si="139"/>
        <v>1018923.6850000001</v>
      </c>
      <c r="FK112" s="631">
        <f t="shared" si="140"/>
        <v>3600.3620000000001</v>
      </c>
      <c r="FL112" s="631">
        <f t="shared" si="141"/>
        <v>761701.96699999995</v>
      </c>
      <c r="FM112" s="631">
        <f t="shared" si="142"/>
        <v>159466.32</v>
      </c>
      <c r="FP112" s="632" t="s">
        <v>724</v>
      </c>
      <c r="FQ112" s="633">
        <v>31618760</v>
      </c>
      <c r="FR112" s="627">
        <f t="shared" si="143"/>
        <v>31618.76</v>
      </c>
      <c r="FT112" s="625" t="s">
        <v>339</v>
      </c>
      <c r="FU112" s="625">
        <v>1031351522</v>
      </c>
      <c r="FV112" s="633">
        <v>1029851481</v>
      </c>
      <c r="FW112" s="633">
        <v>1031351522</v>
      </c>
      <c r="FX112" s="633">
        <v>0</v>
      </c>
      <c r="FY112" s="633">
        <v>1009058243</v>
      </c>
      <c r="FZ112" s="633">
        <v>20793238</v>
      </c>
      <c r="GA112" s="633">
        <f t="shared" si="144"/>
        <v>1031351.522</v>
      </c>
      <c r="GB112" s="633">
        <f t="shared" si="145"/>
        <v>1029851.481</v>
      </c>
      <c r="GC112" s="633">
        <f t="shared" si="146"/>
        <v>1031351.522</v>
      </c>
      <c r="GD112" s="633">
        <f t="shared" si="147"/>
        <v>0</v>
      </c>
      <c r="GE112" s="633">
        <f t="shared" si="148"/>
        <v>1009058.243</v>
      </c>
      <c r="GF112" s="633">
        <f t="shared" si="149"/>
        <v>20793.238000000001</v>
      </c>
      <c r="GG112" s="633"/>
    </row>
    <row r="113" spans="1:189" x14ac:dyDescent="0.2">
      <c r="A113" s="624" t="s">
        <v>342</v>
      </c>
      <c r="B113" s="624">
        <v>311405041</v>
      </c>
      <c r="C113" s="624">
        <v>0</v>
      </c>
      <c r="D113" s="624">
        <v>311405040</v>
      </c>
      <c r="E113" s="624">
        <v>1</v>
      </c>
      <c r="F113" s="624">
        <f t="shared" si="150"/>
        <v>321058.59727099998</v>
      </c>
      <c r="G113" s="624">
        <f t="shared" si="151"/>
        <v>0</v>
      </c>
      <c r="H113" s="624">
        <f t="shared" si="152"/>
        <v>321058.59623999993</v>
      </c>
      <c r="I113" s="624">
        <f t="shared" si="153"/>
        <v>1.031E-3</v>
      </c>
      <c r="J113" s="616" t="s">
        <v>282</v>
      </c>
      <c r="P113" s="625" t="s">
        <v>341</v>
      </c>
      <c r="Q113" s="626">
        <v>5000000</v>
      </c>
      <c r="R113" s="626">
        <v>0</v>
      </c>
      <c r="S113" s="626">
        <v>4366098</v>
      </c>
      <c r="T113" s="626">
        <v>633902</v>
      </c>
      <c r="U113" s="626">
        <f t="shared" si="154"/>
        <v>5155</v>
      </c>
      <c r="V113" s="624">
        <f t="shared" si="155"/>
        <v>0</v>
      </c>
      <c r="W113" s="624">
        <f t="shared" si="156"/>
        <v>4501.4470379999993</v>
      </c>
      <c r="X113" s="624">
        <f t="shared" si="157"/>
        <v>653.55296199999998</v>
      </c>
      <c r="AE113" s="616" t="s">
        <v>505</v>
      </c>
      <c r="AF113" s="624">
        <v>5000000</v>
      </c>
      <c r="AG113" s="624">
        <v>0</v>
      </c>
      <c r="AH113" s="624">
        <v>4511598</v>
      </c>
      <c r="AI113" s="624">
        <v>488402</v>
      </c>
      <c r="AJ113" s="624">
        <f t="shared" si="159"/>
        <v>5000</v>
      </c>
      <c r="AK113" s="624">
        <f t="shared" si="160"/>
        <v>0</v>
      </c>
      <c r="AL113" s="624">
        <f t="shared" si="161"/>
        <v>4511.598</v>
      </c>
      <c r="AM113" s="624">
        <f t="shared" si="162"/>
        <v>488.40199999999999</v>
      </c>
      <c r="AP113" s="625"/>
      <c r="AQ113" s="626"/>
      <c r="AR113" s="626"/>
      <c r="AT113" s="625" t="s">
        <v>505</v>
      </c>
      <c r="AU113" s="626">
        <v>16010214</v>
      </c>
      <c r="AV113" s="626">
        <v>4521812</v>
      </c>
      <c r="AW113" s="626">
        <v>4521812</v>
      </c>
      <c r="AX113" s="626">
        <v>11488402</v>
      </c>
      <c r="AY113" s="624">
        <f t="shared" si="106"/>
        <v>16010.214</v>
      </c>
      <c r="AZ113" s="624">
        <f t="shared" si="107"/>
        <v>4521.8119999999999</v>
      </c>
      <c r="BA113" s="624">
        <f t="shared" si="108"/>
        <v>4521.8119999999999</v>
      </c>
      <c r="BB113" s="624">
        <f t="shared" si="109"/>
        <v>11488.402</v>
      </c>
      <c r="BH113" s="616" t="s">
        <v>341</v>
      </c>
      <c r="BI113" s="627">
        <v>16000000</v>
      </c>
      <c r="BJ113" s="627">
        <v>4511598</v>
      </c>
      <c r="BK113" s="627">
        <v>4511598</v>
      </c>
      <c r="BL113" s="627">
        <v>11488402</v>
      </c>
      <c r="BM113" s="628">
        <f t="shared" si="111"/>
        <v>16000</v>
      </c>
      <c r="BN113" s="628">
        <f t="shared" si="112"/>
        <v>4511.598</v>
      </c>
      <c r="BO113" s="628">
        <f t="shared" si="113"/>
        <v>4511.598</v>
      </c>
      <c r="BP113" s="628">
        <f t="shared" si="114"/>
        <v>11488.402</v>
      </c>
      <c r="BW113" s="627" t="s">
        <v>419</v>
      </c>
      <c r="BX113" s="627">
        <v>28666658</v>
      </c>
      <c r="BY113" s="627">
        <v>28666296</v>
      </c>
      <c r="BZ113" s="627">
        <v>362</v>
      </c>
      <c r="CA113" s="627">
        <v>11944290</v>
      </c>
      <c r="CB113" s="627">
        <f t="shared" si="116"/>
        <v>28666.657999999999</v>
      </c>
      <c r="CC113" s="627">
        <f t="shared" si="117"/>
        <v>28666.295999999998</v>
      </c>
      <c r="CD113" s="627">
        <f t="shared" si="118"/>
        <v>0.36199999999999999</v>
      </c>
      <c r="CE113" s="627">
        <f t="shared" si="119"/>
        <v>11944.29</v>
      </c>
      <c r="CK113" s="625" t="s">
        <v>503</v>
      </c>
      <c r="CL113" s="626">
        <v>28000000</v>
      </c>
      <c r="CM113" s="626">
        <v>11834690</v>
      </c>
      <c r="CN113" s="626">
        <v>28000000</v>
      </c>
      <c r="CO113" s="626">
        <v>0</v>
      </c>
      <c r="CP113" s="627">
        <f t="shared" si="121"/>
        <v>28000</v>
      </c>
      <c r="CQ113" s="627">
        <f t="shared" si="122"/>
        <v>11834.69</v>
      </c>
      <c r="CR113" s="627">
        <f t="shared" si="123"/>
        <v>28000</v>
      </c>
      <c r="CS113" s="627">
        <f t="shared" si="124"/>
        <v>0</v>
      </c>
      <c r="CU113" s="628"/>
      <c r="CZ113" s="625" t="s">
        <v>340</v>
      </c>
      <c r="DA113" s="626">
        <v>845657389</v>
      </c>
      <c r="DB113" s="626">
        <v>453954630</v>
      </c>
      <c r="DC113" s="626">
        <v>845657389</v>
      </c>
      <c r="DD113" s="626">
        <v>0</v>
      </c>
      <c r="DE113" s="626">
        <f t="shared" si="126"/>
        <v>845657.38899999997</v>
      </c>
      <c r="DF113" s="626">
        <f t="shared" si="127"/>
        <v>453954.63</v>
      </c>
      <c r="DG113" s="626">
        <f t="shared" si="128"/>
        <v>845657.38899999997</v>
      </c>
      <c r="DH113" s="626">
        <f t="shared" si="129"/>
        <v>0</v>
      </c>
      <c r="DQ113" s="629" t="s">
        <v>340</v>
      </c>
      <c r="DR113" s="626">
        <v>845657389</v>
      </c>
      <c r="DS113" s="626">
        <v>707742576</v>
      </c>
      <c r="DT113" s="626">
        <v>845657389</v>
      </c>
      <c r="DU113" s="626">
        <v>0</v>
      </c>
      <c r="DV113" s="626">
        <f t="shared" si="131"/>
        <v>845657.38899999997</v>
      </c>
      <c r="DW113" s="626">
        <f t="shared" si="132"/>
        <v>707742.576</v>
      </c>
      <c r="DX113" s="626">
        <f t="shared" si="133"/>
        <v>845657.38899999997</v>
      </c>
      <c r="DY113" s="626">
        <f t="shared" si="134"/>
        <v>0</v>
      </c>
      <c r="EH113" s="630" t="s">
        <v>340</v>
      </c>
      <c r="EI113" s="630">
        <v>845657389</v>
      </c>
      <c r="EJ113" s="630">
        <v>845657389</v>
      </c>
      <c r="EK113" s="630">
        <v>0</v>
      </c>
      <c r="EL113" s="630">
        <v>737193366</v>
      </c>
      <c r="EM113" s="630">
        <v>587177221</v>
      </c>
      <c r="EN113" s="630">
        <v>150016145</v>
      </c>
      <c r="EO113" s="630">
        <f t="shared" si="99"/>
        <v>845657.38899999997</v>
      </c>
      <c r="EP113" s="630">
        <f t="shared" si="100"/>
        <v>845657.38899999997</v>
      </c>
      <c r="EQ113" s="630">
        <f t="shared" si="101"/>
        <v>0</v>
      </c>
      <c r="ER113" s="630">
        <f t="shared" si="102"/>
        <v>737193.36600000004</v>
      </c>
      <c r="ES113" s="630">
        <f t="shared" si="103"/>
        <v>587177.22100000002</v>
      </c>
      <c r="ET113" s="630">
        <f t="shared" si="104"/>
        <v>150016.14499999999</v>
      </c>
      <c r="FA113" s="625" t="s">
        <v>340</v>
      </c>
      <c r="FB113" s="631">
        <v>850257389</v>
      </c>
      <c r="FC113" s="631">
        <v>773922008</v>
      </c>
      <c r="FD113" s="631">
        <v>850257389</v>
      </c>
      <c r="FE113" s="631">
        <v>0</v>
      </c>
      <c r="FF113" s="631">
        <v>630943919</v>
      </c>
      <c r="FG113" s="631">
        <v>142978089</v>
      </c>
      <c r="FH113" s="631">
        <f t="shared" si="137"/>
        <v>850257.38899999997</v>
      </c>
      <c r="FI113" s="631">
        <f t="shared" si="138"/>
        <v>773922.00800000003</v>
      </c>
      <c r="FJ113" s="631">
        <f t="shared" si="139"/>
        <v>850257.38899999997</v>
      </c>
      <c r="FK113" s="631">
        <f t="shared" si="140"/>
        <v>0</v>
      </c>
      <c r="FL113" s="631">
        <f t="shared" si="141"/>
        <v>630943.91899999999</v>
      </c>
      <c r="FM113" s="631">
        <f t="shared" si="142"/>
        <v>142978.08900000001</v>
      </c>
      <c r="FP113" s="632" t="s">
        <v>512</v>
      </c>
      <c r="FQ113" s="633">
        <v>28838433</v>
      </c>
      <c r="FR113" s="627">
        <f t="shared" si="143"/>
        <v>28838.433000000001</v>
      </c>
      <c r="FT113" s="625" t="s">
        <v>340</v>
      </c>
      <c r="FU113" s="625">
        <v>863311964</v>
      </c>
      <c r="FV113" s="633">
        <v>861811964</v>
      </c>
      <c r="FW113" s="633">
        <v>863311964</v>
      </c>
      <c r="FX113" s="633">
        <v>0</v>
      </c>
      <c r="FY113" s="633">
        <v>861811964</v>
      </c>
      <c r="FZ113" s="633">
        <v>0</v>
      </c>
      <c r="GA113" s="633">
        <f t="shared" si="144"/>
        <v>863311.96400000004</v>
      </c>
      <c r="GB113" s="633">
        <f t="shared" si="145"/>
        <v>861811.96400000004</v>
      </c>
      <c r="GC113" s="633">
        <f t="shared" si="146"/>
        <v>863311.96400000004</v>
      </c>
      <c r="GD113" s="633">
        <f t="shared" si="147"/>
        <v>0</v>
      </c>
      <c r="GE113" s="633">
        <f t="shared" si="148"/>
        <v>861811.96400000004</v>
      </c>
      <c r="GF113" s="633">
        <f t="shared" si="149"/>
        <v>0</v>
      </c>
      <c r="GG113" s="633"/>
    </row>
    <row r="114" spans="1:189" x14ac:dyDescent="0.2">
      <c r="A114" s="624" t="s">
        <v>343</v>
      </c>
      <c r="B114" s="624">
        <v>48560000</v>
      </c>
      <c r="C114" s="624">
        <v>0</v>
      </c>
      <c r="D114" s="624">
        <v>0</v>
      </c>
      <c r="E114" s="624">
        <v>48560000</v>
      </c>
      <c r="F114" s="624">
        <f t="shared" si="150"/>
        <v>50065.359999999993</v>
      </c>
      <c r="G114" s="624">
        <f t="shared" si="151"/>
        <v>0</v>
      </c>
      <c r="H114" s="624">
        <f t="shared" si="152"/>
        <v>0</v>
      </c>
      <c r="I114" s="624">
        <f t="shared" si="153"/>
        <v>50065.359999999993</v>
      </c>
      <c r="J114" s="616" t="s">
        <v>282</v>
      </c>
      <c r="P114" s="625" t="s">
        <v>506</v>
      </c>
      <c r="Q114" s="626">
        <v>1017333562</v>
      </c>
      <c r="R114" s="626">
        <v>1866674</v>
      </c>
      <c r="S114" s="626">
        <v>875155493</v>
      </c>
      <c r="T114" s="626">
        <v>142178069</v>
      </c>
      <c r="U114" s="626">
        <f t="shared" si="154"/>
        <v>1048870.902422</v>
      </c>
      <c r="V114" s="624">
        <f t="shared" si="155"/>
        <v>1924.5408939999998</v>
      </c>
      <c r="W114" s="624">
        <f t="shared" si="156"/>
        <v>902285.31328299991</v>
      </c>
      <c r="X114" s="624">
        <f t="shared" si="157"/>
        <v>146585.58913899999</v>
      </c>
      <c r="AE114" s="616" t="s">
        <v>341</v>
      </c>
      <c r="AF114" s="624">
        <v>5000000</v>
      </c>
      <c r="AG114" s="624">
        <v>0</v>
      </c>
      <c r="AH114" s="624">
        <v>4511598</v>
      </c>
      <c r="AI114" s="624">
        <v>488402</v>
      </c>
      <c r="AJ114" s="624">
        <f t="shared" si="159"/>
        <v>5000</v>
      </c>
      <c r="AK114" s="624">
        <f t="shared" si="160"/>
        <v>0</v>
      </c>
      <c r="AL114" s="624">
        <f t="shared" si="161"/>
        <v>4511.598</v>
      </c>
      <c r="AM114" s="624">
        <f t="shared" si="162"/>
        <v>488.40199999999999</v>
      </c>
      <c r="AP114" s="625"/>
      <c r="AQ114" s="626"/>
      <c r="AR114" s="626"/>
      <c r="AT114" s="625" t="s">
        <v>341</v>
      </c>
      <c r="AU114" s="626">
        <v>16000000</v>
      </c>
      <c r="AV114" s="626">
        <v>4511598</v>
      </c>
      <c r="AW114" s="626">
        <v>4511598</v>
      </c>
      <c r="AX114" s="626">
        <v>11488402</v>
      </c>
      <c r="AY114" s="624">
        <f t="shared" si="106"/>
        <v>16000</v>
      </c>
      <c r="AZ114" s="624">
        <f t="shared" si="107"/>
        <v>4511.598</v>
      </c>
      <c r="BA114" s="624">
        <f t="shared" si="108"/>
        <v>4511.598</v>
      </c>
      <c r="BB114" s="624">
        <f t="shared" si="109"/>
        <v>11488.402</v>
      </c>
      <c r="BH114" s="616" t="s">
        <v>427</v>
      </c>
      <c r="BI114" s="627">
        <v>10214</v>
      </c>
      <c r="BJ114" s="627">
        <v>10214</v>
      </c>
      <c r="BK114" s="627">
        <v>10214</v>
      </c>
      <c r="BL114" s="627">
        <v>0</v>
      </c>
      <c r="BM114" s="628">
        <f t="shared" si="111"/>
        <v>10.214</v>
      </c>
      <c r="BN114" s="628">
        <f t="shared" si="112"/>
        <v>10.214</v>
      </c>
      <c r="BO114" s="628">
        <f t="shared" si="113"/>
        <v>10.214</v>
      </c>
      <c r="BP114" s="628">
        <f t="shared" si="114"/>
        <v>0</v>
      </c>
      <c r="BW114" s="627" t="s">
        <v>505</v>
      </c>
      <c r="BX114" s="627">
        <v>15521812</v>
      </c>
      <c r="BY114" s="627">
        <v>7421648</v>
      </c>
      <c r="BZ114" s="627">
        <v>8100164</v>
      </c>
      <c r="CA114" s="627">
        <v>4521812</v>
      </c>
      <c r="CB114" s="627">
        <f t="shared" si="116"/>
        <v>15521.812</v>
      </c>
      <c r="CC114" s="627">
        <f t="shared" si="117"/>
        <v>7421.6480000000001</v>
      </c>
      <c r="CD114" s="627">
        <f t="shared" si="118"/>
        <v>8100.1639999999998</v>
      </c>
      <c r="CE114" s="627">
        <f t="shared" si="119"/>
        <v>4521.8119999999999</v>
      </c>
      <c r="CK114" s="625" t="s">
        <v>504</v>
      </c>
      <c r="CL114" s="626">
        <v>112000000</v>
      </c>
      <c r="CM114" s="626">
        <v>62442133</v>
      </c>
      <c r="CN114" s="626">
        <v>112000000</v>
      </c>
      <c r="CO114" s="626">
        <v>0</v>
      </c>
      <c r="CP114" s="627">
        <f t="shared" si="121"/>
        <v>112000</v>
      </c>
      <c r="CQ114" s="627">
        <f t="shared" si="122"/>
        <v>62442.133000000002</v>
      </c>
      <c r="CR114" s="627">
        <f t="shared" si="123"/>
        <v>112000</v>
      </c>
      <c r="CS114" s="627">
        <f t="shared" si="124"/>
        <v>0</v>
      </c>
      <c r="CU114" s="628"/>
      <c r="CZ114" s="625" t="s">
        <v>503</v>
      </c>
      <c r="DA114" s="626">
        <v>28000000</v>
      </c>
      <c r="DB114" s="626">
        <v>13717465</v>
      </c>
      <c r="DC114" s="626">
        <v>28000000</v>
      </c>
      <c r="DD114" s="626">
        <v>0</v>
      </c>
      <c r="DE114" s="626">
        <f t="shared" si="126"/>
        <v>28000</v>
      </c>
      <c r="DF114" s="626">
        <f t="shared" si="127"/>
        <v>13717.465</v>
      </c>
      <c r="DG114" s="626">
        <f t="shared" si="128"/>
        <v>28000</v>
      </c>
      <c r="DH114" s="626">
        <f t="shared" si="129"/>
        <v>0</v>
      </c>
      <c r="DQ114" s="629" t="s">
        <v>503</v>
      </c>
      <c r="DR114" s="626">
        <v>28000000</v>
      </c>
      <c r="DS114" s="626">
        <v>15682888</v>
      </c>
      <c r="DT114" s="626">
        <v>28000000</v>
      </c>
      <c r="DU114" s="626">
        <v>0</v>
      </c>
      <c r="DV114" s="626">
        <f t="shared" si="131"/>
        <v>28000</v>
      </c>
      <c r="DW114" s="626">
        <f t="shared" si="132"/>
        <v>15682.888000000001</v>
      </c>
      <c r="DX114" s="626">
        <f t="shared" si="133"/>
        <v>28000</v>
      </c>
      <c r="DY114" s="626">
        <f t="shared" si="134"/>
        <v>0</v>
      </c>
      <c r="EH114" s="630" t="s">
        <v>503</v>
      </c>
      <c r="EI114" s="630">
        <v>28000000</v>
      </c>
      <c r="EJ114" s="630">
        <v>28000000</v>
      </c>
      <c r="EK114" s="630">
        <v>0</v>
      </c>
      <c r="EL114" s="630">
        <v>15682888</v>
      </c>
      <c r="EM114" s="630">
        <v>15682888</v>
      </c>
      <c r="EN114" s="630">
        <v>0</v>
      </c>
      <c r="EO114" s="630">
        <f t="shared" si="99"/>
        <v>28000</v>
      </c>
      <c r="EP114" s="630">
        <f t="shared" si="100"/>
        <v>28000</v>
      </c>
      <c r="EQ114" s="630">
        <f t="shared" si="101"/>
        <v>0</v>
      </c>
      <c r="ER114" s="630">
        <f t="shared" si="102"/>
        <v>15682.888000000001</v>
      </c>
      <c r="ES114" s="630">
        <f t="shared" si="103"/>
        <v>15682.888000000001</v>
      </c>
      <c r="ET114" s="630">
        <f t="shared" si="104"/>
        <v>0</v>
      </c>
      <c r="FA114" s="625" t="s">
        <v>503</v>
      </c>
      <c r="FB114" s="631">
        <v>28000000</v>
      </c>
      <c r="FC114" s="631">
        <v>19598145</v>
      </c>
      <c r="FD114" s="631">
        <v>28000000</v>
      </c>
      <c r="FE114" s="631">
        <v>0</v>
      </c>
      <c r="FF114" s="631">
        <v>15682888</v>
      </c>
      <c r="FG114" s="631">
        <v>3915257</v>
      </c>
      <c r="FH114" s="631">
        <f t="shared" si="137"/>
        <v>28000</v>
      </c>
      <c r="FI114" s="631">
        <f t="shared" si="138"/>
        <v>19598.145</v>
      </c>
      <c r="FJ114" s="631">
        <f t="shared" si="139"/>
        <v>28000</v>
      </c>
      <c r="FK114" s="631">
        <f t="shared" si="140"/>
        <v>0</v>
      </c>
      <c r="FL114" s="631">
        <f t="shared" si="141"/>
        <v>15682.888000000001</v>
      </c>
      <c r="FM114" s="631">
        <f t="shared" si="142"/>
        <v>3915.2570000000001</v>
      </c>
      <c r="FP114" s="632" t="s">
        <v>351</v>
      </c>
      <c r="FQ114" s="633">
        <v>28838433</v>
      </c>
      <c r="FR114" s="627">
        <f t="shared" si="143"/>
        <v>28838.433000000001</v>
      </c>
      <c r="FT114" s="625" t="s">
        <v>503</v>
      </c>
      <c r="FU114" s="625">
        <v>23297745</v>
      </c>
      <c r="FV114" s="633">
        <v>23297745</v>
      </c>
      <c r="FW114" s="633">
        <v>23297745</v>
      </c>
      <c r="FX114" s="633">
        <v>0</v>
      </c>
      <c r="FY114" s="633">
        <v>19598145</v>
      </c>
      <c r="FZ114" s="633">
        <v>3699600</v>
      </c>
      <c r="GA114" s="633">
        <f t="shared" si="144"/>
        <v>23297.744999999999</v>
      </c>
      <c r="GB114" s="633">
        <f t="shared" si="145"/>
        <v>23297.744999999999</v>
      </c>
      <c r="GC114" s="633">
        <f t="shared" si="146"/>
        <v>23297.744999999999</v>
      </c>
      <c r="GD114" s="633">
        <f t="shared" si="147"/>
        <v>0</v>
      </c>
      <c r="GE114" s="633">
        <f t="shared" si="148"/>
        <v>19598.145</v>
      </c>
      <c r="GF114" s="633">
        <f t="shared" si="149"/>
        <v>3699.6</v>
      </c>
      <c r="GG114" s="633"/>
    </row>
    <row r="115" spans="1:189" x14ac:dyDescent="0.2">
      <c r="A115" s="624" t="s">
        <v>344</v>
      </c>
      <c r="B115" s="624">
        <v>898671526</v>
      </c>
      <c r="C115" s="624">
        <v>0</v>
      </c>
      <c r="D115" s="624">
        <v>78836668</v>
      </c>
      <c r="E115" s="624">
        <v>819834858</v>
      </c>
      <c r="F115" s="624">
        <f t="shared" si="150"/>
        <v>926530.34330599988</v>
      </c>
      <c r="G115" s="624">
        <f t="shared" si="151"/>
        <v>0</v>
      </c>
      <c r="H115" s="624">
        <f t="shared" si="152"/>
        <v>81280.604707999999</v>
      </c>
      <c r="I115" s="624">
        <f t="shared" si="153"/>
        <v>845249.73859799991</v>
      </c>
      <c r="J115" s="616" t="s">
        <v>282</v>
      </c>
      <c r="P115" s="625" t="s">
        <v>342</v>
      </c>
      <c r="Q115" s="626">
        <v>288105042</v>
      </c>
      <c r="R115" s="626">
        <v>0</v>
      </c>
      <c r="S115" s="626">
        <v>237405043</v>
      </c>
      <c r="T115" s="626">
        <v>50699999</v>
      </c>
      <c r="U115" s="626">
        <f t="shared" si="154"/>
        <v>297036.29830199998</v>
      </c>
      <c r="V115" s="624">
        <f t="shared" si="155"/>
        <v>0</v>
      </c>
      <c r="W115" s="624">
        <f t="shared" si="156"/>
        <v>244764.59933299999</v>
      </c>
      <c r="X115" s="624">
        <f t="shared" si="157"/>
        <v>52271.698968999997</v>
      </c>
      <c r="AE115" s="616" t="s">
        <v>506</v>
      </c>
      <c r="AF115" s="624">
        <v>2347571880</v>
      </c>
      <c r="AG115" s="624">
        <v>190502491</v>
      </c>
      <c r="AH115" s="624">
        <v>1229026660</v>
      </c>
      <c r="AI115" s="624">
        <v>1118545220</v>
      </c>
      <c r="AJ115" s="624">
        <f t="shared" si="159"/>
        <v>2347571.88</v>
      </c>
      <c r="AK115" s="624">
        <f t="shared" si="160"/>
        <v>190502.49100000001</v>
      </c>
      <c r="AL115" s="624">
        <f t="shared" si="161"/>
        <v>1229026.6599999999</v>
      </c>
      <c r="AM115" s="624">
        <f t="shared" si="162"/>
        <v>1118545.22</v>
      </c>
      <c r="AP115" s="625"/>
      <c r="AQ115" s="626"/>
      <c r="AR115" s="626"/>
      <c r="AT115" s="625" t="s">
        <v>427</v>
      </c>
      <c r="AU115" s="626">
        <v>10214</v>
      </c>
      <c r="AV115" s="626">
        <v>10214</v>
      </c>
      <c r="AW115" s="626">
        <v>10214</v>
      </c>
      <c r="AX115" s="626">
        <v>0</v>
      </c>
      <c r="AY115" s="624">
        <f t="shared" si="106"/>
        <v>10.214</v>
      </c>
      <c r="AZ115" s="624">
        <f t="shared" si="107"/>
        <v>10.214</v>
      </c>
      <c r="BA115" s="624">
        <f t="shared" si="108"/>
        <v>10.214</v>
      </c>
      <c r="BB115" s="624">
        <f t="shared" si="109"/>
        <v>0</v>
      </c>
      <c r="BH115" s="616" t="s">
        <v>506</v>
      </c>
      <c r="BI115" s="627">
        <v>2028738295</v>
      </c>
      <c r="BJ115" s="627">
        <v>411049155</v>
      </c>
      <c r="BK115" s="627">
        <v>1268061708</v>
      </c>
      <c r="BL115" s="627">
        <v>760676587</v>
      </c>
      <c r="BM115" s="628">
        <f t="shared" si="111"/>
        <v>2028738.2949999999</v>
      </c>
      <c r="BN115" s="628">
        <f t="shared" si="112"/>
        <v>411049.15500000003</v>
      </c>
      <c r="BO115" s="628">
        <f t="shared" si="113"/>
        <v>1268061.7080000001</v>
      </c>
      <c r="BP115" s="628">
        <f t="shared" si="114"/>
        <v>760676.58700000006</v>
      </c>
      <c r="BW115" s="627" t="s">
        <v>341</v>
      </c>
      <c r="BX115" s="627">
        <v>15511598</v>
      </c>
      <c r="BY115" s="627">
        <v>7411434</v>
      </c>
      <c r="BZ115" s="627">
        <v>8100164</v>
      </c>
      <c r="CA115" s="627">
        <v>4511598</v>
      </c>
      <c r="CB115" s="627">
        <f t="shared" si="116"/>
        <v>15511.598</v>
      </c>
      <c r="CC115" s="627">
        <f t="shared" si="117"/>
        <v>7411.4340000000002</v>
      </c>
      <c r="CD115" s="627">
        <f t="shared" si="118"/>
        <v>8100.1639999999998</v>
      </c>
      <c r="CE115" s="627">
        <f t="shared" si="119"/>
        <v>4511.598</v>
      </c>
      <c r="CK115" s="625" t="s">
        <v>419</v>
      </c>
      <c r="CL115" s="626">
        <v>28666658</v>
      </c>
      <c r="CM115" s="626">
        <v>14333148</v>
      </c>
      <c r="CN115" s="626">
        <v>28666296</v>
      </c>
      <c r="CO115" s="626">
        <v>362</v>
      </c>
      <c r="CP115" s="627">
        <f t="shared" si="121"/>
        <v>28666.657999999999</v>
      </c>
      <c r="CQ115" s="627">
        <f t="shared" si="122"/>
        <v>14333.147999999999</v>
      </c>
      <c r="CR115" s="627">
        <f t="shared" si="123"/>
        <v>28666.295999999998</v>
      </c>
      <c r="CS115" s="627">
        <f t="shared" si="124"/>
        <v>0.36199999999999999</v>
      </c>
      <c r="CU115" s="628"/>
      <c r="CZ115" s="625" t="s">
        <v>504</v>
      </c>
      <c r="DA115" s="626">
        <v>112000000</v>
      </c>
      <c r="DB115" s="626">
        <v>72873441</v>
      </c>
      <c r="DC115" s="626">
        <v>112000000</v>
      </c>
      <c r="DD115" s="626">
        <v>0</v>
      </c>
      <c r="DE115" s="626">
        <f t="shared" si="126"/>
        <v>112000</v>
      </c>
      <c r="DF115" s="626">
        <f t="shared" si="127"/>
        <v>72873.441000000006</v>
      </c>
      <c r="DG115" s="626">
        <f t="shared" si="128"/>
        <v>112000</v>
      </c>
      <c r="DH115" s="626">
        <f t="shared" si="129"/>
        <v>0</v>
      </c>
      <c r="DQ115" s="629" t="s">
        <v>504</v>
      </c>
      <c r="DR115" s="626">
        <v>115600000</v>
      </c>
      <c r="DS115" s="626">
        <v>83192451</v>
      </c>
      <c r="DT115" s="626">
        <v>112000000</v>
      </c>
      <c r="DU115" s="626">
        <v>3600000</v>
      </c>
      <c r="DV115" s="626">
        <f t="shared" si="131"/>
        <v>115600</v>
      </c>
      <c r="DW115" s="626">
        <f t="shared" si="132"/>
        <v>83192.451000000001</v>
      </c>
      <c r="DX115" s="626">
        <f t="shared" si="133"/>
        <v>112000</v>
      </c>
      <c r="DY115" s="626">
        <f t="shared" si="134"/>
        <v>3600</v>
      </c>
      <c r="EH115" s="630" t="s">
        <v>504</v>
      </c>
      <c r="EI115" s="630">
        <v>115600000</v>
      </c>
      <c r="EJ115" s="630">
        <v>112000000</v>
      </c>
      <c r="EK115" s="630">
        <v>3600000</v>
      </c>
      <c r="EL115" s="630">
        <v>93575438</v>
      </c>
      <c r="EM115" s="630">
        <v>83192451</v>
      </c>
      <c r="EN115" s="630">
        <v>10382987</v>
      </c>
      <c r="EO115" s="630">
        <f t="shared" si="99"/>
        <v>115600</v>
      </c>
      <c r="EP115" s="630">
        <f t="shared" si="100"/>
        <v>112000</v>
      </c>
      <c r="EQ115" s="630">
        <f t="shared" si="101"/>
        <v>3600</v>
      </c>
      <c r="ER115" s="630">
        <f t="shared" si="102"/>
        <v>93575.437999999995</v>
      </c>
      <c r="ES115" s="630">
        <f t="shared" si="103"/>
        <v>83192.451000000001</v>
      </c>
      <c r="ET115" s="630">
        <f t="shared" si="104"/>
        <v>10382.986999999999</v>
      </c>
      <c r="FA115" s="625" t="s">
        <v>504</v>
      </c>
      <c r="FB115" s="631">
        <v>115600000</v>
      </c>
      <c r="FC115" s="631">
        <v>103759554</v>
      </c>
      <c r="FD115" s="631">
        <v>112000000</v>
      </c>
      <c r="FE115" s="631">
        <v>3600000</v>
      </c>
      <c r="FF115" s="631">
        <v>93575438</v>
      </c>
      <c r="FG115" s="631">
        <v>10184116</v>
      </c>
      <c r="FH115" s="631">
        <f t="shared" si="137"/>
        <v>115600</v>
      </c>
      <c r="FI115" s="631">
        <f t="shared" si="138"/>
        <v>103759.554</v>
      </c>
      <c r="FJ115" s="631">
        <f t="shared" si="139"/>
        <v>112000</v>
      </c>
      <c r="FK115" s="631">
        <f t="shared" si="140"/>
        <v>3600</v>
      </c>
      <c r="FL115" s="631">
        <f t="shared" si="141"/>
        <v>93575.437999999995</v>
      </c>
      <c r="FM115" s="631">
        <f t="shared" si="142"/>
        <v>10184.116</v>
      </c>
      <c r="FP115" s="632" t="s">
        <v>514</v>
      </c>
      <c r="FQ115" s="633">
        <v>28838433</v>
      </c>
      <c r="FR115" s="627">
        <f t="shared" si="143"/>
        <v>28838.433000000001</v>
      </c>
      <c r="FT115" s="625" t="s">
        <v>504</v>
      </c>
      <c r="FU115" s="625">
        <v>116075517</v>
      </c>
      <c r="FV115" s="633">
        <v>116075476</v>
      </c>
      <c r="FW115" s="633">
        <v>116075517</v>
      </c>
      <c r="FX115" s="633">
        <v>0</v>
      </c>
      <c r="FY115" s="633">
        <v>103759554</v>
      </c>
      <c r="FZ115" s="633">
        <v>12315922</v>
      </c>
      <c r="GA115" s="633">
        <f t="shared" si="144"/>
        <v>116075.51700000001</v>
      </c>
      <c r="GB115" s="633">
        <f t="shared" si="145"/>
        <v>116075.476</v>
      </c>
      <c r="GC115" s="633">
        <f t="shared" si="146"/>
        <v>116075.51700000001</v>
      </c>
      <c r="GD115" s="633">
        <f t="shared" si="147"/>
        <v>0</v>
      </c>
      <c r="GE115" s="633">
        <f t="shared" si="148"/>
        <v>103759.554</v>
      </c>
      <c r="GF115" s="633">
        <f t="shared" si="149"/>
        <v>12315.922</v>
      </c>
      <c r="GG115" s="633"/>
    </row>
    <row r="116" spans="1:189" x14ac:dyDescent="0.2">
      <c r="A116" s="624" t="s">
        <v>345</v>
      </c>
      <c r="B116" s="624">
        <v>5123221</v>
      </c>
      <c r="C116" s="624">
        <v>0</v>
      </c>
      <c r="D116" s="624">
        <v>0</v>
      </c>
      <c r="E116" s="624">
        <v>5123221</v>
      </c>
      <c r="F116" s="624">
        <f t="shared" si="150"/>
        <v>5282.0408509999988</v>
      </c>
      <c r="G116" s="624">
        <f t="shared" si="151"/>
        <v>0</v>
      </c>
      <c r="H116" s="624">
        <f t="shared" si="152"/>
        <v>0</v>
      </c>
      <c r="I116" s="624">
        <f t="shared" si="153"/>
        <v>5282.0408509999988</v>
      </c>
      <c r="J116" s="616" t="s">
        <v>282</v>
      </c>
      <c r="P116" s="625" t="s">
        <v>343</v>
      </c>
      <c r="Q116" s="626">
        <v>48560000</v>
      </c>
      <c r="R116" s="626">
        <v>0</v>
      </c>
      <c r="S116" s="626">
        <v>0</v>
      </c>
      <c r="T116" s="626">
        <v>48560000</v>
      </c>
      <c r="U116" s="626">
        <f t="shared" si="154"/>
        <v>50065.359999999993</v>
      </c>
      <c r="V116" s="624">
        <f t="shared" si="155"/>
        <v>0</v>
      </c>
      <c r="W116" s="624">
        <f t="shared" si="156"/>
        <v>0</v>
      </c>
      <c r="X116" s="624">
        <f t="shared" si="157"/>
        <v>50065.359999999993</v>
      </c>
      <c r="AE116" s="616" t="s">
        <v>342</v>
      </c>
      <c r="AF116" s="624">
        <v>1235420002</v>
      </c>
      <c r="AG116" s="624">
        <v>63274461</v>
      </c>
      <c r="AH116" s="624">
        <v>590117914</v>
      </c>
      <c r="AI116" s="624">
        <v>645302088</v>
      </c>
      <c r="AJ116" s="624">
        <f t="shared" si="159"/>
        <v>1235420.0020000001</v>
      </c>
      <c r="AK116" s="624">
        <f t="shared" si="160"/>
        <v>63274.461000000003</v>
      </c>
      <c r="AL116" s="624">
        <f t="shared" si="161"/>
        <v>590117.91399999999</v>
      </c>
      <c r="AM116" s="624">
        <f t="shared" si="162"/>
        <v>645302.08799999999</v>
      </c>
      <c r="AP116" s="625"/>
      <c r="AQ116" s="626"/>
      <c r="AR116" s="626"/>
      <c r="AT116" s="625" t="s">
        <v>506</v>
      </c>
      <c r="AU116" s="626">
        <v>2128082915</v>
      </c>
      <c r="AV116" s="626">
        <v>327143420</v>
      </c>
      <c r="AW116" s="626">
        <v>1260961708</v>
      </c>
      <c r="AX116" s="626">
        <v>867121207</v>
      </c>
      <c r="AY116" s="624">
        <f t="shared" si="106"/>
        <v>2128082.915</v>
      </c>
      <c r="AZ116" s="624">
        <f t="shared" si="107"/>
        <v>327143.42</v>
      </c>
      <c r="BA116" s="624">
        <f t="shared" si="108"/>
        <v>1260961.7080000001</v>
      </c>
      <c r="BB116" s="624">
        <f t="shared" si="109"/>
        <v>867121.20700000005</v>
      </c>
      <c r="BH116" s="616" t="s">
        <v>342</v>
      </c>
      <c r="BI116" s="627">
        <v>1054726955</v>
      </c>
      <c r="BJ116" s="627">
        <v>197975961</v>
      </c>
      <c r="BK116" s="627">
        <v>590118913</v>
      </c>
      <c r="BL116" s="627">
        <v>464608042</v>
      </c>
      <c r="BM116" s="628">
        <f t="shared" si="111"/>
        <v>1054726.9550000001</v>
      </c>
      <c r="BN116" s="628">
        <f t="shared" si="112"/>
        <v>197975.96100000001</v>
      </c>
      <c r="BO116" s="628">
        <f t="shared" si="113"/>
        <v>590118.91299999994</v>
      </c>
      <c r="BP116" s="628">
        <f t="shared" si="114"/>
        <v>464608.04200000002</v>
      </c>
      <c r="BW116" s="627" t="s">
        <v>427</v>
      </c>
      <c r="BX116" s="627">
        <v>10214</v>
      </c>
      <c r="BY116" s="627">
        <v>10214</v>
      </c>
      <c r="BZ116" s="627">
        <v>0</v>
      </c>
      <c r="CA116" s="627">
        <v>10214</v>
      </c>
      <c r="CB116" s="627">
        <f t="shared" si="116"/>
        <v>10.214</v>
      </c>
      <c r="CC116" s="627">
        <f t="shared" si="117"/>
        <v>10.214</v>
      </c>
      <c r="CD116" s="627">
        <f t="shared" si="118"/>
        <v>0</v>
      </c>
      <c r="CE116" s="627">
        <f t="shared" si="119"/>
        <v>10.214</v>
      </c>
      <c r="CK116" s="625" t="s">
        <v>505</v>
      </c>
      <c r="CL116" s="626">
        <v>19921648</v>
      </c>
      <c r="CM116" s="626">
        <v>7421648</v>
      </c>
      <c r="CN116" s="626">
        <v>7421648</v>
      </c>
      <c r="CO116" s="626">
        <v>12500000</v>
      </c>
      <c r="CP116" s="627">
        <f t="shared" si="121"/>
        <v>19921.648000000001</v>
      </c>
      <c r="CQ116" s="627">
        <f t="shared" si="122"/>
        <v>7421.6480000000001</v>
      </c>
      <c r="CR116" s="627">
        <f t="shared" si="123"/>
        <v>7421.6480000000001</v>
      </c>
      <c r="CS116" s="627">
        <f t="shared" si="124"/>
        <v>12500</v>
      </c>
      <c r="CU116" s="628"/>
      <c r="CZ116" s="625" t="s">
        <v>419</v>
      </c>
      <c r="DA116" s="626">
        <v>28666658</v>
      </c>
      <c r="DB116" s="626">
        <v>16722006</v>
      </c>
      <c r="DC116" s="626">
        <v>28666296</v>
      </c>
      <c r="DD116" s="626">
        <v>362</v>
      </c>
      <c r="DE116" s="626">
        <f t="shared" si="126"/>
        <v>28666.657999999999</v>
      </c>
      <c r="DF116" s="626">
        <f t="shared" si="127"/>
        <v>16722.006000000001</v>
      </c>
      <c r="DG116" s="626">
        <f t="shared" si="128"/>
        <v>28666.295999999998</v>
      </c>
      <c r="DH116" s="626">
        <f t="shared" si="129"/>
        <v>0.36199999999999999</v>
      </c>
      <c r="DQ116" s="629" t="s">
        <v>419</v>
      </c>
      <c r="DR116" s="626">
        <v>28666658</v>
      </c>
      <c r="DS116" s="626">
        <v>19110864</v>
      </c>
      <c r="DT116" s="626">
        <v>28666296</v>
      </c>
      <c r="DU116" s="626">
        <v>362</v>
      </c>
      <c r="DV116" s="626">
        <f t="shared" si="131"/>
        <v>28666.657999999999</v>
      </c>
      <c r="DW116" s="626">
        <f t="shared" si="132"/>
        <v>19110.864000000001</v>
      </c>
      <c r="DX116" s="626">
        <f t="shared" si="133"/>
        <v>28666.295999999998</v>
      </c>
      <c r="DY116" s="626">
        <f t="shared" si="134"/>
        <v>0.36199999999999999</v>
      </c>
      <c r="EH116" s="630" t="s">
        <v>419</v>
      </c>
      <c r="EI116" s="630">
        <v>28666658</v>
      </c>
      <c r="EJ116" s="630">
        <v>28666296</v>
      </c>
      <c r="EK116" s="630">
        <v>362</v>
      </c>
      <c r="EL116" s="630">
        <v>21499722</v>
      </c>
      <c r="EM116" s="630">
        <v>19110864</v>
      </c>
      <c r="EN116" s="630">
        <v>2388858</v>
      </c>
      <c r="EO116" s="630">
        <f t="shared" si="99"/>
        <v>28666.657999999999</v>
      </c>
      <c r="EP116" s="630">
        <f t="shared" si="100"/>
        <v>28666.295999999998</v>
      </c>
      <c r="EQ116" s="630">
        <f t="shared" si="101"/>
        <v>0.36199999999999999</v>
      </c>
      <c r="ER116" s="630">
        <f t="shared" si="102"/>
        <v>21499.722000000002</v>
      </c>
      <c r="ES116" s="630">
        <f t="shared" si="103"/>
        <v>19110.864000000001</v>
      </c>
      <c r="ET116" s="630">
        <f t="shared" si="104"/>
        <v>2388.8580000000002</v>
      </c>
      <c r="FA116" s="625" t="s">
        <v>419</v>
      </c>
      <c r="FB116" s="631">
        <v>28666658</v>
      </c>
      <c r="FC116" s="631">
        <v>23888580</v>
      </c>
      <c r="FD116" s="631">
        <v>28666296</v>
      </c>
      <c r="FE116" s="631">
        <v>362</v>
      </c>
      <c r="FF116" s="631">
        <v>21499722</v>
      </c>
      <c r="FG116" s="631">
        <v>2388858</v>
      </c>
      <c r="FH116" s="631">
        <f t="shared" si="137"/>
        <v>28666.657999999999</v>
      </c>
      <c r="FI116" s="631">
        <f t="shared" si="138"/>
        <v>23888.58</v>
      </c>
      <c r="FJ116" s="631">
        <f t="shared" si="139"/>
        <v>28666.295999999998</v>
      </c>
      <c r="FK116" s="631">
        <f t="shared" si="140"/>
        <v>0.36199999999999999</v>
      </c>
      <c r="FL116" s="631">
        <f t="shared" si="141"/>
        <v>21499.722000000002</v>
      </c>
      <c r="FM116" s="631">
        <f t="shared" si="142"/>
        <v>2388.8580000000002</v>
      </c>
      <c r="FP116" s="632" t="s">
        <v>352</v>
      </c>
      <c r="FQ116" s="633">
        <v>3572595689</v>
      </c>
      <c r="FR116" s="627">
        <f t="shared" si="143"/>
        <v>3572595.6889999998</v>
      </c>
      <c r="FT116" s="625" t="s">
        <v>419</v>
      </c>
      <c r="FU116" s="625">
        <v>28666296</v>
      </c>
      <c r="FV116" s="633">
        <v>28666296</v>
      </c>
      <c r="FW116" s="633">
        <v>28666296</v>
      </c>
      <c r="FX116" s="633">
        <v>0</v>
      </c>
      <c r="FY116" s="633">
        <v>23888580</v>
      </c>
      <c r="FZ116" s="633">
        <v>4777716</v>
      </c>
      <c r="GA116" s="633">
        <f t="shared" si="144"/>
        <v>28666.295999999998</v>
      </c>
      <c r="GB116" s="633">
        <f t="shared" si="145"/>
        <v>28666.295999999998</v>
      </c>
      <c r="GC116" s="633">
        <f t="shared" si="146"/>
        <v>28666.295999999998</v>
      </c>
      <c r="GD116" s="633">
        <f t="shared" si="147"/>
        <v>0</v>
      </c>
      <c r="GE116" s="633">
        <f t="shared" si="148"/>
        <v>23888.58</v>
      </c>
      <c r="GF116" s="633">
        <f t="shared" si="149"/>
        <v>4777.7160000000003</v>
      </c>
      <c r="GG116" s="633"/>
    </row>
    <row r="117" spans="1:189" x14ac:dyDescent="0.2">
      <c r="A117" s="624" t="s">
        <v>507</v>
      </c>
      <c r="B117" s="624">
        <v>1700000</v>
      </c>
      <c r="C117" s="624">
        <v>0</v>
      </c>
      <c r="D117" s="624">
        <v>78669</v>
      </c>
      <c r="E117" s="624">
        <v>1621331</v>
      </c>
      <c r="F117" s="624">
        <f t="shared" si="150"/>
        <v>1752.6999999999998</v>
      </c>
      <c r="G117" s="624">
        <f t="shared" si="151"/>
        <v>0</v>
      </c>
      <c r="H117" s="624">
        <f t="shared" si="152"/>
        <v>81.107738999999995</v>
      </c>
      <c r="I117" s="624">
        <f t="shared" si="153"/>
        <v>1671.5922609999998</v>
      </c>
      <c r="J117" s="616" t="s">
        <v>282</v>
      </c>
      <c r="P117" s="625" t="s">
        <v>344</v>
      </c>
      <c r="Q117" s="626">
        <v>678144432</v>
      </c>
      <c r="R117" s="626">
        <v>1866674</v>
      </c>
      <c r="S117" s="626">
        <v>637750450</v>
      </c>
      <c r="T117" s="626">
        <v>40393982</v>
      </c>
      <c r="U117" s="626">
        <f t="shared" si="154"/>
        <v>699166.90939199994</v>
      </c>
      <c r="V117" s="624">
        <f t="shared" si="155"/>
        <v>1924.5408939999998</v>
      </c>
      <c r="W117" s="624">
        <f t="shared" si="156"/>
        <v>657520.71394999989</v>
      </c>
      <c r="X117" s="624">
        <f t="shared" si="157"/>
        <v>41646.195442000004</v>
      </c>
      <c r="AE117" s="616" t="s">
        <v>343</v>
      </c>
      <c r="AF117" s="624">
        <v>48560000</v>
      </c>
      <c r="AG117" s="624">
        <v>1125000</v>
      </c>
      <c r="AH117" s="624">
        <v>1125000</v>
      </c>
      <c r="AI117" s="624">
        <v>47435000</v>
      </c>
      <c r="AJ117" s="624">
        <f t="shared" si="159"/>
        <v>48560</v>
      </c>
      <c r="AK117" s="624">
        <f t="shared" si="160"/>
        <v>1125</v>
      </c>
      <c r="AL117" s="624">
        <f t="shared" si="161"/>
        <v>1125</v>
      </c>
      <c r="AM117" s="624">
        <f t="shared" si="162"/>
        <v>47435</v>
      </c>
      <c r="AP117" s="625"/>
      <c r="AQ117" s="626"/>
      <c r="AR117" s="626"/>
      <c r="AT117" s="625" t="s">
        <v>342</v>
      </c>
      <c r="AU117" s="626">
        <v>1115459704</v>
      </c>
      <c r="AV117" s="626">
        <v>186275961</v>
      </c>
      <c r="AW117" s="626">
        <v>590118913</v>
      </c>
      <c r="AX117" s="626">
        <v>525340791</v>
      </c>
      <c r="AY117" s="624">
        <f t="shared" si="106"/>
        <v>1115459.7039999999</v>
      </c>
      <c r="AZ117" s="624">
        <f t="shared" si="107"/>
        <v>186275.96100000001</v>
      </c>
      <c r="BA117" s="624">
        <f t="shared" si="108"/>
        <v>590118.91299999994</v>
      </c>
      <c r="BB117" s="624">
        <f t="shared" si="109"/>
        <v>525340.79099999997</v>
      </c>
      <c r="BH117" s="616" t="s">
        <v>343</v>
      </c>
      <c r="BI117" s="627">
        <v>48560000</v>
      </c>
      <c r="BJ117" s="627">
        <v>1125000</v>
      </c>
      <c r="BK117" s="627">
        <v>16790000</v>
      </c>
      <c r="BL117" s="627">
        <v>31770000</v>
      </c>
      <c r="BM117" s="628">
        <f t="shared" si="111"/>
        <v>48560</v>
      </c>
      <c r="BN117" s="628">
        <f t="shared" si="112"/>
        <v>1125</v>
      </c>
      <c r="BO117" s="628">
        <f t="shared" si="113"/>
        <v>16790</v>
      </c>
      <c r="BP117" s="628">
        <f t="shared" si="114"/>
        <v>31770</v>
      </c>
      <c r="BW117" s="627" t="s">
        <v>506</v>
      </c>
      <c r="BX117" s="627">
        <v>2202549352</v>
      </c>
      <c r="BY117" s="627">
        <v>1290586708</v>
      </c>
      <c r="BZ117" s="627">
        <v>911962644</v>
      </c>
      <c r="CA117" s="627">
        <v>661073836</v>
      </c>
      <c r="CB117" s="627">
        <f t="shared" si="116"/>
        <v>2202549.352</v>
      </c>
      <c r="CC117" s="627">
        <f t="shared" si="117"/>
        <v>1290586.7080000001</v>
      </c>
      <c r="CD117" s="627">
        <f t="shared" si="118"/>
        <v>911962.64399999997</v>
      </c>
      <c r="CE117" s="627">
        <f t="shared" si="119"/>
        <v>661073.83600000001</v>
      </c>
      <c r="CK117" s="625" t="s">
        <v>341</v>
      </c>
      <c r="CL117" s="626">
        <v>19911434</v>
      </c>
      <c r="CM117" s="626">
        <v>7411434</v>
      </c>
      <c r="CN117" s="626">
        <v>7411434</v>
      </c>
      <c r="CO117" s="626">
        <v>12500000</v>
      </c>
      <c r="CP117" s="627">
        <f t="shared" si="121"/>
        <v>19911.434000000001</v>
      </c>
      <c r="CQ117" s="627">
        <f t="shared" si="122"/>
        <v>7411.4340000000002</v>
      </c>
      <c r="CR117" s="627">
        <f t="shared" si="123"/>
        <v>7411.4340000000002</v>
      </c>
      <c r="CS117" s="627">
        <f t="shared" si="124"/>
        <v>12500</v>
      </c>
      <c r="CU117" s="628"/>
      <c r="CZ117" s="625" t="s">
        <v>505</v>
      </c>
      <c r="DA117" s="626">
        <v>19931522</v>
      </c>
      <c r="DB117" s="626">
        <v>7431522</v>
      </c>
      <c r="DC117" s="626">
        <v>7431522</v>
      </c>
      <c r="DD117" s="626">
        <v>12500000</v>
      </c>
      <c r="DE117" s="626">
        <f t="shared" si="126"/>
        <v>19931.522000000001</v>
      </c>
      <c r="DF117" s="626">
        <f t="shared" si="127"/>
        <v>7431.5219999999999</v>
      </c>
      <c r="DG117" s="626">
        <f t="shared" si="128"/>
        <v>7431.5219999999999</v>
      </c>
      <c r="DH117" s="626">
        <f t="shared" si="129"/>
        <v>12500</v>
      </c>
      <c r="DQ117" s="629" t="s">
        <v>505</v>
      </c>
      <c r="DR117" s="626">
        <v>19941406</v>
      </c>
      <c r="DS117" s="626">
        <v>7441406</v>
      </c>
      <c r="DT117" s="626">
        <v>16819331</v>
      </c>
      <c r="DU117" s="626">
        <v>3122075</v>
      </c>
      <c r="DV117" s="626">
        <f t="shared" si="131"/>
        <v>19941.405999999999</v>
      </c>
      <c r="DW117" s="626">
        <f t="shared" si="132"/>
        <v>7441.4059999999999</v>
      </c>
      <c r="DX117" s="626">
        <f t="shared" si="133"/>
        <v>16819.330999999998</v>
      </c>
      <c r="DY117" s="626">
        <f t="shared" si="134"/>
        <v>3122.0749999999998</v>
      </c>
      <c r="EH117" s="630" t="s">
        <v>505</v>
      </c>
      <c r="EI117" s="630">
        <v>19941406</v>
      </c>
      <c r="EJ117" s="630">
        <v>16828914</v>
      </c>
      <c r="EK117" s="630">
        <v>3112492</v>
      </c>
      <c r="EL117" s="630">
        <v>16828914</v>
      </c>
      <c r="EM117" s="630">
        <v>7441406</v>
      </c>
      <c r="EN117" s="630">
        <v>9387508</v>
      </c>
      <c r="EO117" s="630">
        <f t="shared" si="99"/>
        <v>19941.405999999999</v>
      </c>
      <c r="EP117" s="630">
        <f t="shared" si="100"/>
        <v>16828.914000000001</v>
      </c>
      <c r="EQ117" s="630">
        <f t="shared" si="101"/>
        <v>3112.4920000000002</v>
      </c>
      <c r="ER117" s="630">
        <f t="shared" si="102"/>
        <v>16828.914000000001</v>
      </c>
      <c r="ES117" s="630">
        <f t="shared" si="103"/>
        <v>7441.4059999999999</v>
      </c>
      <c r="ET117" s="630">
        <f t="shared" si="104"/>
        <v>9387.5079999999998</v>
      </c>
      <c r="FA117" s="625" t="s">
        <v>505</v>
      </c>
      <c r="FB117" s="631">
        <v>19953840</v>
      </c>
      <c r="FC117" s="631">
        <v>16841348</v>
      </c>
      <c r="FD117" s="631">
        <v>16841348</v>
      </c>
      <c r="FE117" s="631">
        <v>3112492</v>
      </c>
      <c r="FF117" s="631">
        <v>16841348</v>
      </c>
      <c r="FG117" s="631">
        <v>0</v>
      </c>
      <c r="FH117" s="631">
        <f t="shared" si="137"/>
        <v>19953.84</v>
      </c>
      <c r="FI117" s="631">
        <f t="shared" si="138"/>
        <v>16841.348000000002</v>
      </c>
      <c r="FJ117" s="631">
        <f t="shared" si="139"/>
        <v>16841.348000000002</v>
      </c>
      <c r="FK117" s="631">
        <f t="shared" si="140"/>
        <v>3112.4920000000002</v>
      </c>
      <c r="FL117" s="631">
        <f t="shared" si="141"/>
        <v>16841.348000000002</v>
      </c>
      <c r="FM117" s="631">
        <f t="shared" si="142"/>
        <v>0</v>
      </c>
      <c r="FP117" s="632" t="s">
        <v>353</v>
      </c>
      <c r="FQ117" s="633">
        <v>2536906053</v>
      </c>
      <c r="FR117" s="627">
        <f t="shared" si="143"/>
        <v>2536906.0529999998</v>
      </c>
      <c r="FT117" s="625" t="s">
        <v>505</v>
      </c>
      <c r="FU117" s="625">
        <v>16853473</v>
      </c>
      <c r="FV117" s="633">
        <v>16853473</v>
      </c>
      <c r="FW117" s="633">
        <v>16853473</v>
      </c>
      <c r="FX117" s="633">
        <v>0</v>
      </c>
      <c r="FY117" s="633">
        <v>16853473</v>
      </c>
      <c r="FZ117" s="633">
        <v>0</v>
      </c>
      <c r="GA117" s="633">
        <f t="shared" si="144"/>
        <v>16853.473000000002</v>
      </c>
      <c r="GB117" s="633">
        <f t="shared" si="145"/>
        <v>16853.473000000002</v>
      </c>
      <c r="GC117" s="633">
        <f t="shared" si="146"/>
        <v>16853.473000000002</v>
      </c>
      <c r="GD117" s="633">
        <f t="shared" si="147"/>
        <v>0</v>
      </c>
      <c r="GE117" s="633">
        <f t="shared" si="148"/>
        <v>16853.473000000002</v>
      </c>
      <c r="GF117" s="633">
        <f t="shared" si="149"/>
        <v>0</v>
      </c>
      <c r="GG117" s="633"/>
    </row>
    <row r="118" spans="1:189" x14ac:dyDescent="0.2">
      <c r="A118" s="624" t="s">
        <v>346</v>
      </c>
      <c r="B118" s="624">
        <v>1700000</v>
      </c>
      <c r="C118" s="624">
        <v>0</v>
      </c>
      <c r="D118" s="624">
        <v>78669</v>
      </c>
      <c r="E118" s="624">
        <v>1621331</v>
      </c>
      <c r="F118" s="624">
        <f t="shared" si="150"/>
        <v>1752.6999999999998</v>
      </c>
      <c r="G118" s="624">
        <f t="shared" si="151"/>
        <v>0</v>
      </c>
      <c r="H118" s="624">
        <f t="shared" si="152"/>
        <v>81.107738999999995</v>
      </c>
      <c r="I118" s="624">
        <f t="shared" si="153"/>
        <v>1671.5922609999998</v>
      </c>
      <c r="J118" s="616" t="s">
        <v>282</v>
      </c>
      <c r="P118" s="625" t="s">
        <v>345</v>
      </c>
      <c r="Q118" s="626">
        <v>2524088</v>
      </c>
      <c r="R118" s="626">
        <v>0</v>
      </c>
      <c r="S118" s="626">
        <v>0</v>
      </c>
      <c r="T118" s="626">
        <v>2524088</v>
      </c>
      <c r="U118" s="626">
        <f t="shared" si="154"/>
        <v>2602.3347279999998</v>
      </c>
      <c r="V118" s="624">
        <f t="shared" si="155"/>
        <v>0</v>
      </c>
      <c r="W118" s="624">
        <f t="shared" si="156"/>
        <v>0</v>
      </c>
      <c r="X118" s="624">
        <f t="shared" si="157"/>
        <v>2602.3347279999998</v>
      </c>
      <c r="AE118" s="616" t="s">
        <v>344</v>
      </c>
      <c r="AF118" s="624">
        <v>1003110823</v>
      </c>
      <c r="AG118" s="624">
        <v>126103030</v>
      </c>
      <c r="AH118" s="624">
        <v>637783746</v>
      </c>
      <c r="AI118" s="624">
        <v>365327077</v>
      </c>
      <c r="AJ118" s="624">
        <f t="shared" si="159"/>
        <v>1003110.823</v>
      </c>
      <c r="AK118" s="624">
        <f t="shared" si="160"/>
        <v>126103.03</v>
      </c>
      <c r="AL118" s="624">
        <f t="shared" si="161"/>
        <v>637783.74600000004</v>
      </c>
      <c r="AM118" s="624">
        <f t="shared" si="162"/>
        <v>365327.07699999999</v>
      </c>
      <c r="AP118" s="625"/>
      <c r="AQ118" s="626"/>
      <c r="AR118" s="626"/>
      <c r="AT118" s="625" t="s">
        <v>343</v>
      </c>
      <c r="AU118" s="626">
        <v>48560000</v>
      </c>
      <c r="AV118" s="626">
        <v>1125000</v>
      </c>
      <c r="AW118" s="626">
        <v>9690000</v>
      </c>
      <c r="AX118" s="626">
        <v>38870000</v>
      </c>
      <c r="AY118" s="624">
        <f t="shared" si="106"/>
        <v>48560</v>
      </c>
      <c r="AZ118" s="624">
        <f t="shared" si="107"/>
        <v>1125</v>
      </c>
      <c r="BA118" s="624">
        <f t="shared" si="108"/>
        <v>9690</v>
      </c>
      <c r="BB118" s="624">
        <f t="shared" si="109"/>
        <v>38870</v>
      </c>
      <c r="BH118" s="616" t="s">
        <v>344</v>
      </c>
      <c r="BI118" s="627">
        <v>925442057</v>
      </c>
      <c r="BJ118" s="627">
        <v>211948194</v>
      </c>
      <c r="BK118" s="627">
        <v>661152795</v>
      </c>
      <c r="BL118" s="627">
        <v>264289262</v>
      </c>
      <c r="BM118" s="628">
        <f t="shared" si="111"/>
        <v>925442.05700000003</v>
      </c>
      <c r="BN118" s="628">
        <f t="shared" si="112"/>
        <v>211948.19399999999</v>
      </c>
      <c r="BO118" s="628">
        <f t="shared" si="113"/>
        <v>661152.79500000004</v>
      </c>
      <c r="BP118" s="628">
        <f t="shared" si="114"/>
        <v>264289.26199999999</v>
      </c>
      <c r="BW118" s="627" t="s">
        <v>342</v>
      </c>
      <c r="BX118" s="627">
        <v>1266126955</v>
      </c>
      <c r="BY118" s="627">
        <v>609618913</v>
      </c>
      <c r="BZ118" s="627">
        <v>656508042</v>
      </c>
      <c r="CA118" s="627">
        <v>312821910</v>
      </c>
      <c r="CB118" s="627">
        <f t="shared" si="116"/>
        <v>1266126.9550000001</v>
      </c>
      <c r="CC118" s="627">
        <f t="shared" si="117"/>
        <v>609618.91299999994</v>
      </c>
      <c r="CD118" s="627">
        <f t="shared" si="118"/>
        <v>656508.04200000002</v>
      </c>
      <c r="CE118" s="627">
        <f t="shared" si="119"/>
        <v>312821.90999999997</v>
      </c>
      <c r="CK118" s="625" t="s">
        <v>427</v>
      </c>
      <c r="CL118" s="626">
        <v>10214</v>
      </c>
      <c r="CM118" s="626">
        <v>10214</v>
      </c>
      <c r="CN118" s="626">
        <v>10214</v>
      </c>
      <c r="CO118" s="626">
        <v>0</v>
      </c>
      <c r="CP118" s="627">
        <f t="shared" si="121"/>
        <v>10.214</v>
      </c>
      <c r="CQ118" s="627">
        <f t="shared" si="122"/>
        <v>10.214</v>
      </c>
      <c r="CR118" s="627">
        <f t="shared" si="123"/>
        <v>10.214</v>
      </c>
      <c r="CS118" s="627">
        <f t="shared" si="124"/>
        <v>0</v>
      </c>
      <c r="CU118" s="628"/>
      <c r="CZ118" s="625" t="s">
        <v>341</v>
      </c>
      <c r="DA118" s="626">
        <v>19911434</v>
      </c>
      <c r="DB118" s="626">
        <v>7411434</v>
      </c>
      <c r="DC118" s="626">
        <v>7411434</v>
      </c>
      <c r="DD118" s="626">
        <v>12500000</v>
      </c>
      <c r="DE118" s="626">
        <f t="shared" si="126"/>
        <v>19911.434000000001</v>
      </c>
      <c r="DF118" s="626">
        <f t="shared" si="127"/>
        <v>7411.4340000000002</v>
      </c>
      <c r="DG118" s="626">
        <f t="shared" si="128"/>
        <v>7411.4340000000002</v>
      </c>
      <c r="DH118" s="626">
        <f t="shared" si="129"/>
        <v>12500</v>
      </c>
      <c r="DQ118" s="629" t="s">
        <v>341</v>
      </c>
      <c r="DR118" s="626">
        <v>19911434</v>
      </c>
      <c r="DS118" s="626">
        <v>7411434</v>
      </c>
      <c r="DT118" s="626">
        <v>16789359</v>
      </c>
      <c r="DU118" s="626">
        <v>3122075</v>
      </c>
      <c r="DV118" s="626">
        <f t="shared" si="131"/>
        <v>19911.434000000001</v>
      </c>
      <c r="DW118" s="626">
        <f t="shared" si="132"/>
        <v>7411.4340000000002</v>
      </c>
      <c r="DX118" s="626">
        <f t="shared" si="133"/>
        <v>16789.359</v>
      </c>
      <c r="DY118" s="626">
        <f t="shared" si="134"/>
        <v>3122.0749999999998</v>
      </c>
      <c r="EH118" s="630" t="s">
        <v>341</v>
      </c>
      <c r="EI118" s="630">
        <v>19911434</v>
      </c>
      <c r="EJ118" s="630">
        <v>16798942</v>
      </c>
      <c r="EK118" s="630">
        <v>3112492</v>
      </c>
      <c r="EL118" s="630">
        <v>16798942</v>
      </c>
      <c r="EM118" s="630">
        <v>7411434</v>
      </c>
      <c r="EN118" s="630">
        <v>9387508</v>
      </c>
      <c r="EO118" s="630">
        <f t="shared" si="99"/>
        <v>19911.434000000001</v>
      </c>
      <c r="EP118" s="630">
        <f t="shared" si="100"/>
        <v>16798.941999999999</v>
      </c>
      <c r="EQ118" s="630">
        <f t="shared" si="101"/>
        <v>3112.4920000000002</v>
      </c>
      <c r="ER118" s="630">
        <f t="shared" si="102"/>
        <v>16798.941999999999</v>
      </c>
      <c r="ES118" s="630">
        <f t="shared" si="103"/>
        <v>7411.4340000000002</v>
      </c>
      <c r="ET118" s="630">
        <f t="shared" si="104"/>
        <v>9387.5079999999998</v>
      </c>
      <c r="FA118" s="625" t="s">
        <v>341</v>
      </c>
      <c r="FB118" s="631">
        <v>19911434</v>
      </c>
      <c r="FC118" s="631">
        <v>16798942</v>
      </c>
      <c r="FD118" s="631">
        <v>16798942</v>
      </c>
      <c r="FE118" s="631">
        <v>3112492</v>
      </c>
      <c r="FF118" s="631">
        <v>16798942</v>
      </c>
      <c r="FG118" s="631">
        <v>0</v>
      </c>
      <c r="FH118" s="631">
        <f t="shared" si="137"/>
        <v>19911.434000000001</v>
      </c>
      <c r="FI118" s="631">
        <f t="shared" si="138"/>
        <v>16798.941999999999</v>
      </c>
      <c r="FJ118" s="631">
        <f t="shared" si="139"/>
        <v>16798.941999999999</v>
      </c>
      <c r="FK118" s="631">
        <f t="shared" si="140"/>
        <v>3112.4920000000002</v>
      </c>
      <c r="FL118" s="631">
        <f t="shared" si="141"/>
        <v>16798.941999999999</v>
      </c>
      <c r="FM118" s="631">
        <f t="shared" si="142"/>
        <v>0</v>
      </c>
      <c r="FP118" s="632" t="s">
        <v>355</v>
      </c>
      <c r="FQ118" s="633">
        <v>1035728136</v>
      </c>
      <c r="FR118" s="627">
        <f>+FQ118/$FQ$1*$FR$1</f>
        <v>1035728.1360000001</v>
      </c>
      <c r="FT118" s="625" t="s">
        <v>341</v>
      </c>
      <c r="FU118" s="625">
        <v>16798942</v>
      </c>
      <c r="FV118" s="633">
        <v>16798942</v>
      </c>
      <c r="FW118" s="633">
        <v>16798942</v>
      </c>
      <c r="FX118" s="633">
        <v>0</v>
      </c>
      <c r="FY118" s="633">
        <v>16798942</v>
      </c>
      <c r="FZ118" s="633">
        <v>0</v>
      </c>
      <c r="GA118" s="633">
        <f t="shared" si="144"/>
        <v>16798.941999999999</v>
      </c>
      <c r="GB118" s="633">
        <f t="shared" si="145"/>
        <v>16798.941999999999</v>
      </c>
      <c r="GC118" s="633">
        <f t="shared" si="146"/>
        <v>16798.941999999999</v>
      </c>
      <c r="GD118" s="633">
        <f t="shared" si="147"/>
        <v>0</v>
      </c>
      <c r="GE118" s="633">
        <f t="shared" si="148"/>
        <v>16798.941999999999</v>
      </c>
      <c r="GF118" s="633">
        <f t="shared" si="149"/>
        <v>0</v>
      </c>
      <c r="GG118" s="633"/>
    </row>
    <row r="119" spans="1:189" x14ac:dyDescent="0.2">
      <c r="A119" s="624" t="s">
        <v>508</v>
      </c>
      <c r="B119" s="624">
        <v>10000</v>
      </c>
      <c r="C119" s="624">
        <v>0</v>
      </c>
      <c r="D119" s="624">
        <v>0</v>
      </c>
      <c r="E119" s="624">
        <v>10000</v>
      </c>
      <c r="F119" s="624">
        <f t="shared" si="150"/>
        <v>10.309999999999999</v>
      </c>
      <c r="G119" s="624">
        <f t="shared" si="151"/>
        <v>0</v>
      </c>
      <c r="H119" s="624">
        <f t="shared" si="152"/>
        <v>0</v>
      </c>
      <c r="I119" s="624">
        <f t="shared" si="153"/>
        <v>10.309999999999999</v>
      </c>
      <c r="J119" s="616" t="s">
        <v>282</v>
      </c>
      <c r="P119" s="625" t="s">
        <v>507</v>
      </c>
      <c r="Q119" s="626">
        <v>3586768</v>
      </c>
      <c r="R119" s="626">
        <v>2244608</v>
      </c>
      <c r="S119" s="626">
        <v>2394768</v>
      </c>
      <c r="T119" s="626">
        <v>1192000</v>
      </c>
      <c r="U119" s="626">
        <f t="shared" si="154"/>
        <v>3697.9578079999997</v>
      </c>
      <c r="V119" s="624">
        <f t="shared" si="155"/>
        <v>2314.1908480000002</v>
      </c>
      <c r="W119" s="624">
        <f t="shared" si="156"/>
        <v>2469.0058079999999</v>
      </c>
      <c r="X119" s="624">
        <f t="shared" si="157"/>
        <v>1228.952</v>
      </c>
      <c r="AE119" s="616" t="s">
        <v>345</v>
      </c>
      <c r="AF119" s="624">
        <v>60481055</v>
      </c>
      <c r="AG119" s="624">
        <v>0</v>
      </c>
      <c r="AH119" s="624">
        <v>0</v>
      </c>
      <c r="AI119" s="624">
        <v>60481055</v>
      </c>
      <c r="AJ119" s="624">
        <f t="shared" si="159"/>
        <v>60481.055</v>
      </c>
      <c r="AK119" s="624">
        <f t="shared" si="160"/>
        <v>0</v>
      </c>
      <c r="AL119" s="624">
        <f t="shared" si="161"/>
        <v>0</v>
      </c>
      <c r="AM119" s="624">
        <f t="shared" si="162"/>
        <v>60481.055</v>
      </c>
      <c r="AP119" s="625"/>
      <c r="AQ119" s="626"/>
      <c r="AR119" s="626"/>
      <c r="AT119" s="625" t="s">
        <v>344</v>
      </c>
      <c r="AU119" s="626">
        <v>962110823</v>
      </c>
      <c r="AV119" s="626">
        <v>139742459</v>
      </c>
      <c r="AW119" s="626">
        <v>661152795</v>
      </c>
      <c r="AX119" s="626">
        <v>300958028</v>
      </c>
      <c r="AY119" s="624">
        <f t="shared" si="106"/>
        <v>962110.82299999997</v>
      </c>
      <c r="AZ119" s="624">
        <f t="shared" si="107"/>
        <v>139742.459</v>
      </c>
      <c r="BA119" s="624">
        <f t="shared" si="108"/>
        <v>661152.79500000004</v>
      </c>
      <c r="BB119" s="624">
        <f t="shared" si="109"/>
        <v>300958.02799999999</v>
      </c>
      <c r="BH119" s="616" t="s">
        <v>345</v>
      </c>
      <c r="BI119" s="627">
        <v>9283</v>
      </c>
      <c r="BJ119" s="627">
        <v>0</v>
      </c>
      <c r="BK119" s="627">
        <v>0</v>
      </c>
      <c r="BL119" s="627">
        <v>9283</v>
      </c>
      <c r="BM119" s="628">
        <f t="shared" si="111"/>
        <v>9.2829999999999995</v>
      </c>
      <c r="BN119" s="628">
        <f t="shared" si="112"/>
        <v>0</v>
      </c>
      <c r="BO119" s="628">
        <f t="shared" si="113"/>
        <v>0</v>
      </c>
      <c r="BP119" s="628">
        <f t="shared" si="114"/>
        <v>9.2829999999999995</v>
      </c>
      <c r="BW119" s="627" t="s">
        <v>343</v>
      </c>
      <c r="BX119" s="627">
        <v>28560000</v>
      </c>
      <c r="BY119" s="627">
        <v>19815000</v>
      </c>
      <c r="BZ119" s="627">
        <v>8745000</v>
      </c>
      <c r="CA119" s="627">
        <v>2250000</v>
      </c>
      <c r="CB119" s="627">
        <f t="shared" si="116"/>
        <v>28560</v>
      </c>
      <c r="CC119" s="627">
        <f t="shared" si="117"/>
        <v>19815</v>
      </c>
      <c r="CD119" s="627">
        <f t="shared" si="118"/>
        <v>8745</v>
      </c>
      <c r="CE119" s="627">
        <f t="shared" si="119"/>
        <v>2250</v>
      </c>
      <c r="CK119" s="625" t="s">
        <v>506</v>
      </c>
      <c r="CL119" s="626">
        <v>2236393493</v>
      </c>
      <c r="CM119" s="626">
        <v>696151968</v>
      </c>
      <c r="CN119" s="626">
        <v>1387020969</v>
      </c>
      <c r="CO119" s="626">
        <v>849372524</v>
      </c>
      <c r="CP119" s="627">
        <f t="shared" si="121"/>
        <v>2236393.4929999998</v>
      </c>
      <c r="CQ119" s="627">
        <f t="shared" si="122"/>
        <v>696151.96799999999</v>
      </c>
      <c r="CR119" s="627">
        <f t="shared" si="123"/>
        <v>1387020.969</v>
      </c>
      <c r="CS119" s="627">
        <f t="shared" si="124"/>
        <v>849372.52399999998</v>
      </c>
      <c r="CU119" s="628"/>
      <c r="CZ119" s="625" t="s">
        <v>427</v>
      </c>
      <c r="DA119" s="626">
        <v>20088</v>
      </c>
      <c r="DB119" s="626">
        <v>20088</v>
      </c>
      <c r="DC119" s="626">
        <v>20088</v>
      </c>
      <c r="DD119" s="626">
        <v>0</v>
      </c>
      <c r="DE119" s="626">
        <f t="shared" si="126"/>
        <v>20.088000000000001</v>
      </c>
      <c r="DF119" s="626">
        <f t="shared" si="127"/>
        <v>20.088000000000001</v>
      </c>
      <c r="DG119" s="626">
        <f t="shared" si="128"/>
        <v>20.088000000000001</v>
      </c>
      <c r="DH119" s="626">
        <f t="shared" si="129"/>
        <v>0</v>
      </c>
      <c r="DQ119" s="629" t="s">
        <v>427</v>
      </c>
      <c r="DR119" s="626">
        <v>29972</v>
      </c>
      <c r="DS119" s="626">
        <v>29972</v>
      </c>
      <c r="DT119" s="626">
        <v>29972</v>
      </c>
      <c r="DU119" s="626">
        <v>0</v>
      </c>
      <c r="DV119" s="626">
        <f t="shared" si="131"/>
        <v>29.972000000000001</v>
      </c>
      <c r="DW119" s="626">
        <f t="shared" si="132"/>
        <v>29.972000000000001</v>
      </c>
      <c r="DX119" s="626">
        <f t="shared" si="133"/>
        <v>29.972000000000001</v>
      </c>
      <c r="DY119" s="626">
        <f t="shared" si="134"/>
        <v>0</v>
      </c>
      <c r="EH119" s="630" t="s">
        <v>427</v>
      </c>
      <c r="EI119" s="630">
        <v>29972</v>
      </c>
      <c r="EJ119" s="630">
        <v>29972</v>
      </c>
      <c r="EK119" s="630">
        <v>0</v>
      </c>
      <c r="EL119" s="630">
        <v>29972</v>
      </c>
      <c r="EM119" s="630">
        <v>29972</v>
      </c>
      <c r="EN119" s="630">
        <v>0</v>
      </c>
      <c r="EO119" s="630">
        <f t="shared" si="99"/>
        <v>29.972000000000001</v>
      </c>
      <c r="EP119" s="630">
        <f t="shared" si="100"/>
        <v>29.972000000000001</v>
      </c>
      <c r="EQ119" s="630">
        <f t="shared" si="101"/>
        <v>0</v>
      </c>
      <c r="ER119" s="630">
        <f t="shared" si="102"/>
        <v>29.972000000000001</v>
      </c>
      <c r="ES119" s="630">
        <f t="shared" si="103"/>
        <v>29.972000000000001</v>
      </c>
      <c r="ET119" s="630">
        <f t="shared" si="104"/>
        <v>0</v>
      </c>
      <c r="FA119" s="625" t="s">
        <v>427</v>
      </c>
      <c r="FB119" s="631">
        <v>42406</v>
      </c>
      <c r="FC119" s="631">
        <v>42406</v>
      </c>
      <c r="FD119" s="631">
        <v>42406</v>
      </c>
      <c r="FE119" s="631">
        <v>0</v>
      </c>
      <c r="FF119" s="631">
        <v>42406</v>
      </c>
      <c r="FG119" s="631">
        <v>0</v>
      </c>
      <c r="FH119" s="631">
        <f t="shared" si="137"/>
        <v>42.405999999999999</v>
      </c>
      <c r="FI119" s="631">
        <f t="shared" si="138"/>
        <v>42.405999999999999</v>
      </c>
      <c r="FJ119" s="631">
        <f t="shared" si="139"/>
        <v>42.405999999999999</v>
      </c>
      <c r="FK119" s="631">
        <f t="shared" si="140"/>
        <v>0</v>
      </c>
      <c r="FL119" s="631">
        <f t="shared" si="141"/>
        <v>42.405999999999999</v>
      </c>
      <c r="FM119" s="631">
        <f t="shared" si="142"/>
        <v>0</v>
      </c>
      <c r="FP119" s="632" t="s">
        <v>357</v>
      </c>
      <c r="FQ119" s="633">
        <v>-38500</v>
      </c>
      <c r="FR119" s="627">
        <f>+FQ119/$FQ$1*$FR$1</f>
        <v>-38.5</v>
      </c>
      <c r="FT119" s="625" t="s">
        <v>427</v>
      </c>
      <c r="FU119" s="625">
        <v>54531</v>
      </c>
      <c r="FV119" s="633">
        <v>54531</v>
      </c>
      <c r="FW119" s="633">
        <v>54531</v>
      </c>
      <c r="FX119" s="633">
        <v>0</v>
      </c>
      <c r="FY119" s="633">
        <v>54531</v>
      </c>
      <c r="FZ119" s="633">
        <v>0</v>
      </c>
      <c r="GA119" s="633">
        <f t="shared" si="144"/>
        <v>54.530999999999999</v>
      </c>
      <c r="GB119" s="633">
        <f t="shared" si="145"/>
        <v>54.530999999999999</v>
      </c>
      <c r="GC119" s="633">
        <f t="shared" si="146"/>
        <v>54.530999999999999</v>
      </c>
      <c r="GD119" s="633">
        <f t="shared" si="147"/>
        <v>0</v>
      </c>
      <c r="GE119" s="633">
        <f t="shared" si="148"/>
        <v>54.530999999999999</v>
      </c>
      <c r="GF119" s="633">
        <f t="shared" si="149"/>
        <v>0</v>
      </c>
      <c r="GG119" s="633"/>
    </row>
    <row r="120" spans="1:189" x14ac:dyDescent="0.2">
      <c r="A120" s="624" t="s">
        <v>509</v>
      </c>
      <c r="B120" s="624">
        <v>10000</v>
      </c>
      <c r="C120" s="624">
        <v>0</v>
      </c>
      <c r="D120" s="624">
        <v>0</v>
      </c>
      <c r="E120" s="624">
        <v>10000</v>
      </c>
      <c r="F120" s="624">
        <f t="shared" si="150"/>
        <v>10.309999999999999</v>
      </c>
      <c r="G120" s="624">
        <f t="shared" si="151"/>
        <v>0</v>
      </c>
      <c r="H120" s="624">
        <f t="shared" si="152"/>
        <v>0</v>
      </c>
      <c r="I120" s="624">
        <f t="shared" si="153"/>
        <v>10.309999999999999</v>
      </c>
      <c r="J120" s="616" t="s">
        <v>282</v>
      </c>
      <c r="P120" s="625" t="s">
        <v>346</v>
      </c>
      <c r="Q120" s="626">
        <v>2186769</v>
      </c>
      <c r="R120" s="626">
        <v>844609</v>
      </c>
      <c r="S120" s="626">
        <v>994769</v>
      </c>
      <c r="T120" s="626">
        <v>1192000</v>
      </c>
      <c r="U120" s="626">
        <f t="shared" si="154"/>
        <v>2254.5588389999998</v>
      </c>
      <c r="V120" s="624">
        <f t="shared" si="155"/>
        <v>870.79187899999999</v>
      </c>
      <c r="W120" s="624">
        <f t="shared" si="156"/>
        <v>1025.6068389999998</v>
      </c>
      <c r="X120" s="624">
        <f t="shared" si="157"/>
        <v>1228.952</v>
      </c>
      <c r="AE120" s="616" t="s">
        <v>507</v>
      </c>
      <c r="AF120" s="624">
        <v>4515348</v>
      </c>
      <c r="AG120" s="624">
        <v>3401738</v>
      </c>
      <c r="AH120" s="624">
        <v>3568408</v>
      </c>
      <c r="AI120" s="624">
        <v>946940</v>
      </c>
      <c r="AJ120" s="624">
        <f t="shared" si="159"/>
        <v>4515.348</v>
      </c>
      <c r="AK120" s="624">
        <f t="shared" si="160"/>
        <v>3401.7379999999998</v>
      </c>
      <c r="AL120" s="624">
        <f t="shared" si="161"/>
        <v>3568.4079999999999</v>
      </c>
      <c r="AM120" s="624">
        <f t="shared" si="162"/>
        <v>946.94</v>
      </c>
      <c r="AP120" s="625"/>
      <c r="AQ120" s="626"/>
      <c r="AR120" s="626"/>
      <c r="AT120" s="625" t="s">
        <v>345</v>
      </c>
      <c r="AU120" s="626">
        <v>1952388</v>
      </c>
      <c r="AV120" s="626">
        <v>0</v>
      </c>
      <c r="AW120" s="626">
        <v>0</v>
      </c>
      <c r="AX120" s="626">
        <v>1952388</v>
      </c>
      <c r="AY120" s="624">
        <f t="shared" si="106"/>
        <v>1952.3879999999999</v>
      </c>
      <c r="AZ120" s="624">
        <f t="shared" si="107"/>
        <v>0</v>
      </c>
      <c r="BA120" s="624">
        <f t="shared" si="108"/>
        <v>0</v>
      </c>
      <c r="BB120" s="624">
        <f t="shared" si="109"/>
        <v>1952.3879999999999</v>
      </c>
      <c r="BH120" s="616" t="s">
        <v>507</v>
      </c>
      <c r="BI120" s="627">
        <v>6082178</v>
      </c>
      <c r="BJ120" s="627">
        <v>4807355</v>
      </c>
      <c r="BK120" s="627">
        <v>5485792</v>
      </c>
      <c r="BL120" s="627">
        <v>596386</v>
      </c>
      <c r="BM120" s="628">
        <f t="shared" si="111"/>
        <v>6082.1779999999999</v>
      </c>
      <c r="BN120" s="628">
        <f t="shared" si="112"/>
        <v>4807.3549999999996</v>
      </c>
      <c r="BO120" s="628">
        <f t="shared" si="113"/>
        <v>5485.7920000000004</v>
      </c>
      <c r="BP120" s="628">
        <f t="shared" si="114"/>
        <v>596.38599999999997</v>
      </c>
      <c r="BW120" s="627" t="s">
        <v>344</v>
      </c>
      <c r="BX120" s="627">
        <v>907131960</v>
      </c>
      <c r="BY120" s="627">
        <v>661152795</v>
      </c>
      <c r="BZ120" s="627">
        <v>245979165</v>
      </c>
      <c r="CA120" s="627">
        <v>346001926</v>
      </c>
      <c r="CB120" s="627">
        <f t="shared" si="116"/>
        <v>907131.96</v>
      </c>
      <c r="CC120" s="627">
        <f t="shared" si="117"/>
        <v>661152.79500000004</v>
      </c>
      <c r="CD120" s="627">
        <f t="shared" si="118"/>
        <v>245979.16500000001</v>
      </c>
      <c r="CE120" s="627">
        <f t="shared" si="119"/>
        <v>346001.92599999998</v>
      </c>
      <c r="CK120" s="625" t="s">
        <v>342</v>
      </c>
      <c r="CL120" s="626">
        <v>1105098389</v>
      </c>
      <c r="CM120" s="626">
        <v>324521910</v>
      </c>
      <c r="CN120" s="626">
        <v>699519910</v>
      </c>
      <c r="CO120" s="626">
        <v>405578479</v>
      </c>
      <c r="CP120" s="627">
        <f t="shared" si="121"/>
        <v>1105098.389</v>
      </c>
      <c r="CQ120" s="627">
        <f t="shared" si="122"/>
        <v>324521.90999999997</v>
      </c>
      <c r="CR120" s="627">
        <f t="shared" si="123"/>
        <v>699519.91</v>
      </c>
      <c r="CS120" s="627">
        <f t="shared" si="124"/>
        <v>405578.47899999999</v>
      </c>
      <c r="CU120" s="628"/>
      <c r="CZ120" s="625" t="s">
        <v>506</v>
      </c>
      <c r="DA120" s="626">
        <v>2190322870</v>
      </c>
      <c r="DB120" s="626">
        <v>900083720</v>
      </c>
      <c r="DC120" s="626">
        <v>1411445895</v>
      </c>
      <c r="DD120" s="626">
        <v>778876975</v>
      </c>
      <c r="DE120" s="626">
        <f t="shared" si="126"/>
        <v>2190322.87</v>
      </c>
      <c r="DF120" s="626">
        <f t="shared" si="127"/>
        <v>900083.72</v>
      </c>
      <c r="DG120" s="626">
        <f t="shared" si="128"/>
        <v>1411445.895</v>
      </c>
      <c r="DH120" s="626">
        <f t="shared" si="129"/>
        <v>778876.97499999998</v>
      </c>
      <c r="DQ120" s="629" t="s">
        <v>506</v>
      </c>
      <c r="DR120" s="626">
        <v>2155969818</v>
      </c>
      <c r="DS120" s="626">
        <v>1079426576</v>
      </c>
      <c r="DT120" s="626">
        <v>1766765667</v>
      </c>
      <c r="DU120" s="626">
        <v>389204151</v>
      </c>
      <c r="DV120" s="626">
        <f t="shared" si="131"/>
        <v>2155969.818</v>
      </c>
      <c r="DW120" s="626">
        <f t="shared" si="132"/>
        <v>1079426.5759999999</v>
      </c>
      <c r="DX120" s="626">
        <f t="shared" si="133"/>
        <v>1766765.6669999999</v>
      </c>
      <c r="DY120" s="626">
        <f t="shared" si="134"/>
        <v>389204.15100000001</v>
      </c>
      <c r="EH120" s="630" t="s">
        <v>506</v>
      </c>
      <c r="EI120" s="630">
        <v>2091738999</v>
      </c>
      <c r="EJ120" s="630">
        <v>1906791849</v>
      </c>
      <c r="EK120" s="630">
        <v>184947150</v>
      </c>
      <c r="EL120" s="630">
        <v>1114798160</v>
      </c>
      <c r="EM120" s="630">
        <v>1088781577</v>
      </c>
      <c r="EN120" s="630">
        <v>26016583</v>
      </c>
      <c r="EO120" s="630">
        <f t="shared" si="99"/>
        <v>2091738.9990000001</v>
      </c>
      <c r="EP120" s="630">
        <f t="shared" si="100"/>
        <v>1906791.8489999999</v>
      </c>
      <c r="EQ120" s="630">
        <f t="shared" si="101"/>
        <v>184947.15</v>
      </c>
      <c r="ER120" s="630">
        <f t="shared" si="102"/>
        <v>1114798.1599999999</v>
      </c>
      <c r="ES120" s="630">
        <f t="shared" si="103"/>
        <v>1088781.577</v>
      </c>
      <c r="ET120" s="630">
        <f t="shared" si="104"/>
        <v>26016.582999999999</v>
      </c>
      <c r="FA120" s="625" t="s">
        <v>506</v>
      </c>
      <c r="FB120" s="631">
        <v>2064097500</v>
      </c>
      <c r="FC120" s="631">
        <v>1426542467</v>
      </c>
      <c r="FD120" s="631">
        <v>1577409764</v>
      </c>
      <c r="FE120" s="631">
        <v>486687736</v>
      </c>
      <c r="FF120" s="631">
        <v>1158985788</v>
      </c>
      <c r="FG120" s="631">
        <v>267556679</v>
      </c>
      <c r="FH120" s="631">
        <f t="shared" si="137"/>
        <v>2064097.5</v>
      </c>
      <c r="FI120" s="631">
        <f t="shared" si="138"/>
        <v>1426542.4669999999</v>
      </c>
      <c r="FJ120" s="631">
        <f t="shared" si="139"/>
        <v>1577409.764</v>
      </c>
      <c r="FK120" s="631">
        <f t="shared" si="140"/>
        <v>486687.73599999998</v>
      </c>
      <c r="FL120" s="631">
        <f t="shared" si="141"/>
        <v>1158985.7879999999</v>
      </c>
      <c r="FM120" s="631">
        <f t="shared" si="142"/>
        <v>267556.679</v>
      </c>
      <c r="FP120" s="632"/>
      <c r="FQ120" s="633"/>
      <c r="FR120" s="627"/>
      <c r="FT120" s="625" t="s">
        <v>506</v>
      </c>
      <c r="FU120" s="625">
        <v>1633855537</v>
      </c>
      <c r="FV120" s="633">
        <v>1526727532</v>
      </c>
      <c r="FW120" s="633">
        <v>1562578602</v>
      </c>
      <c r="FX120" s="633">
        <v>71276935</v>
      </c>
      <c r="FY120" s="633">
        <v>1427859129</v>
      </c>
      <c r="FZ120" s="633">
        <v>98868403</v>
      </c>
      <c r="GA120" s="633">
        <f t="shared" si="144"/>
        <v>1633855.537</v>
      </c>
      <c r="GB120" s="633">
        <f t="shared" si="145"/>
        <v>1526727.5319999999</v>
      </c>
      <c r="GC120" s="633">
        <f t="shared" si="146"/>
        <v>1562578.602</v>
      </c>
      <c r="GD120" s="633">
        <f t="shared" si="147"/>
        <v>71276.934999999998</v>
      </c>
      <c r="GE120" s="633">
        <f t="shared" si="148"/>
        <v>1427859.129</v>
      </c>
      <c r="GF120" s="633">
        <f t="shared" si="149"/>
        <v>98868.403000000006</v>
      </c>
      <c r="GG120" s="633"/>
    </row>
    <row r="121" spans="1:189" x14ac:dyDescent="0.2">
      <c r="A121" s="624" t="s">
        <v>801</v>
      </c>
      <c r="B121" s="624">
        <v>1000</v>
      </c>
      <c r="C121" s="624">
        <v>0</v>
      </c>
      <c r="D121" s="624">
        <v>0</v>
      </c>
      <c r="E121" s="624">
        <v>1000</v>
      </c>
      <c r="F121" s="624">
        <f t="shared" si="150"/>
        <v>1.0309999999999999</v>
      </c>
      <c r="G121" s="624">
        <f t="shared" si="151"/>
        <v>0</v>
      </c>
      <c r="H121" s="624">
        <f t="shared" si="152"/>
        <v>0</v>
      </c>
      <c r="I121" s="624">
        <f t="shared" si="153"/>
        <v>1.0309999999999999</v>
      </c>
      <c r="J121" s="616" t="s">
        <v>282</v>
      </c>
      <c r="P121" s="625" t="s">
        <v>347</v>
      </c>
      <c r="Q121" s="626">
        <v>1399999</v>
      </c>
      <c r="R121" s="626">
        <v>1399999</v>
      </c>
      <c r="S121" s="626">
        <v>1399999</v>
      </c>
      <c r="T121" s="626">
        <v>0</v>
      </c>
      <c r="U121" s="626">
        <f t="shared" si="154"/>
        <v>1443.3989689999999</v>
      </c>
      <c r="V121" s="624">
        <f t="shared" si="155"/>
        <v>1443.3989689999999</v>
      </c>
      <c r="W121" s="624">
        <f t="shared" si="156"/>
        <v>1443.3989689999999</v>
      </c>
      <c r="X121" s="624">
        <f t="shared" si="157"/>
        <v>0</v>
      </c>
      <c r="AE121" s="616" t="s">
        <v>346</v>
      </c>
      <c r="AF121" s="624">
        <v>3115349</v>
      </c>
      <c r="AG121" s="624">
        <v>2001739</v>
      </c>
      <c r="AH121" s="624">
        <v>2168409</v>
      </c>
      <c r="AI121" s="624">
        <v>946940</v>
      </c>
      <c r="AJ121" s="624">
        <f t="shared" si="159"/>
        <v>3115.3490000000002</v>
      </c>
      <c r="AK121" s="624">
        <f t="shared" si="160"/>
        <v>2001.739</v>
      </c>
      <c r="AL121" s="624">
        <f t="shared" si="161"/>
        <v>2168.4090000000001</v>
      </c>
      <c r="AM121" s="624">
        <f t="shared" si="162"/>
        <v>946.94</v>
      </c>
      <c r="AP121" s="625"/>
      <c r="AQ121" s="626"/>
      <c r="AR121" s="626"/>
      <c r="AT121" s="625" t="s">
        <v>507</v>
      </c>
      <c r="AU121" s="626">
        <v>5192038</v>
      </c>
      <c r="AV121" s="626">
        <v>4435758</v>
      </c>
      <c r="AW121" s="626">
        <v>4435758</v>
      </c>
      <c r="AX121" s="626">
        <v>756280</v>
      </c>
      <c r="AY121" s="624">
        <f t="shared" si="106"/>
        <v>5192.0379999999996</v>
      </c>
      <c r="AZ121" s="624">
        <f t="shared" si="107"/>
        <v>4435.7579999999998</v>
      </c>
      <c r="BA121" s="624">
        <f t="shared" si="108"/>
        <v>4435.7579999999998</v>
      </c>
      <c r="BB121" s="624">
        <f t="shared" si="109"/>
        <v>756.28</v>
      </c>
      <c r="BH121" s="616" t="s">
        <v>346</v>
      </c>
      <c r="BI121" s="627">
        <v>4682179</v>
      </c>
      <c r="BJ121" s="627">
        <v>3407356</v>
      </c>
      <c r="BK121" s="627">
        <v>4085793</v>
      </c>
      <c r="BL121" s="627">
        <v>596386</v>
      </c>
      <c r="BM121" s="628">
        <f t="shared" si="111"/>
        <v>4682.1790000000001</v>
      </c>
      <c r="BN121" s="628">
        <f t="shared" si="112"/>
        <v>3407.3560000000002</v>
      </c>
      <c r="BO121" s="628">
        <f t="shared" si="113"/>
        <v>4085.7930000000001</v>
      </c>
      <c r="BP121" s="628">
        <f t="shared" si="114"/>
        <v>596.38599999999997</v>
      </c>
      <c r="BW121" s="627" t="s">
        <v>345</v>
      </c>
      <c r="BX121" s="627">
        <v>730437</v>
      </c>
      <c r="BY121" s="627">
        <v>0</v>
      </c>
      <c r="BZ121" s="627">
        <v>730437</v>
      </c>
      <c r="CA121" s="627">
        <v>0</v>
      </c>
      <c r="CB121" s="627">
        <f t="shared" si="116"/>
        <v>730.43700000000001</v>
      </c>
      <c r="CC121" s="627">
        <f t="shared" si="117"/>
        <v>0</v>
      </c>
      <c r="CD121" s="627">
        <f t="shared" si="118"/>
        <v>730.43700000000001</v>
      </c>
      <c r="CE121" s="627">
        <f t="shared" si="119"/>
        <v>0</v>
      </c>
      <c r="CK121" s="625" t="s">
        <v>343</v>
      </c>
      <c r="CL121" s="626">
        <v>28560000</v>
      </c>
      <c r="CM121" s="626">
        <v>3950000</v>
      </c>
      <c r="CN121" s="626">
        <v>19815000</v>
      </c>
      <c r="CO121" s="626">
        <v>8745000</v>
      </c>
      <c r="CP121" s="627">
        <f t="shared" si="121"/>
        <v>28560</v>
      </c>
      <c r="CQ121" s="627">
        <f t="shared" si="122"/>
        <v>3950</v>
      </c>
      <c r="CR121" s="627">
        <f t="shared" si="123"/>
        <v>19815</v>
      </c>
      <c r="CS121" s="627">
        <f t="shared" si="124"/>
        <v>8745</v>
      </c>
      <c r="CU121" s="628"/>
      <c r="CZ121" s="625" t="s">
        <v>342</v>
      </c>
      <c r="DA121" s="626">
        <v>1115088515</v>
      </c>
      <c r="DB121" s="626">
        <v>397693409</v>
      </c>
      <c r="DC121" s="626">
        <v>699519910</v>
      </c>
      <c r="DD121" s="626">
        <v>415568605</v>
      </c>
      <c r="DE121" s="626">
        <f t="shared" si="126"/>
        <v>1115088.5149999999</v>
      </c>
      <c r="DF121" s="626">
        <f t="shared" si="127"/>
        <v>397693.40899999999</v>
      </c>
      <c r="DG121" s="626">
        <f t="shared" si="128"/>
        <v>699519.91</v>
      </c>
      <c r="DH121" s="626">
        <f t="shared" si="129"/>
        <v>415568.60499999998</v>
      </c>
      <c r="DQ121" s="629" t="s">
        <v>342</v>
      </c>
      <c r="DR121" s="626">
        <v>1122088515</v>
      </c>
      <c r="DS121" s="626">
        <v>419773409</v>
      </c>
      <c r="DT121" s="626">
        <v>1034500869</v>
      </c>
      <c r="DU121" s="626">
        <v>87587646</v>
      </c>
      <c r="DV121" s="626">
        <f t="shared" si="131"/>
        <v>1122088.5149999999</v>
      </c>
      <c r="DW121" s="626">
        <f t="shared" si="132"/>
        <v>419773.40899999999</v>
      </c>
      <c r="DX121" s="626">
        <f t="shared" si="133"/>
        <v>1034500.8689999999</v>
      </c>
      <c r="DY121" s="626">
        <f t="shared" si="134"/>
        <v>87587.645999999993</v>
      </c>
      <c r="EH121" s="630" t="s">
        <v>342</v>
      </c>
      <c r="EI121" s="630">
        <v>1244051297</v>
      </c>
      <c r="EJ121" s="630">
        <v>1158024069</v>
      </c>
      <c r="EK121" s="630">
        <v>86027228</v>
      </c>
      <c r="EL121" s="630">
        <v>439524936</v>
      </c>
      <c r="EM121" s="630">
        <v>419773409</v>
      </c>
      <c r="EN121" s="630">
        <v>19751527</v>
      </c>
      <c r="EO121" s="630">
        <f t="shared" si="99"/>
        <v>1244051.297</v>
      </c>
      <c r="EP121" s="630">
        <f t="shared" si="100"/>
        <v>1158024.0689999999</v>
      </c>
      <c r="EQ121" s="630">
        <f t="shared" si="101"/>
        <v>86027.228000000003</v>
      </c>
      <c r="ER121" s="630">
        <f t="shared" si="102"/>
        <v>439524.93599999999</v>
      </c>
      <c r="ES121" s="630">
        <f t="shared" si="103"/>
        <v>419773.40899999999</v>
      </c>
      <c r="ET121" s="630">
        <f t="shared" si="104"/>
        <v>19751.526999999998</v>
      </c>
      <c r="FA121" s="625" t="s">
        <v>342</v>
      </c>
      <c r="FB121" s="631">
        <v>1182349767</v>
      </c>
      <c r="FC121" s="631">
        <v>677661521</v>
      </c>
      <c r="FD121" s="631">
        <v>750386069</v>
      </c>
      <c r="FE121" s="631">
        <v>431963698</v>
      </c>
      <c r="FF121" s="631">
        <v>439524936</v>
      </c>
      <c r="FG121" s="631">
        <v>238136585</v>
      </c>
      <c r="FH121" s="631">
        <f t="shared" si="137"/>
        <v>1182349.767</v>
      </c>
      <c r="FI121" s="631">
        <f t="shared" si="138"/>
        <v>677661.52099999995</v>
      </c>
      <c r="FJ121" s="631">
        <f t="shared" si="139"/>
        <v>750386.06900000002</v>
      </c>
      <c r="FK121" s="631">
        <f t="shared" si="140"/>
        <v>431963.69799999997</v>
      </c>
      <c r="FL121" s="631">
        <f t="shared" si="141"/>
        <v>439524.93599999999</v>
      </c>
      <c r="FM121" s="631">
        <f t="shared" si="142"/>
        <v>238136.58499999999</v>
      </c>
      <c r="FP121" s="632"/>
      <c r="FQ121" s="633"/>
      <c r="FR121" s="627"/>
      <c r="FT121" s="625" t="s">
        <v>342</v>
      </c>
      <c r="FU121" s="625">
        <v>782886067</v>
      </c>
      <c r="FV121" s="633">
        <v>720356021</v>
      </c>
      <c r="FW121" s="633">
        <v>750386067</v>
      </c>
      <c r="FX121" s="633">
        <v>32500000</v>
      </c>
      <c r="FY121" s="633">
        <v>677661521</v>
      </c>
      <c r="FZ121" s="633">
        <v>42694500</v>
      </c>
      <c r="GA121" s="633">
        <f t="shared" si="144"/>
        <v>782886.06700000004</v>
      </c>
      <c r="GB121" s="633">
        <f t="shared" si="145"/>
        <v>720356.02099999995</v>
      </c>
      <c r="GC121" s="633">
        <f t="shared" si="146"/>
        <v>750386.06700000004</v>
      </c>
      <c r="GD121" s="633">
        <f t="shared" si="147"/>
        <v>32500</v>
      </c>
      <c r="GE121" s="633">
        <f t="shared" si="148"/>
        <v>677661.52099999995</v>
      </c>
      <c r="GF121" s="633">
        <f t="shared" si="149"/>
        <v>42694.5</v>
      </c>
      <c r="GG121" s="633"/>
    </row>
    <row r="122" spans="1:189" x14ac:dyDescent="0.2">
      <c r="A122" s="624" t="s">
        <v>510</v>
      </c>
      <c r="B122" s="624">
        <v>8000</v>
      </c>
      <c r="C122" s="624">
        <v>0</v>
      </c>
      <c r="D122" s="624">
        <v>0</v>
      </c>
      <c r="E122" s="624">
        <v>8000</v>
      </c>
      <c r="F122" s="624">
        <f t="shared" si="150"/>
        <v>8.2479999999999993</v>
      </c>
      <c r="G122" s="624">
        <f t="shared" si="151"/>
        <v>0</v>
      </c>
      <c r="H122" s="624">
        <f t="shared" si="152"/>
        <v>0</v>
      </c>
      <c r="I122" s="624">
        <f t="shared" si="153"/>
        <v>8.2479999999999993</v>
      </c>
      <c r="J122" s="616" t="s">
        <v>282</v>
      </c>
      <c r="P122" s="625" t="s">
        <v>508</v>
      </c>
      <c r="Q122" s="626">
        <v>10000</v>
      </c>
      <c r="R122" s="626">
        <v>0</v>
      </c>
      <c r="S122" s="626">
        <v>0</v>
      </c>
      <c r="T122" s="626">
        <v>10000</v>
      </c>
      <c r="U122" s="626">
        <f t="shared" si="154"/>
        <v>10.309999999999999</v>
      </c>
      <c r="V122" s="624">
        <f t="shared" si="155"/>
        <v>0</v>
      </c>
      <c r="W122" s="624">
        <f t="shared" si="156"/>
        <v>0</v>
      </c>
      <c r="X122" s="624">
        <f t="shared" si="157"/>
        <v>10.309999999999999</v>
      </c>
      <c r="AE122" s="616" t="s">
        <v>347</v>
      </c>
      <c r="AF122" s="624">
        <v>1399999</v>
      </c>
      <c r="AG122" s="624">
        <v>1399999</v>
      </c>
      <c r="AH122" s="624">
        <v>1399999</v>
      </c>
      <c r="AI122" s="624">
        <v>0</v>
      </c>
      <c r="AJ122" s="624">
        <f t="shared" si="159"/>
        <v>1399.999</v>
      </c>
      <c r="AK122" s="624">
        <f t="shared" si="160"/>
        <v>1399.999</v>
      </c>
      <c r="AL122" s="624">
        <f t="shared" si="161"/>
        <v>1399.999</v>
      </c>
      <c r="AM122" s="624">
        <f t="shared" si="162"/>
        <v>0</v>
      </c>
      <c r="AP122" s="625"/>
      <c r="AQ122" s="626"/>
      <c r="AR122" s="626"/>
      <c r="AT122" s="625" t="s">
        <v>346</v>
      </c>
      <c r="AU122" s="626">
        <v>3792039</v>
      </c>
      <c r="AV122" s="626">
        <v>3035759</v>
      </c>
      <c r="AW122" s="626">
        <v>3035759</v>
      </c>
      <c r="AX122" s="626">
        <v>756280</v>
      </c>
      <c r="AY122" s="624">
        <f t="shared" si="106"/>
        <v>3792.0390000000002</v>
      </c>
      <c r="AZ122" s="624">
        <f t="shared" si="107"/>
        <v>3035.759</v>
      </c>
      <c r="BA122" s="624">
        <f t="shared" si="108"/>
        <v>3035.759</v>
      </c>
      <c r="BB122" s="624">
        <f t="shared" si="109"/>
        <v>756.28</v>
      </c>
      <c r="BH122" s="616" t="s">
        <v>347</v>
      </c>
      <c r="BI122" s="627">
        <v>1399999</v>
      </c>
      <c r="BJ122" s="627">
        <v>1399999</v>
      </c>
      <c r="BK122" s="627">
        <v>1399999</v>
      </c>
      <c r="BL122" s="627">
        <v>0</v>
      </c>
      <c r="BM122" s="628">
        <f t="shared" si="111"/>
        <v>1399.999</v>
      </c>
      <c r="BN122" s="628">
        <f t="shared" si="112"/>
        <v>1399.999</v>
      </c>
      <c r="BO122" s="628">
        <f t="shared" si="113"/>
        <v>1399.999</v>
      </c>
      <c r="BP122" s="628">
        <f t="shared" si="114"/>
        <v>0</v>
      </c>
      <c r="BW122" s="627" t="s">
        <v>507</v>
      </c>
      <c r="BX122" s="627">
        <v>6102788</v>
      </c>
      <c r="BY122" s="627">
        <v>6102788</v>
      </c>
      <c r="BZ122" s="627">
        <v>0</v>
      </c>
      <c r="CA122" s="627">
        <v>5880668</v>
      </c>
      <c r="CB122" s="627">
        <f t="shared" si="116"/>
        <v>6102.7879999999996</v>
      </c>
      <c r="CC122" s="627">
        <f t="shared" si="117"/>
        <v>6102.7879999999996</v>
      </c>
      <c r="CD122" s="627">
        <f t="shared" si="118"/>
        <v>0</v>
      </c>
      <c r="CE122" s="627">
        <f t="shared" si="119"/>
        <v>5880.6679999999997</v>
      </c>
      <c r="CK122" s="625" t="s">
        <v>344</v>
      </c>
      <c r="CL122" s="626">
        <v>1102715521</v>
      </c>
      <c r="CM122" s="626">
        <v>367680058</v>
      </c>
      <c r="CN122" s="626">
        <v>667686059</v>
      </c>
      <c r="CO122" s="626">
        <v>435029462</v>
      </c>
      <c r="CP122" s="627">
        <f t="shared" si="121"/>
        <v>1102715.5209999999</v>
      </c>
      <c r="CQ122" s="627">
        <f t="shared" si="122"/>
        <v>367680.05800000002</v>
      </c>
      <c r="CR122" s="627">
        <f t="shared" si="123"/>
        <v>667686.05900000001</v>
      </c>
      <c r="CS122" s="627">
        <f t="shared" si="124"/>
        <v>435029.462</v>
      </c>
      <c r="CU122" s="628"/>
      <c r="CZ122" s="625" t="s">
        <v>343</v>
      </c>
      <c r="DA122" s="626">
        <v>48560000</v>
      </c>
      <c r="DB122" s="626">
        <v>3950000</v>
      </c>
      <c r="DC122" s="626">
        <v>33540000</v>
      </c>
      <c r="DD122" s="626">
        <v>15020000</v>
      </c>
      <c r="DE122" s="626">
        <f t="shared" si="126"/>
        <v>48560</v>
      </c>
      <c r="DF122" s="626">
        <f t="shared" si="127"/>
        <v>3950</v>
      </c>
      <c r="DG122" s="626">
        <f t="shared" si="128"/>
        <v>33540</v>
      </c>
      <c r="DH122" s="626">
        <f t="shared" si="129"/>
        <v>15020</v>
      </c>
      <c r="DQ122" s="629" t="s">
        <v>343</v>
      </c>
      <c r="DR122" s="626">
        <v>48560000</v>
      </c>
      <c r="DS122" s="626">
        <v>3950000</v>
      </c>
      <c r="DT122" s="626">
        <v>33540000</v>
      </c>
      <c r="DU122" s="626">
        <v>15020000</v>
      </c>
      <c r="DV122" s="626">
        <f t="shared" si="131"/>
        <v>48560</v>
      </c>
      <c r="DW122" s="626">
        <f t="shared" si="132"/>
        <v>3950</v>
      </c>
      <c r="DX122" s="626">
        <f t="shared" si="133"/>
        <v>33540</v>
      </c>
      <c r="DY122" s="626">
        <f t="shared" si="134"/>
        <v>15020</v>
      </c>
      <c r="EH122" s="630" t="s">
        <v>343</v>
      </c>
      <c r="EI122" s="630">
        <v>48560000</v>
      </c>
      <c r="EJ122" s="630">
        <v>37376200</v>
      </c>
      <c r="EK122" s="630">
        <v>11183800</v>
      </c>
      <c r="EL122" s="630">
        <v>10305000</v>
      </c>
      <c r="EM122" s="630">
        <v>6905000</v>
      </c>
      <c r="EN122" s="630">
        <v>3400000</v>
      </c>
      <c r="EO122" s="630">
        <f t="shared" si="99"/>
        <v>48560</v>
      </c>
      <c r="EP122" s="630">
        <f t="shared" si="100"/>
        <v>37376.199999999997</v>
      </c>
      <c r="EQ122" s="630">
        <f t="shared" si="101"/>
        <v>11183.8</v>
      </c>
      <c r="ER122" s="630">
        <f t="shared" si="102"/>
        <v>10305</v>
      </c>
      <c r="ES122" s="630">
        <f t="shared" si="103"/>
        <v>6905</v>
      </c>
      <c r="ET122" s="630">
        <f t="shared" si="104"/>
        <v>3400</v>
      </c>
      <c r="FA122" s="625" t="s">
        <v>343</v>
      </c>
      <c r="FB122" s="631">
        <v>48560000</v>
      </c>
      <c r="FC122" s="631">
        <v>17240000</v>
      </c>
      <c r="FD122" s="631">
        <v>44752200</v>
      </c>
      <c r="FE122" s="631">
        <v>3807800</v>
      </c>
      <c r="FF122" s="631">
        <v>10305000</v>
      </c>
      <c r="FG122" s="631">
        <v>6935000</v>
      </c>
      <c r="FH122" s="631">
        <f t="shared" si="137"/>
        <v>48560</v>
      </c>
      <c r="FI122" s="631">
        <f t="shared" si="138"/>
        <v>17240</v>
      </c>
      <c r="FJ122" s="631">
        <f t="shared" si="139"/>
        <v>44752.2</v>
      </c>
      <c r="FK122" s="631">
        <f t="shared" si="140"/>
        <v>3807.8</v>
      </c>
      <c r="FL122" s="631">
        <f t="shared" si="141"/>
        <v>10305</v>
      </c>
      <c r="FM122" s="631">
        <f t="shared" si="142"/>
        <v>6935</v>
      </c>
      <c r="FT122" s="625" t="s">
        <v>343</v>
      </c>
      <c r="FU122" s="625">
        <v>48560000</v>
      </c>
      <c r="FV122" s="633">
        <v>42263200</v>
      </c>
      <c r="FW122" s="633">
        <v>43763200</v>
      </c>
      <c r="FX122" s="633">
        <v>4796800</v>
      </c>
      <c r="FY122" s="633">
        <v>18110000</v>
      </c>
      <c r="FZ122" s="633">
        <v>24153200</v>
      </c>
      <c r="GA122" s="633">
        <f t="shared" si="144"/>
        <v>48560</v>
      </c>
      <c r="GB122" s="633">
        <f t="shared" si="145"/>
        <v>42263.199999999997</v>
      </c>
      <c r="GC122" s="633">
        <f t="shared" si="146"/>
        <v>43763.199999999997</v>
      </c>
      <c r="GD122" s="633">
        <f t="shared" si="147"/>
        <v>4796.8</v>
      </c>
      <c r="GE122" s="633">
        <f t="shared" si="148"/>
        <v>18110</v>
      </c>
      <c r="GF122" s="633">
        <f t="shared" si="149"/>
        <v>24153.200000000001</v>
      </c>
      <c r="GG122" s="633"/>
    </row>
    <row r="123" spans="1:189" x14ac:dyDescent="0.2">
      <c r="A123" s="624" t="s">
        <v>782</v>
      </c>
      <c r="B123" s="624">
        <v>1000</v>
      </c>
      <c r="C123" s="624">
        <v>0</v>
      </c>
      <c r="D123" s="624">
        <v>0</v>
      </c>
      <c r="E123" s="624">
        <v>1000</v>
      </c>
      <c r="F123" s="624">
        <f t="shared" si="150"/>
        <v>1.0309999999999999</v>
      </c>
      <c r="G123" s="624">
        <f t="shared" si="151"/>
        <v>0</v>
      </c>
      <c r="H123" s="624">
        <f t="shared" si="152"/>
        <v>0</v>
      </c>
      <c r="I123" s="624">
        <f t="shared" si="153"/>
        <v>1.0309999999999999</v>
      </c>
      <c r="J123" s="616" t="s">
        <v>282</v>
      </c>
      <c r="P123" s="625" t="s">
        <v>509</v>
      </c>
      <c r="Q123" s="626">
        <v>10000</v>
      </c>
      <c r="R123" s="626">
        <v>0</v>
      </c>
      <c r="S123" s="626">
        <v>0</v>
      </c>
      <c r="T123" s="626">
        <v>10000</v>
      </c>
      <c r="U123" s="626">
        <f t="shared" si="154"/>
        <v>10.309999999999999</v>
      </c>
      <c r="V123" s="624">
        <f t="shared" si="155"/>
        <v>0</v>
      </c>
      <c r="W123" s="624">
        <f t="shared" si="156"/>
        <v>0</v>
      </c>
      <c r="X123" s="624">
        <f t="shared" si="157"/>
        <v>10.309999999999999</v>
      </c>
      <c r="AE123" s="616" t="s">
        <v>508</v>
      </c>
      <c r="AF123" s="624">
        <v>10000</v>
      </c>
      <c r="AG123" s="624">
        <v>0</v>
      </c>
      <c r="AH123" s="624">
        <v>0</v>
      </c>
      <c r="AI123" s="624">
        <v>10000</v>
      </c>
      <c r="AJ123" s="624">
        <f t="shared" si="159"/>
        <v>10</v>
      </c>
      <c r="AK123" s="624">
        <f t="shared" si="160"/>
        <v>0</v>
      </c>
      <c r="AL123" s="624">
        <f t="shared" si="161"/>
        <v>0</v>
      </c>
      <c r="AM123" s="624">
        <f t="shared" si="162"/>
        <v>10</v>
      </c>
      <c r="AP123" s="625"/>
      <c r="AQ123" s="626"/>
      <c r="AR123" s="626"/>
      <c r="AT123" s="625" t="s">
        <v>347</v>
      </c>
      <c r="AU123" s="626">
        <v>1399999</v>
      </c>
      <c r="AV123" s="626">
        <v>1399999</v>
      </c>
      <c r="AW123" s="626">
        <v>1399999</v>
      </c>
      <c r="AX123" s="626">
        <v>0</v>
      </c>
      <c r="AY123" s="624">
        <f t="shared" si="106"/>
        <v>1399.999</v>
      </c>
      <c r="AZ123" s="624">
        <f t="shared" si="107"/>
        <v>1399.999</v>
      </c>
      <c r="BA123" s="624">
        <f t="shared" si="108"/>
        <v>1399.999</v>
      </c>
      <c r="BB123" s="624">
        <f t="shared" si="109"/>
        <v>0</v>
      </c>
      <c r="BH123" s="616" t="s">
        <v>508</v>
      </c>
      <c r="BI123" s="627">
        <v>10000</v>
      </c>
      <c r="BJ123" s="627">
        <v>0</v>
      </c>
      <c r="BK123" s="627">
        <v>0</v>
      </c>
      <c r="BL123" s="627">
        <v>10000</v>
      </c>
      <c r="BM123" s="628">
        <f t="shared" si="111"/>
        <v>10</v>
      </c>
      <c r="BN123" s="628">
        <f t="shared" si="112"/>
        <v>0</v>
      </c>
      <c r="BO123" s="628">
        <f t="shared" si="113"/>
        <v>0</v>
      </c>
      <c r="BP123" s="628">
        <f t="shared" si="114"/>
        <v>10</v>
      </c>
      <c r="BW123" s="627" t="s">
        <v>346</v>
      </c>
      <c r="BX123" s="627">
        <v>4651738</v>
      </c>
      <c r="BY123" s="627">
        <v>4651738</v>
      </c>
      <c r="BZ123" s="627">
        <v>0</v>
      </c>
      <c r="CA123" s="627">
        <v>4429618</v>
      </c>
      <c r="CB123" s="627">
        <f t="shared" si="116"/>
        <v>4651.7380000000003</v>
      </c>
      <c r="CC123" s="627">
        <f t="shared" si="117"/>
        <v>4651.7380000000003</v>
      </c>
      <c r="CD123" s="627">
        <f t="shared" si="118"/>
        <v>0</v>
      </c>
      <c r="CE123" s="627">
        <f t="shared" si="119"/>
        <v>4429.6180000000004</v>
      </c>
      <c r="CK123" s="625" t="s">
        <v>345</v>
      </c>
      <c r="CL123" s="626">
        <v>19583</v>
      </c>
      <c r="CM123" s="626">
        <v>0</v>
      </c>
      <c r="CN123" s="626">
        <v>0</v>
      </c>
      <c r="CO123" s="626">
        <v>19583</v>
      </c>
      <c r="CP123" s="627">
        <f t="shared" si="121"/>
        <v>19.582999999999998</v>
      </c>
      <c r="CQ123" s="627">
        <f t="shared" si="122"/>
        <v>0</v>
      </c>
      <c r="CR123" s="627">
        <f t="shared" si="123"/>
        <v>0</v>
      </c>
      <c r="CS123" s="627">
        <f t="shared" si="124"/>
        <v>19.582999999999998</v>
      </c>
      <c r="CU123" s="628"/>
      <c r="CZ123" s="625" t="s">
        <v>344</v>
      </c>
      <c r="DA123" s="626">
        <v>1026654772</v>
      </c>
      <c r="DB123" s="626">
        <v>498440311</v>
      </c>
      <c r="DC123" s="626">
        <v>678385985</v>
      </c>
      <c r="DD123" s="626">
        <v>348268787</v>
      </c>
      <c r="DE123" s="626">
        <f t="shared" si="126"/>
        <v>1026654.772</v>
      </c>
      <c r="DF123" s="626">
        <f t="shared" si="127"/>
        <v>498440.31099999999</v>
      </c>
      <c r="DG123" s="626">
        <f t="shared" si="128"/>
        <v>678385.98499999999</v>
      </c>
      <c r="DH123" s="626">
        <f t="shared" si="129"/>
        <v>348268.78700000001</v>
      </c>
      <c r="DQ123" s="629" t="s">
        <v>344</v>
      </c>
      <c r="DR123" s="626">
        <v>985301720</v>
      </c>
      <c r="DS123" s="626">
        <v>655703167</v>
      </c>
      <c r="DT123" s="626">
        <v>698724798</v>
      </c>
      <c r="DU123" s="626">
        <v>286576922</v>
      </c>
      <c r="DV123" s="626">
        <f t="shared" si="131"/>
        <v>985301.72</v>
      </c>
      <c r="DW123" s="626">
        <f t="shared" si="132"/>
        <v>655703.16700000002</v>
      </c>
      <c r="DX123" s="626">
        <f t="shared" si="133"/>
        <v>698724.79799999995</v>
      </c>
      <c r="DY123" s="626">
        <f t="shared" si="134"/>
        <v>286576.92200000002</v>
      </c>
      <c r="EH123" s="630" t="s">
        <v>344</v>
      </c>
      <c r="EI123" s="630">
        <v>799108119</v>
      </c>
      <c r="EJ123" s="630">
        <v>711391580</v>
      </c>
      <c r="EK123" s="630">
        <v>87716539</v>
      </c>
      <c r="EL123" s="630">
        <v>664968224</v>
      </c>
      <c r="EM123" s="630">
        <v>662103168</v>
      </c>
      <c r="EN123" s="630">
        <v>2865056</v>
      </c>
      <c r="EO123" s="630">
        <f t="shared" si="99"/>
        <v>799108.11899999995</v>
      </c>
      <c r="EP123" s="630">
        <f t="shared" si="100"/>
        <v>711391.58</v>
      </c>
      <c r="EQ123" s="630">
        <f t="shared" si="101"/>
        <v>87716.539000000004</v>
      </c>
      <c r="ER123" s="630">
        <f t="shared" si="102"/>
        <v>664968.22400000005</v>
      </c>
      <c r="ES123" s="630">
        <f t="shared" si="103"/>
        <v>662103.16799999995</v>
      </c>
      <c r="ET123" s="630">
        <f t="shared" si="104"/>
        <v>2865.056</v>
      </c>
      <c r="FA123" s="625" t="s">
        <v>344</v>
      </c>
      <c r="FB123" s="631">
        <v>831176600</v>
      </c>
      <c r="FC123" s="631">
        <v>731640946</v>
      </c>
      <c r="FD123" s="631">
        <v>780272295</v>
      </c>
      <c r="FE123" s="631">
        <v>50904305</v>
      </c>
      <c r="FF123" s="631">
        <v>709155852</v>
      </c>
      <c r="FG123" s="631">
        <v>22485094</v>
      </c>
      <c r="FH123" s="631">
        <f t="shared" si="137"/>
        <v>831176.6</v>
      </c>
      <c r="FI123" s="631">
        <f t="shared" si="138"/>
        <v>731640.946</v>
      </c>
      <c r="FJ123" s="631">
        <f t="shared" si="139"/>
        <v>780272.29500000004</v>
      </c>
      <c r="FK123" s="631">
        <f t="shared" si="140"/>
        <v>50904.305</v>
      </c>
      <c r="FL123" s="631">
        <f t="shared" si="141"/>
        <v>709155.85199999996</v>
      </c>
      <c r="FM123" s="631">
        <f t="shared" si="142"/>
        <v>22485.094000000001</v>
      </c>
      <c r="FT123" s="625" t="s">
        <v>344</v>
      </c>
      <c r="FU123" s="625">
        <v>800410270</v>
      </c>
      <c r="FV123" s="633">
        <v>762109111</v>
      </c>
      <c r="FW123" s="633">
        <v>766430135</v>
      </c>
      <c r="FX123" s="633">
        <v>33980135</v>
      </c>
      <c r="FY123" s="633">
        <v>730088408</v>
      </c>
      <c r="FZ123" s="633">
        <v>32020703</v>
      </c>
      <c r="GA123" s="633">
        <f t="shared" si="144"/>
        <v>800410.27</v>
      </c>
      <c r="GB123" s="633">
        <f t="shared" si="145"/>
        <v>762109.11100000003</v>
      </c>
      <c r="GC123" s="633">
        <f t="shared" si="146"/>
        <v>766430.13500000001</v>
      </c>
      <c r="GD123" s="633">
        <f t="shared" si="147"/>
        <v>33980.135000000002</v>
      </c>
      <c r="GE123" s="633">
        <f t="shared" si="148"/>
        <v>730088.40800000005</v>
      </c>
      <c r="GF123" s="633">
        <f t="shared" si="149"/>
        <v>32020.703000000001</v>
      </c>
      <c r="GG123" s="633"/>
    </row>
    <row r="124" spans="1:189" x14ac:dyDescent="0.2">
      <c r="A124" s="624" t="s">
        <v>348</v>
      </c>
      <c r="B124" s="624">
        <v>82773000</v>
      </c>
      <c r="C124" s="624">
        <v>7213296</v>
      </c>
      <c r="D124" s="624">
        <v>81409552</v>
      </c>
      <c r="E124" s="624">
        <v>1363448</v>
      </c>
      <c r="F124" s="624">
        <f t="shared" si="150"/>
        <v>85338.962999999989</v>
      </c>
      <c r="G124" s="624">
        <f t="shared" si="151"/>
        <v>7436.9081759999999</v>
      </c>
      <c r="H124" s="624">
        <f t="shared" si="152"/>
        <v>83933.248111999987</v>
      </c>
      <c r="I124" s="624">
        <f t="shared" si="153"/>
        <v>1405.714888</v>
      </c>
      <c r="J124" s="616" t="s">
        <v>282</v>
      </c>
      <c r="P124" s="625" t="s">
        <v>801</v>
      </c>
      <c r="Q124" s="626">
        <v>1000</v>
      </c>
      <c r="R124" s="626">
        <v>0</v>
      </c>
      <c r="S124" s="626">
        <v>0</v>
      </c>
      <c r="T124" s="626">
        <v>1000</v>
      </c>
      <c r="U124" s="626">
        <f t="shared" si="154"/>
        <v>1.0309999999999999</v>
      </c>
      <c r="V124" s="624">
        <f t="shared" si="155"/>
        <v>0</v>
      </c>
      <c r="W124" s="624">
        <f t="shared" si="156"/>
        <v>0</v>
      </c>
      <c r="X124" s="624">
        <f t="shared" si="157"/>
        <v>1.0309999999999999</v>
      </c>
      <c r="AE124" s="616" t="s">
        <v>509</v>
      </c>
      <c r="AF124" s="624">
        <v>10000</v>
      </c>
      <c r="AG124" s="624">
        <v>0</v>
      </c>
      <c r="AH124" s="624">
        <v>0</v>
      </c>
      <c r="AI124" s="624">
        <v>10000</v>
      </c>
      <c r="AJ124" s="624">
        <f t="shared" si="159"/>
        <v>10</v>
      </c>
      <c r="AK124" s="624">
        <f t="shared" si="160"/>
        <v>0</v>
      </c>
      <c r="AL124" s="624">
        <f t="shared" si="161"/>
        <v>0</v>
      </c>
      <c r="AM124" s="624">
        <f t="shared" si="162"/>
        <v>10</v>
      </c>
      <c r="AT124" s="625" t="s">
        <v>508</v>
      </c>
      <c r="AU124" s="626">
        <v>10000</v>
      </c>
      <c r="AV124" s="626">
        <v>0</v>
      </c>
      <c r="AW124" s="626">
        <v>0</v>
      </c>
      <c r="AX124" s="626">
        <v>10000</v>
      </c>
      <c r="AY124" s="624">
        <f t="shared" si="106"/>
        <v>10</v>
      </c>
      <c r="AZ124" s="624">
        <f t="shared" si="107"/>
        <v>0</v>
      </c>
      <c r="BA124" s="624">
        <f t="shared" si="108"/>
        <v>0</v>
      </c>
      <c r="BB124" s="624">
        <f t="shared" si="109"/>
        <v>10</v>
      </c>
      <c r="BH124" s="616" t="s">
        <v>509</v>
      </c>
      <c r="BI124" s="627">
        <v>10000</v>
      </c>
      <c r="BJ124" s="627">
        <v>0</v>
      </c>
      <c r="BK124" s="627">
        <v>0</v>
      </c>
      <c r="BL124" s="627">
        <v>10000</v>
      </c>
      <c r="BM124" s="628">
        <f t="shared" si="111"/>
        <v>10</v>
      </c>
      <c r="BN124" s="628">
        <f t="shared" si="112"/>
        <v>0</v>
      </c>
      <c r="BO124" s="628">
        <f t="shared" si="113"/>
        <v>0</v>
      </c>
      <c r="BP124" s="628">
        <f t="shared" si="114"/>
        <v>10</v>
      </c>
      <c r="BW124" s="627" t="s">
        <v>347</v>
      </c>
      <c r="BX124" s="627">
        <v>1451050</v>
      </c>
      <c r="BY124" s="627">
        <v>1451050</v>
      </c>
      <c r="BZ124" s="627">
        <v>0</v>
      </c>
      <c r="CA124" s="627">
        <v>1451050</v>
      </c>
      <c r="CB124" s="627">
        <f t="shared" si="116"/>
        <v>1451.05</v>
      </c>
      <c r="CC124" s="627">
        <f t="shared" si="117"/>
        <v>1451.05</v>
      </c>
      <c r="CD124" s="627">
        <f t="shared" si="118"/>
        <v>0</v>
      </c>
      <c r="CE124" s="627">
        <f t="shared" si="119"/>
        <v>1451.05</v>
      </c>
      <c r="CK124" s="625" t="s">
        <v>507</v>
      </c>
      <c r="CL124" s="626">
        <v>7663928</v>
      </c>
      <c r="CM124" s="626">
        <v>7576828</v>
      </c>
      <c r="CN124" s="626">
        <v>7663928</v>
      </c>
      <c r="CO124" s="626">
        <v>0</v>
      </c>
      <c r="CP124" s="627">
        <f t="shared" si="121"/>
        <v>7663.9279999999999</v>
      </c>
      <c r="CQ124" s="627">
        <f t="shared" si="122"/>
        <v>7576.8280000000004</v>
      </c>
      <c r="CR124" s="627">
        <f t="shared" si="123"/>
        <v>7663.9279999999999</v>
      </c>
      <c r="CS124" s="627">
        <f t="shared" si="124"/>
        <v>0</v>
      </c>
      <c r="CU124" s="628"/>
      <c r="CZ124" s="625" t="s">
        <v>345</v>
      </c>
      <c r="DA124" s="626">
        <v>19583</v>
      </c>
      <c r="DB124" s="626">
        <v>0</v>
      </c>
      <c r="DC124" s="626">
        <v>0</v>
      </c>
      <c r="DD124" s="626">
        <v>19583</v>
      </c>
      <c r="DE124" s="626">
        <f t="shared" si="126"/>
        <v>19.582999999999998</v>
      </c>
      <c r="DF124" s="626">
        <f t="shared" si="127"/>
        <v>0</v>
      </c>
      <c r="DG124" s="626">
        <f t="shared" si="128"/>
        <v>0</v>
      </c>
      <c r="DH124" s="626">
        <f t="shared" si="129"/>
        <v>19.582999999999998</v>
      </c>
      <c r="DQ124" s="629" t="s">
        <v>345</v>
      </c>
      <c r="DR124" s="626">
        <v>19583</v>
      </c>
      <c r="DS124" s="626">
        <v>0</v>
      </c>
      <c r="DT124" s="626">
        <v>0</v>
      </c>
      <c r="DU124" s="626">
        <v>19583</v>
      </c>
      <c r="DV124" s="626">
        <f t="shared" si="131"/>
        <v>19.582999999999998</v>
      </c>
      <c r="DW124" s="626">
        <f t="shared" si="132"/>
        <v>0</v>
      </c>
      <c r="DX124" s="626">
        <f t="shared" si="133"/>
        <v>0</v>
      </c>
      <c r="DY124" s="626">
        <f t="shared" si="134"/>
        <v>19.582999999999998</v>
      </c>
      <c r="EH124" s="630" t="s">
        <v>345</v>
      </c>
      <c r="EI124" s="630">
        <v>19583</v>
      </c>
      <c r="EJ124" s="630">
        <v>0</v>
      </c>
      <c r="EK124" s="630">
        <v>19583</v>
      </c>
      <c r="EL124" s="630">
        <v>0</v>
      </c>
      <c r="EM124" s="630">
        <v>0</v>
      </c>
      <c r="EN124" s="630">
        <v>0</v>
      </c>
      <c r="EO124" s="630">
        <f t="shared" si="99"/>
        <v>19.582999999999998</v>
      </c>
      <c r="EP124" s="630">
        <f t="shared" si="100"/>
        <v>0</v>
      </c>
      <c r="EQ124" s="630">
        <f t="shared" si="101"/>
        <v>19.582999999999998</v>
      </c>
      <c r="ER124" s="630">
        <f t="shared" si="102"/>
        <v>0</v>
      </c>
      <c r="ES124" s="630">
        <f t="shared" si="103"/>
        <v>0</v>
      </c>
      <c r="ET124" s="630">
        <f t="shared" si="104"/>
        <v>0</v>
      </c>
      <c r="FA124" s="625" t="s">
        <v>345</v>
      </c>
      <c r="FB124" s="631">
        <v>2011133</v>
      </c>
      <c r="FC124" s="631">
        <v>0</v>
      </c>
      <c r="FD124" s="631">
        <v>1999200</v>
      </c>
      <c r="FE124" s="631">
        <v>11933</v>
      </c>
      <c r="FF124" s="631">
        <v>0</v>
      </c>
      <c r="FG124" s="631">
        <v>0</v>
      </c>
      <c r="FH124" s="631">
        <f t="shared" si="137"/>
        <v>2011.133</v>
      </c>
      <c r="FI124" s="631">
        <f t="shared" si="138"/>
        <v>0</v>
      </c>
      <c r="FJ124" s="631">
        <f t="shared" si="139"/>
        <v>1999.2</v>
      </c>
      <c r="FK124" s="631">
        <f t="shared" si="140"/>
        <v>11.933</v>
      </c>
      <c r="FL124" s="631">
        <f t="shared" si="141"/>
        <v>0</v>
      </c>
      <c r="FM124" s="631">
        <f t="shared" si="142"/>
        <v>0</v>
      </c>
      <c r="FT124" s="625" t="s">
        <v>345</v>
      </c>
      <c r="FU124" s="625">
        <v>1999200</v>
      </c>
      <c r="FV124" s="633">
        <v>1999200</v>
      </c>
      <c r="FW124" s="633">
        <v>1999200</v>
      </c>
      <c r="FX124" s="633">
        <v>0</v>
      </c>
      <c r="FY124" s="633">
        <v>1999200</v>
      </c>
      <c r="FZ124" s="633">
        <v>0</v>
      </c>
      <c r="GA124" s="633">
        <f t="shared" si="144"/>
        <v>1999.2</v>
      </c>
      <c r="GB124" s="633">
        <f t="shared" si="145"/>
        <v>1999.2</v>
      </c>
      <c r="GC124" s="633">
        <f t="shared" si="146"/>
        <v>1999.2</v>
      </c>
      <c r="GD124" s="633">
        <f t="shared" si="147"/>
        <v>0</v>
      </c>
      <c r="GE124" s="633">
        <f t="shared" si="148"/>
        <v>1999.2</v>
      </c>
      <c r="GF124" s="633">
        <f t="shared" si="149"/>
        <v>0</v>
      </c>
      <c r="GG124" s="633"/>
    </row>
    <row r="125" spans="1:189" x14ac:dyDescent="0.2">
      <c r="A125" s="624" t="s">
        <v>349</v>
      </c>
      <c r="B125" s="624">
        <v>10000</v>
      </c>
      <c r="C125" s="624">
        <v>0</v>
      </c>
      <c r="D125" s="624">
        <v>0</v>
      </c>
      <c r="E125" s="624">
        <v>10000</v>
      </c>
      <c r="F125" s="624">
        <f t="shared" si="150"/>
        <v>10.309999999999999</v>
      </c>
      <c r="G125" s="624">
        <f t="shared" si="151"/>
        <v>0</v>
      </c>
      <c r="H125" s="624">
        <f t="shared" si="152"/>
        <v>0</v>
      </c>
      <c r="I125" s="624">
        <f t="shared" si="153"/>
        <v>10.309999999999999</v>
      </c>
      <c r="J125" s="616" t="s">
        <v>282</v>
      </c>
      <c r="P125" s="625" t="s">
        <v>510</v>
      </c>
      <c r="Q125" s="626">
        <v>8000</v>
      </c>
      <c r="R125" s="626">
        <v>0</v>
      </c>
      <c r="S125" s="626">
        <v>0</v>
      </c>
      <c r="T125" s="626">
        <v>8000</v>
      </c>
      <c r="U125" s="626">
        <f t="shared" si="154"/>
        <v>8.2479999999999993</v>
      </c>
      <c r="V125" s="624">
        <f t="shared" si="155"/>
        <v>0</v>
      </c>
      <c r="W125" s="624">
        <f t="shared" si="156"/>
        <v>0</v>
      </c>
      <c r="X125" s="624">
        <f t="shared" si="157"/>
        <v>8.2479999999999993</v>
      </c>
      <c r="AE125" s="616" t="s">
        <v>801</v>
      </c>
      <c r="AF125" s="624">
        <v>1000</v>
      </c>
      <c r="AG125" s="624">
        <v>0</v>
      </c>
      <c r="AH125" s="624">
        <v>0</v>
      </c>
      <c r="AI125" s="624">
        <v>1000</v>
      </c>
      <c r="AJ125" s="624">
        <f t="shared" si="159"/>
        <v>1</v>
      </c>
      <c r="AK125" s="624">
        <f t="shared" si="160"/>
        <v>0</v>
      </c>
      <c r="AL125" s="624">
        <f t="shared" si="161"/>
        <v>0</v>
      </c>
      <c r="AM125" s="624">
        <f t="shared" si="162"/>
        <v>1</v>
      </c>
      <c r="AT125" s="625" t="s">
        <v>509</v>
      </c>
      <c r="AU125" s="626">
        <v>10000</v>
      </c>
      <c r="AV125" s="626">
        <v>0</v>
      </c>
      <c r="AW125" s="626">
        <v>0</v>
      </c>
      <c r="AX125" s="626">
        <v>10000</v>
      </c>
      <c r="AY125" s="624">
        <f t="shared" si="106"/>
        <v>10</v>
      </c>
      <c r="AZ125" s="624">
        <f t="shared" si="107"/>
        <v>0</v>
      </c>
      <c r="BA125" s="624">
        <f t="shared" si="108"/>
        <v>0</v>
      </c>
      <c r="BB125" s="624">
        <f t="shared" si="109"/>
        <v>10</v>
      </c>
      <c r="BH125" s="616" t="s">
        <v>801</v>
      </c>
      <c r="BI125" s="627">
        <v>1000</v>
      </c>
      <c r="BJ125" s="627">
        <v>0</v>
      </c>
      <c r="BK125" s="627">
        <v>0</v>
      </c>
      <c r="BL125" s="627">
        <v>1000</v>
      </c>
      <c r="BM125" s="628">
        <f t="shared" si="111"/>
        <v>1</v>
      </c>
      <c r="BN125" s="628">
        <f t="shared" si="112"/>
        <v>0</v>
      </c>
      <c r="BO125" s="628">
        <f t="shared" si="113"/>
        <v>0</v>
      </c>
      <c r="BP125" s="628">
        <f t="shared" si="114"/>
        <v>1</v>
      </c>
      <c r="BW125" s="627" t="s">
        <v>508</v>
      </c>
      <c r="BX125" s="627">
        <v>122476000</v>
      </c>
      <c r="BY125" s="627">
        <v>0</v>
      </c>
      <c r="BZ125" s="627">
        <v>122476000</v>
      </c>
      <c r="CA125" s="627">
        <v>0</v>
      </c>
      <c r="CB125" s="627">
        <f t="shared" si="116"/>
        <v>122476</v>
      </c>
      <c r="CC125" s="627">
        <f t="shared" si="117"/>
        <v>0</v>
      </c>
      <c r="CD125" s="627">
        <f t="shared" si="118"/>
        <v>122476</v>
      </c>
      <c r="CE125" s="627">
        <f t="shared" si="119"/>
        <v>0</v>
      </c>
      <c r="CK125" s="625" t="s">
        <v>346</v>
      </c>
      <c r="CL125" s="626">
        <v>6212878</v>
      </c>
      <c r="CM125" s="626">
        <v>6125778</v>
      </c>
      <c r="CN125" s="626">
        <v>6212878</v>
      </c>
      <c r="CO125" s="626">
        <v>0</v>
      </c>
      <c r="CP125" s="627">
        <f t="shared" si="121"/>
        <v>6212.8779999999997</v>
      </c>
      <c r="CQ125" s="627">
        <f t="shared" si="122"/>
        <v>6125.7780000000002</v>
      </c>
      <c r="CR125" s="627">
        <f t="shared" si="123"/>
        <v>6212.8779999999997</v>
      </c>
      <c r="CS125" s="627">
        <f t="shared" si="124"/>
        <v>0</v>
      </c>
      <c r="CU125" s="628"/>
      <c r="CZ125" s="625" t="s">
        <v>507</v>
      </c>
      <c r="DA125" s="626">
        <v>8303868</v>
      </c>
      <c r="DB125" s="626">
        <v>7841328</v>
      </c>
      <c r="DC125" s="626">
        <v>8303868</v>
      </c>
      <c r="DD125" s="626">
        <v>0</v>
      </c>
      <c r="DE125" s="626">
        <f t="shared" si="126"/>
        <v>8303.8680000000004</v>
      </c>
      <c r="DF125" s="626">
        <f t="shared" si="127"/>
        <v>7841.3280000000004</v>
      </c>
      <c r="DG125" s="626">
        <f t="shared" si="128"/>
        <v>8303.8680000000004</v>
      </c>
      <c r="DH125" s="626">
        <f t="shared" si="129"/>
        <v>0</v>
      </c>
      <c r="DQ125" s="629" t="s">
        <v>507</v>
      </c>
      <c r="DR125" s="626">
        <v>10131390</v>
      </c>
      <c r="DS125" s="626">
        <v>9553920</v>
      </c>
      <c r="DT125" s="626">
        <v>10131390</v>
      </c>
      <c r="DU125" s="626">
        <v>0</v>
      </c>
      <c r="DV125" s="626">
        <f t="shared" si="131"/>
        <v>10131.39</v>
      </c>
      <c r="DW125" s="626">
        <f t="shared" si="132"/>
        <v>9553.92</v>
      </c>
      <c r="DX125" s="626">
        <f t="shared" si="133"/>
        <v>10131.39</v>
      </c>
      <c r="DY125" s="626">
        <f t="shared" si="134"/>
        <v>0</v>
      </c>
      <c r="EH125" s="630" t="s">
        <v>507</v>
      </c>
      <c r="EI125" s="630">
        <v>11400635</v>
      </c>
      <c r="EJ125" s="630">
        <v>11400635</v>
      </c>
      <c r="EK125" s="630">
        <v>0</v>
      </c>
      <c r="EL125" s="630">
        <v>10954095</v>
      </c>
      <c r="EM125" s="630">
        <v>10935105</v>
      </c>
      <c r="EN125" s="630">
        <v>18990</v>
      </c>
      <c r="EO125" s="630">
        <f t="shared" si="99"/>
        <v>11400.635</v>
      </c>
      <c r="EP125" s="630">
        <f t="shared" si="100"/>
        <v>11400.635</v>
      </c>
      <c r="EQ125" s="630">
        <f t="shared" si="101"/>
        <v>0</v>
      </c>
      <c r="ER125" s="630">
        <f t="shared" si="102"/>
        <v>10954.094999999999</v>
      </c>
      <c r="ES125" s="630">
        <f t="shared" si="103"/>
        <v>10935.105</v>
      </c>
      <c r="ET125" s="630">
        <f t="shared" si="104"/>
        <v>18.989999999999998</v>
      </c>
      <c r="FA125" s="625" t="s">
        <v>507</v>
      </c>
      <c r="FB125" s="631">
        <v>12569410</v>
      </c>
      <c r="FC125" s="631">
        <v>11841700</v>
      </c>
      <c r="FD125" s="631">
        <v>12288240</v>
      </c>
      <c r="FE125" s="631">
        <v>281170</v>
      </c>
      <c r="FF125" s="631">
        <v>11829700</v>
      </c>
      <c r="FG125" s="631">
        <v>12000</v>
      </c>
      <c r="FH125" s="631">
        <f t="shared" si="137"/>
        <v>12569.41</v>
      </c>
      <c r="FI125" s="631">
        <f t="shared" si="138"/>
        <v>11841.7</v>
      </c>
      <c r="FJ125" s="631">
        <f t="shared" si="139"/>
        <v>12288.24</v>
      </c>
      <c r="FK125" s="631">
        <f t="shared" si="140"/>
        <v>281.17</v>
      </c>
      <c r="FL125" s="631">
        <f t="shared" si="141"/>
        <v>11829.7</v>
      </c>
      <c r="FM125" s="631">
        <f t="shared" si="142"/>
        <v>12</v>
      </c>
      <c r="FT125" s="625" t="s">
        <v>507</v>
      </c>
      <c r="FU125" s="625">
        <v>14599540</v>
      </c>
      <c r="FV125" s="633">
        <v>14153000</v>
      </c>
      <c r="FW125" s="633">
        <v>14599540</v>
      </c>
      <c r="FX125" s="633">
        <v>0</v>
      </c>
      <c r="FY125" s="633">
        <v>14102130</v>
      </c>
      <c r="FZ125" s="633">
        <v>50870</v>
      </c>
      <c r="GA125" s="633">
        <f t="shared" si="144"/>
        <v>14599.54</v>
      </c>
      <c r="GB125" s="633">
        <f t="shared" si="145"/>
        <v>14153</v>
      </c>
      <c r="GC125" s="633">
        <f t="shared" si="146"/>
        <v>14599.54</v>
      </c>
      <c r="GD125" s="633">
        <f t="shared" si="147"/>
        <v>0</v>
      </c>
      <c r="GE125" s="633">
        <f t="shared" si="148"/>
        <v>14102.13</v>
      </c>
      <c r="GF125" s="633">
        <f t="shared" si="149"/>
        <v>50.87</v>
      </c>
      <c r="GG125" s="633"/>
    </row>
    <row r="126" spans="1:189" x14ac:dyDescent="0.2">
      <c r="A126" s="624" t="s">
        <v>511</v>
      </c>
      <c r="B126" s="624">
        <v>10000</v>
      </c>
      <c r="C126" s="624">
        <v>0</v>
      </c>
      <c r="D126" s="624">
        <v>0</v>
      </c>
      <c r="E126" s="624">
        <v>10000</v>
      </c>
      <c r="F126" s="624">
        <f t="shared" si="150"/>
        <v>10.309999999999999</v>
      </c>
      <c r="G126" s="624">
        <f t="shared" si="151"/>
        <v>0</v>
      </c>
      <c r="H126" s="624">
        <f t="shared" si="152"/>
        <v>0</v>
      </c>
      <c r="I126" s="624">
        <f t="shared" si="153"/>
        <v>10.309999999999999</v>
      </c>
      <c r="J126" s="616" t="s">
        <v>282</v>
      </c>
      <c r="P126" s="625" t="s">
        <v>782</v>
      </c>
      <c r="Q126" s="626">
        <v>1000</v>
      </c>
      <c r="R126" s="626">
        <v>0</v>
      </c>
      <c r="S126" s="626">
        <v>0</v>
      </c>
      <c r="T126" s="626">
        <v>1000</v>
      </c>
      <c r="U126" s="626">
        <f t="shared" si="154"/>
        <v>1.0309999999999999</v>
      </c>
      <c r="V126" s="624">
        <f t="shared" si="155"/>
        <v>0</v>
      </c>
      <c r="W126" s="624">
        <f t="shared" si="156"/>
        <v>0</v>
      </c>
      <c r="X126" s="624">
        <f t="shared" si="157"/>
        <v>1.0309999999999999</v>
      </c>
      <c r="AE126" s="616" t="s">
        <v>510</v>
      </c>
      <c r="AF126" s="624">
        <v>8000</v>
      </c>
      <c r="AG126" s="624">
        <v>0</v>
      </c>
      <c r="AH126" s="624">
        <v>0</v>
      </c>
      <c r="AI126" s="624">
        <v>8000</v>
      </c>
      <c r="AJ126" s="624">
        <f t="shared" si="159"/>
        <v>8</v>
      </c>
      <c r="AK126" s="624">
        <f t="shared" si="160"/>
        <v>0</v>
      </c>
      <c r="AL126" s="624">
        <f t="shared" si="161"/>
        <v>0</v>
      </c>
      <c r="AM126" s="624">
        <f t="shared" si="162"/>
        <v>8</v>
      </c>
      <c r="AT126" s="625" t="s">
        <v>801</v>
      </c>
      <c r="AU126" s="626">
        <v>1000</v>
      </c>
      <c r="AV126" s="626">
        <v>0</v>
      </c>
      <c r="AW126" s="626">
        <v>0</v>
      </c>
      <c r="AX126" s="626">
        <v>1000</v>
      </c>
      <c r="AY126" s="624">
        <f t="shared" si="106"/>
        <v>1</v>
      </c>
      <c r="AZ126" s="624">
        <f t="shared" si="107"/>
        <v>0</v>
      </c>
      <c r="BA126" s="624">
        <f t="shared" si="108"/>
        <v>0</v>
      </c>
      <c r="BB126" s="624">
        <f t="shared" si="109"/>
        <v>1</v>
      </c>
      <c r="BH126" s="616" t="s">
        <v>510</v>
      </c>
      <c r="BI126" s="627">
        <v>8000</v>
      </c>
      <c r="BJ126" s="627">
        <v>0</v>
      </c>
      <c r="BK126" s="627">
        <v>0</v>
      </c>
      <c r="BL126" s="627">
        <v>8000</v>
      </c>
      <c r="BM126" s="628">
        <f t="shared" si="111"/>
        <v>8</v>
      </c>
      <c r="BN126" s="628">
        <f t="shared" si="112"/>
        <v>0</v>
      </c>
      <c r="BO126" s="628">
        <f t="shared" si="113"/>
        <v>0</v>
      </c>
      <c r="BP126" s="628">
        <f t="shared" si="114"/>
        <v>8</v>
      </c>
      <c r="BW126" s="627" t="s">
        <v>890</v>
      </c>
      <c r="BX126" s="627">
        <v>615000</v>
      </c>
      <c r="BY126" s="627">
        <v>0</v>
      </c>
      <c r="BZ126" s="627">
        <v>615000</v>
      </c>
      <c r="CA126" s="627">
        <v>0</v>
      </c>
      <c r="CB126" s="627">
        <f t="shared" si="116"/>
        <v>615</v>
      </c>
      <c r="CC126" s="627">
        <f t="shared" si="117"/>
        <v>0</v>
      </c>
      <c r="CD126" s="627">
        <f t="shared" si="118"/>
        <v>615</v>
      </c>
      <c r="CE126" s="627">
        <f t="shared" si="119"/>
        <v>0</v>
      </c>
      <c r="CK126" s="625" t="s">
        <v>347</v>
      </c>
      <c r="CL126" s="626">
        <v>1451050</v>
      </c>
      <c r="CM126" s="626">
        <v>1451050</v>
      </c>
      <c r="CN126" s="626">
        <v>1451050</v>
      </c>
      <c r="CO126" s="626">
        <v>0</v>
      </c>
      <c r="CP126" s="627">
        <f t="shared" si="121"/>
        <v>1451.05</v>
      </c>
      <c r="CQ126" s="627">
        <f t="shared" si="122"/>
        <v>1451.05</v>
      </c>
      <c r="CR126" s="627">
        <f t="shared" si="123"/>
        <v>1451.05</v>
      </c>
      <c r="CS126" s="627">
        <f t="shared" si="124"/>
        <v>0</v>
      </c>
      <c r="CU126" s="628"/>
      <c r="CZ126" s="625" t="s">
        <v>346</v>
      </c>
      <c r="DA126" s="626">
        <v>6852818</v>
      </c>
      <c r="DB126" s="626">
        <v>6390278</v>
      </c>
      <c r="DC126" s="626">
        <v>6852818</v>
      </c>
      <c r="DD126" s="626">
        <v>0</v>
      </c>
      <c r="DE126" s="626">
        <f t="shared" si="126"/>
        <v>6852.8180000000002</v>
      </c>
      <c r="DF126" s="626">
        <f t="shared" si="127"/>
        <v>6390.2780000000002</v>
      </c>
      <c r="DG126" s="626">
        <f t="shared" si="128"/>
        <v>6852.8180000000002</v>
      </c>
      <c r="DH126" s="626">
        <f t="shared" si="129"/>
        <v>0</v>
      </c>
      <c r="DQ126" s="629" t="s">
        <v>346</v>
      </c>
      <c r="DR126" s="626">
        <v>8469814</v>
      </c>
      <c r="DS126" s="626">
        <v>7892344</v>
      </c>
      <c r="DT126" s="626">
        <v>8469814</v>
      </c>
      <c r="DU126" s="626">
        <v>0</v>
      </c>
      <c r="DV126" s="626">
        <f t="shared" si="131"/>
        <v>8469.8140000000003</v>
      </c>
      <c r="DW126" s="626">
        <f t="shared" si="132"/>
        <v>7892.3440000000001</v>
      </c>
      <c r="DX126" s="626">
        <f t="shared" si="133"/>
        <v>8469.8140000000003</v>
      </c>
      <c r="DY126" s="626">
        <f t="shared" si="134"/>
        <v>0</v>
      </c>
      <c r="EH126" s="630" t="s">
        <v>346</v>
      </c>
      <c r="EI126" s="630">
        <v>9739059</v>
      </c>
      <c r="EJ126" s="630">
        <v>9739059</v>
      </c>
      <c r="EK126" s="630">
        <v>0</v>
      </c>
      <c r="EL126" s="630">
        <v>9292519</v>
      </c>
      <c r="EM126" s="630">
        <v>9273529</v>
      </c>
      <c r="EN126" s="630">
        <v>18990</v>
      </c>
      <c r="EO126" s="630">
        <f t="shared" si="99"/>
        <v>9739.0589999999993</v>
      </c>
      <c r="EP126" s="630">
        <f t="shared" si="100"/>
        <v>9739.0589999999993</v>
      </c>
      <c r="EQ126" s="630">
        <f t="shared" si="101"/>
        <v>0</v>
      </c>
      <c r="ER126" s="630">
        <f t="shared" si="102"/>
        <v>9292.5190000000002</v>
      </c>
      <c r="ES126" s="630">
        <f t="shared" si="103"/>
        <v>9273.5290000000005</v>
      </c>
      <c r="ET126" s="630">
        <f t="shared" si="104"/>
        <v>18.989999999999998</v>
      </c>
      <c r="FA126" s="625" t="s">
        <v>346</v>
      </c>
      <c r="FB126" s="631">
        <v>10895834</v>
      </c>
      <c r="FC126" s="631">
        <v>10168124</v>
      </c>
      <c r="FD126" s="631">
        <v>10614664</v>
      </c>
      <c r="FE126" s="631">
        <v>281170</v>
      </c>
      <c r="FF126" s="631">
        <v>10168124</v>
      </c>
      <c r="FG126" s="631">
        <v>0</v>
      </c>
      <c r="FH126" s="631">
        <f t="shared" si="137"/>
        <v>10895.834000000001</v>
      </c>
      <c r="FI126" s="631">
        <f t="shared" si="138"/>
        <v>10168.124</v>
      </c>
      <c r="FJ126" s="631">
        <f t="shared" si="139"/>
        <v>10614.664000000001</v>
      </c>
      <c r="FK126" s="631">
        <f t="shared" si="140"/>
        <v>281.17</v>
      </c>
      <c r="FL126" s="631">
        <f t="shared" si="141"/>
        <v>10168.124</v>
      </c>
      <c r="FM126" s="631">
        <f t="shared" si="142"/>
        <v>0</v>
      </c>
      <c r="FT126" s="625" t="s">
        <v>346</v>
      </c>
      <c r="FU126" s="625">
        <v>12925964</v>
      </c>
      <c r="FV126" s="633">
        <v>12479424</v>
      </c>
      <c r="FW126" s="633">
        <v>12925964</v>
      </c>
      <c r="FX126" s="633">
        <v>0</v>
      </c>
      <c r="FY126" s="633">
        <v>12428554</v>
      </c>
      <c r="FZ126" s="633">
        <v>50870</v>
      </c>
      <c r="GA126" s="633">
        <f t="shared" si="144"/>
        <v>12925.964</v>
      </c>
      <c r="GB126" s="633">
        <f t="shared" si="145"/>
        <v>12479.424000000001</v>
      </c>
      <c r="GC126" s="633">
        <f t="shared" si="146"/>
        <v>12925.964</v>
      </c>
      <c r="GD126" s="633">
        <f t="shared" si="147"/>
        <v>0</v>
      </c>
      <c r="GE126" s="633">
        <f t="shared" si="148"/>
        <v>12428.554</v>
      </c>
      <c r="GF126" s="633">
        <f t="shared" si="149"/>
        <v>50.87</v>
      </c>
      <c r="GG126" s="633"/>
    </row>
    <row r="127" spans="1:189" x14ac:dyDescent="0.2">
      <c r="A127" s="624" t="s">
        <v>802</v>
      </c>
      <c r="B127" s="624">
        <v>82763000</v>
      </c>
      <c r="C127" s="624">
        <v>7213296</v>
      </c>
      <c r="D127" s="624">
        <v>81409552</v>
      </c>
      <c r="E127" s="624">
        <v>1353448</v>
      </c>
      <c r="F127" s="624">
        <f t="shared" si="150"/>
        <v>85328.652999999991</v>
      </c>
      <c r="G127" s="624">
        <f t="shared" si="151"/>
        <v>7436.9081759999999</v>
      </c>
      <c r="H127" s="624">
        <f t="shared" si="152"/>
        <v>83933.248111999987</v>
      </c>
      <c r="I127" s="624">
        <f t="shared" si="153"/>
        <v>1395.404888</v>
      </c>
      <c r="J127" s="616" t="s">
        <v>282</v>
      </c>
      <c r="P127" s="625" t="s">
        <v>348</v>
      </c>
      <c r="Q127" s="626">
        <v>82773000</v>
      </c>
      <c r="R127" s="626">
        <v>14426592</v>
      </c>
      <c r="S127" s="626">
        <v>81409552</v>
      </c>
      <c r="T127" s="626">
        <v>1363448</v>
      </c>
      <c r="U127" s="626">
        <f t="shared" si="154"/>
        <v>85338.962999999989</v>
      </c>
      <c r="V127" s="624">
        <f t="shared" si="155"/>
        <v>14873.816352</v>
      </c>
      <c r="W127" s="624">
        <f t="shared" si="156"/>
        <v>83933.248111999987</v>
      </c>
      <c r="X127" s="624">
        <f t="shared" si="157"/>
        <v>1405.714888</v>
      </c>
      <c r="AE127" s="616" t="s">
        <v>782</v>
      </c>
      <c r="AF127" s="624">
        <v>1000</v>
      </c>
      <c r="AG127" s="624">
        <v>0</v>
      </c>
      <c r="AH127" s="624">
        <v>0</v>
      </c>
      <c r="AI127" s="624">
        <v>1000</v>
      </c>
      <c r="AJ127" s="624">
        <f t="shared" si="159"/>
        <v>1</v>
      </c>
      <c r="AK127" s="624">
        <f t="shared" si="160"/>
        <v>0</v>
      </c>
      <c r="AL127" s="624">
        <f t="shared" si="161"/>
        <v>0</v>
      </c>
      <c r="AM127" s="624">
        <f t="shared" si="162"/>
        <v>1</v>
      </c>
      <c r="AT127" s="625" t="s">
        <v>510</v>
      </c>
      <c r="AU127" s="626">
        <v>8000</v>
      </c>
      <c r="AV127" s="626">
        <v>0</v>
      </c>
      <c r="AW127" s="626">
        <v>0</v>
      </c>
      <c r="AX127" s="626">
        <v>8000</v>
      </c>
      <c r="AY127" s="624">
        <f t="shared" si="106"/>
        <v>8</v>
      </c>
      <c r="AZ127" s="624">
        <f t="shared" si="107"/>
        <v>0</v>
      </c>
      <c r="BA127" s="624">
        <f t="shared" si="108"/>
        <v>0</v>
      </c>
      <c r="BB127" s="624">
        <f t="shared" si="109"/>
        <v>8</v>
      </c>
      <c r="BH127" s="616" t="s">
        <v>782</v>
      </c>
      <c r="BI127" s="627">
        <v>1000</v>
      </c>
      <c r="BJ127" s="627">
        <v>0</v>
      </c>
      <c r="BK127" s="627">
        <v>0</v>
      </c>
      <c r="BL127" s="627">
        <v>1000</v>
      </c>
      <c r="BM127" s="628">
        <f t="shared" si="111"/>
        <v>1</v>
      </c>
      <c r="BN127" s="628">
        <f t="shared" si="112"/>
        <v>0</v>
      </c>
      <c r="BO127" s="628">
        <f t="shared" si="113"/>
        <v>0</v>
      </c>
      <c r="BP127" s="628">
        <f t="shared" si="114"/>
        <v>1</v>
      </c>
      <c r="BW127" s="627" t="s">
        <v>891</v>
      </c>
      <c r="BX127" s="627">
        <v>615000</v>
      </c>
      <c r="BY127" s="627">
        <v>0</v>
      </c>
      <c r="BZ127" s="627">
        <v>615000</v>
      </c>
      <c r="CA127" s="627">
        <v>0</v>
      </c>
      <c r="CB127" s="627">
        <f t="shared" si="116"/>
        <v>615</v>
      </c>
      <c r="CC127" s="627">
        <f t="shared" si="117"/>
        <v>0</v>
      </c>
      <c r="CD127" s="627">
        <f t="shared" si="118"/>
        <v>615</v>
      </c>
      <c r="CE127" s="627">
        <f t="shared" si="119"/>
        <v>0</v>
      </c>
      <c r="CK127" s="625" t="s">
        <v>508</v>
      </c>
      <c r="CL127" s="626">
        <v>122476000</v>
      </c>
      <c r="CM127" s="626">
        <v>46967650</v>
      </c>
      <c r="CN127" s="626">
        <v>68014050</v>
      </c>
      <c r="CO127" s="626">
        <v>54461950</v>
      </c>
      <c r="CP127" s="627">
        <f t="shared" si="121"/>
        <v>122476</v>
      </c>
      <c r="CQ127" s="627">
        <f t="shared" si="122"/>
        <v>46967.65</v>
      </c>
      <c r="CR127" s="627">
        <f t="shared" si="123"/>
        <v>68014.05</v>
      </c>
      <c r="CS127" s="627">
        <f t="shared" si="124"/>
        <v>54461.95</v>
      </c>
      <c r="CU127" s="628"/>
      <c r="CZ127" s="625" t="s">
        <v>347</v>
      </c>
      <c r="DA127" s="626">
        <v>1451050</v>
      </c>
      <c r="DB127" s="626">
        <v>1451050</v>
      </c>
      <c r="DC127" s="626">
        <v>1451050</v>
      </c>
      <c r="DD127" s="626">
        <v>0</v>
      </c>
      <c r="DE127" s="626">
        <f t="shared" si="126"/>
        <v>1451.05</v>
      </c>
      <c r="DF127" s="626">
        <f t="shared" si="127"/>
        <v>1451.05</v>
      </c>
      <c r="DG127" s="626">
        <f t="shared" si="128"/>
        <v>1451.05</v>
      </c>
      <c r="DH127" s="626">
        <f t="shared" si="129"/>
        <v>0</v>
      </c>
      <c r="DQ127" s="629" t="s">
        <v>347</v>
      </c>
      <c r="DR127" s="626">
        <v>1661576</v>
      </c>
      <c r="DS127" s="626">
        <v>1661576</v>
      </c>
      <c r="DT127" s="626">
        <v>1661576</v>
      </c>
      <c r="DU127" s="626">
        <v>0</v>
      </c>
      <c r="DV127" s="626">
        <f t="shared" si="131"/>
        <v>1661.576</v>
      </c>
      <c r="DW127" s="626">
        <f t="shared" si="132"/>
        <v>1661.576</v>
      </c>
      <c r="DX127" s="626">
        <f t="shared" si="133"/>
        <v>1661.576</v>
      </c>
      <c r="DY127" s="626">
        <f t="shared" si="134"/>
        <v>0</v>
      </c>
      <c r="EH127" s="630" t="s">
        <v>347</v>
      </c>
      <c r="EI127" s="630">
        <v>1661576</v>
      </c>
      <c r="EJ127" s="630">
        <v>1661576</v>
      </c>
      <c r="EK127" s="630">
        <v>0</v>
      </c>
      <c r="EL127" s="630">
        <v>1661576</v>
      </c>
      <c r="EM127" s="630">
        <v>1661576</v>
      </c>
      <c r="EN127" s="630">
        <v>0</v>
      </c>
      <c r="EO127" s="630">
        <f t="shared" si="99"/>
        <v>1661.576</v>
      </c>
      <c r="EP127" s="630">
        <f t="shared" si="100"/>
        <v>1661.576</v>
      </c>
      <c r="EQ127" s="630">
        <f t="shared" si="101"/>
        <v>0</v>
      </c>
      <c r="ER127" s="630">
        <f t="shared" si="102"/>
        <v>1661.576</v>
      </c>
      <c r="ES127" s="630">
        <f t="shared" si="103"/>
        <v>1661.576</v>
      </c>
      <c r="ET127" s="630">
        <f t="shared" si="104"/>
        <v>0</v>
      </c>
      <c r="FA127" s="625" t="s">
        <v>1020</v>
      </c>
      <c r="FB127" s="631">
        <v>12000</v>
      </c>
      <c r="FC127" s="631">
        <v>12000</v>
      </c>
      <c r="FD127" s="631">
        <v>12000</v>
      </c>
      <c r="FE127" s="631">
        <v>0</v>
      </c>
      <c r="FF127" s="631">
        <v>0</v>
      </c>
      <c r="FG127" s="631">
        <v>12000</v>
      </c>
      <c r="FH127" s="631">
        <f t="shared" si="137"/>
        <v>12</v>
      </c>
      <c r="FI127" s="631">
        <f t="shared" si="138"/>
        <v>12</v>
      </c>
      <c r="FJ127" s="631">
        <f t="shared" si="139"/>
        <v>12</v>
      </c>
      <c r="FK127" s="631">
        <f t="shared" si="140"/>
        <v>0</v>
      </c>
      <c r="FL127" s="631">
        <f t="shared" si="141"/>
        <v>0</v>
      </c>
      <c r="FM127" s="631">
        <f t="shared" si="142"/>
        <v>12</v>
      </c>
      <c r="FT127" s="625" t="s">
        <v>1020</v>
      </c>
      <c r="FU127" s="625">
        <v>12000</v>
      </c>
      <c r="FV127" s="633">
        <v>12000</v>
      </c>
      <c r="FW127" s="633">
        <v>12000</v>
      </c>
      <c r="FX127" s="633">
        <v>0</v>
      </c>
      <c r="FY127" s="633">
        <v>12000</v>
      </c>
      <c r="FZ127" s="633">
        <v>0</v>
      </c>
      <c r="GA127" s="633">
        <f t="shared" si="144"/>
        <v>12</v>
      </c>
      <c r="GB127" s="633">
        <f t="shared" si="145"/>
        <v>12</v>
      </c>
      <c r="GC127" s="633">
        <f t="shared" si="146"/>
        <v>12</v>
      </c>
      <c r="GD127" s="633">
        <f t="shared" si="147"/>
        <v>0</v>
      </c>
      <c r="GE127" s="633">
        <f t="shared" si="148"/>
        <v>12</v>
      </c>
      <c r="GF127" s="633">
        <f t="shared" si="149"/>
        <v>0</v>
      </c>
      <c r="GG127" s="633"/>
    </row>
    <row r="128" spans="1:189" x14ac:dyDescent="0.2">
      <c r="A128" s="624" t="s">
        <v>803</v>
      </c>
      <c r="B128" s="624">
        <v>82763000</v>
      </c>
      <c r="C128" s="624">
        <v>7213296</v>
      </c>
      <c r="D128" s="624">
        <v>81409552</v>
      </c>
      <c r="E128" s="624">
        <v>1353448</v>
      </c>
      <c r="F128" s="624">
        <f t="shared" si="150"/>
        <v>85328.652999999991</v>
      </c>
      <c r="G128" s="624">
        <f t="shared" si="151"/>
        <v>7436.9081759999999</v>
      </c>
      <c r="H128" s="624">
        <f t="shared" si="152"/>
        <v>83933.248111999987</v>
      </c>
      <c r="I128" s="624">
        <f t="shared" si="153"/>
        <v>1395.404888</v>
      </c>
      <c r="J128" s="616" t="s">
        <v>282</v>
      </c>
      <c r="P128" s="625" t="s">
        <v>349</v>
      </c>
      <c r="Q128" s="626">
        <v>10000</v>
      </c>
      <c r="R128" s="626">
        <v>0</v>
      </c>
      <c r="S128" s="626">
        <v>0</v>
      </c>
      <c r="T128" s="626">
        <v>10000</v>
      </c>
      <c r="U128" s="626">
        <f t="shared" si="154"/>
        <v>10.309999999999999</v>
      </c>
      <c r="V128" s="624">
        <f t="shared" si="155"/>
        <v>0</v>
      </c>
      <c r="W128" s="624">
        <f t="shared" si="156"/>
        <v>0</v>
      </c>
      <c r="X128" s="624">
        <f t="shared" si="157"/>
        <v>10.309999999999999</v>
      </c>
      <c r="AE128" s="616" t="s">
        <v>348</v>
      </c>
      <c r="AF128" s="624">
        <v>1184773000</v>
      </c>
      <c r="AG128" s="624">
        <v>21639888</v>
      </c>
      <c r="AH128" s="624">
        <v>81409552</v>
      </c>
      <c r="AI128" s="624">
        <v>1103363448</v>
      </c>
      <c r="AJ128" s="624">
        <f t="shared" si="159"/>
        <v>1184773</v>
      </c>
      <c r="AK128" s="624">
        <f t="shared" si="160"/>
        <v>21639.887999999999</v>
      </c>
      <c r="AL128" s="624">
        <f t="shared" si="161"/>
        <v>81409.551999999996</v>
      </c>
      <c r="AM128" s="624">
        <f t="shared" si="162"/>
        <v>1103363.4480000001</v>
      </c>
      <c r="AT128" s="625" t="s">
        <v>782</v>
      </c>
      <c r="AU128" s="626">
        <v>1000</v>
      </c>
      <c r="AV128" s="626">
        <v>0</v>
      </c>
      <c r="AW128" s="626">
        <v>0</v>
      </c>
      <c r="AX128" s="626">
        <v>1000</v>
      </c>
      <c r="AY128" s="624">
        <f t="shared" si="106"/>
        <v>1</v>
      </c>
      <c r="AZ128" s="624">
        <f t="shared" si="107"/>
        <v>0</v>
      </c>
      <c r="BA128" s="624">
        <f t="shared" si="108"/>
        <v>0</v>
      </c>
      <c r="BB128" s="624">
        <f t="shared" si="109"/>
        <v>1</v>
      </c>
      <c r="BH128" s="616" t="s">
        <v>348</v>
      </c>
      <c r="BI128" s="627">
        <v>1184773000</v>
      </c>
      <c r="BJ128" s="627">
        <v>36211928</v>
      </c>
      <c r="BK128" s="627">
        <v>351555000</v>
      </c>
      <c r="BL128" s="627">
        <v>833218000</v>
      </c>
      <c r="BM128" s="628">
        <f t="shared" si="111"/>
        <v>1184773</v>
      </c>
      <c r="BN128" s="628">
        <f t="shared" si="112"/>
        <v>36211.928</v>
      </c>
      <c r="BO128" s="628">
        <f t="shared" si="113"/>
        <v>351555</v>
      </c>
      <c r="BP128" s="628">
        <f t="shared" si="114"/>
        <v>833218</v>
      </c>
      <c r="BW128" s="627" t="s">
        <v>509</v>
      </c>
      <c r="BX128" s="627">
        <v>121861000</v>
      </c>
      <c r="BY128" s="627">
        <v>0</v>
      </c>
      <c r="BZ128" s="627">
        <v>121861000</v>
      </c>
      <c r="CA128" s="627">
        <v>0</v>
      </c>
      <c r="CB128" s="627">
        <f t="shared" si="116"/>
        <v>121861</v>
      </c>
      <c r="CC128" s="627">
        <f t="shared" si="117"/>
        <v>0</v>
      </c>
      <c r="CD128" s="627">
        <f t="shared" si="118"/>
        <v>121861</v>
      </c>
      <c r="CE128" s="627">
        <f t="shared" si="119"/>
        <v>0</v>
      </c>
      <c r="CK128" s="625" t="s">
        <v>890</v>
      </c>
      <c r="CL128" s="626">
        <v>615000</v>
      </c>
      <c r="CM128" s="626">
        <v>0</v>
      </c>
      <c r="CN128" s="626">
        <v>0</v>
      </c>
      <c r="CO128" s="626">
        <v>615000</v>
      </c>
      <c r="CP128" s="627">
        <f t="shared" si="121"/>
        <v>615</v>
      </c>
      <c r="CQ128" s="627">
        <f t="shared" si="122"/>
        <v>0</v>
      </c>
      <c r="CR128" s="627">
        <f t="shared" si="123"/>
        <v>0</v>
      </c>
      <c r="CS128" s="627">
        <f t="shared" si="124"/>
        <v>615</v>
      </c>
      <c r="CU128" s="628"/>
      <c r="CZ128" s="625" t="s">
        <v>508</v>
      </c>
      <c r="DA128" s="626">
        <v>122476000</v>
      </c>
      <c r="DB128" s="626">
        <v>101427939</v>
      </c>
      <c r="DC128" s="626">
        <v>122474339</v>
      </c>
      <c r="DD128" s="626">
        <v>1661</v>
      </c>
      <c r="DE128" s="626">
        <f t="shared" si="126"/>
        <v>122476</v>
      </c>
      <c r="DF128" s="626">
        <f t="shared" si="127"/>
        <v>101427.939</v>
      </c>
      <c r="DG128" s="626">
        <f t="shared" si="128"/>
        <v>122474.33900000001</v>
      </c>
      <c r="DH128" s="626">
        <f t="shared" si="129"/>
        <v>1.661</v>
      </c>
      <c r="DQ128" s="629" t="s">
        <v>508</v>
      </c>
      <c r="DR128" s="626">
        <v>122476000</v>
      </c>
      <c r="DS128" s="626">
        <v>101427939</v>
      </c>
      <c r="DT128" s="626">
        <v>122474339</v>
      </c>
      <c r="DU128" s="626">
        <v>1661</v>
      </c>
      <c r="DV128" s="626">
        <f t="shared" si="131"/>
        <v>122476</v>
      </c>
      <c r="DW128" s="626">
        <f t="shared" si="132"/>
        <v>101427.939</v>
      </c>
      <c r="DX128" s="626">
        <f t="shared" si="133"/>
        <v>122474.33900000001</v>
      </c>
      <c r="DY128" s="626">
        <f t="shared" si="134"/>
        <v>1.661</v>
      </c>
      <c r="EH128" s="630" t="s">
        <v>508</v>
      </c>
      <c r="EI128" s="630">
        <v>122476000</v>
      </c>
      <c r="EJ128" s="630">
        <v>122474339</v>
      </c>
      <c r="EK128" s="630">
        <v>1661</v>
      </c>
      <c r="EL128" s="630">
        <v>101427939</v>
      </c>
      <c r="EM128" s="630">
        <v>101427939</v>
      </c>
      <c r="EN128" s="630">
        <v>0</v>
      </c>
      <c r="EO128" s="630">
        <f t="shared" si="99"/>
        <v>122476</v>
      </c>
      <c r="EP128" s="630">
        <f t="shared" si="100"/>
        <v>122474.33900000001</v>
      </c>
      <c r="EQ128" s="630">
        <f t="shared" si="101"/>
        <v>1.661</v>
      </c>
      <c r="ER128" s="630">
        <f t="shared" si="102"/>
        <v>101427.939</v>
      </c>
      <c r="ES128" s="630">
        <f t="shared" si="103"/>
        <v>101427.939</v>
      </c>
      <c r="ET128" s="630">
        <f t="shared" si="104"/>
        <v>0</v>
      </c>
      <c r="FA128" s="625" t="s">
        <v>347</v>
      </c>
      <c r="FB128" s="631">
        <v>1661576</v>
      </c>
      <c r="FC128" s="631">
        <v>1661576</v>
      </c>
      <c r="FD128" s="631">
        <v>1661576</v>
      </c>
      <c r="FE128" s="631">
        <v>0</v>
      </c>
      <c r="FF128" s="631">
        <v>1661576</v>
      </c>
      <c r="FG128" s="631">
        <v>0</v>
      </c>
      <c r="FH128" s="631">
        <f t="shared" si="137"/>
        <v>1661.576</v>
      </c>
      <c r="FI128" s="631">
        <f t="shared" si="138"/>
        <v>1661.576</v>
      </c>
      <c r="FJ128" s="631">
        <f t="shared" si="139"/>
        <v>1661.576</v>
      </c>
      <c r="FK128" s="631">
        <f t="shared" si="140"/>
        <v>0</v>
      </c>
      <c r="FL128" s="631">
        <f t="shared" si="141"/>
        <v>1661.576</v>
      </c>
      <c r="FM128" s="631">
        <f t="shared" si="142"/>
        <v>0</v>
      </c>
      <c r="FT128" s="625" t="s">
        <v>347</v>
      </c>
      <c r="FU128" s="625">
        <v>1661576</v>
      </c>
      <c r="FV128" s="633">
        <v>1661576</v>
      </c>
      <c r="FW128" s="633">
        <v>1661576</v>
      </c>
      <c r="FX128" s="633">
        <v>0</v>
      </c>
      <c r="FY128" s="633">
        <v>1661576</v>
      </c>
      <c r="FZ128" s="633">
        <v>0</v>
      </c>
      <c r="GA128" s="633">
        <f t="shared" si="144"/>
        <v>1661.576</v>
      </c>
      <c r="GB128" s="633">
        <f t="shared" si="145"/>
        <v>1661.576</v>
      </c>
      <c r="GC128" s="633">
        <f t="shared" si="146"/>
        <v>1661.576</v>
      </c>
      <c r="GD128" s="633">
        <f t="shared" si="147"/>
        <v>0</v>
      </c>
      <c r="GE128" s="633">
        <f t="shared" si="148"/>
        <v>1661.576</v>
      </c>
      <c r="GF128" s="633">
        <f t="shared" si="149"/>
        <v>0</v>
      </c>
      <c r="GG128" s="633"/>
    </row>
    <row r="129" spans="1:189" x14ac:dyDescent="0.2">
      <c r="A129" s="624" t="s">
        <v>527</v>
      </c>
      <c r="B129" s="624">
        <v>178378000</v>
      </c>
      <c r="C129" s="624">
        <v>0</v>
      </c>
      <c r="D129" s="624">
        <v>1</v>
      </c>
      <c r="E129" s="624">
        <v>178377999</v>
      </c>
      <c r="F129" s="624">
        <f t="shared" si="150"/>
        <v>183907.71799999999</v>
      </c>
      <c r="G129" s="624">
        <f t="shared" si="151"/>
        <v>0</v>
      </c>
      <c r="H129" s="624">
        <f t="shared" si="152"/>
        <v>1.031E-3</v>
      </c>
      <c r="I129" s="624">
        <f t="shared" si="153"/>
        <v>183907.716969</v>
      </c>
      <c r="J129" s="616" t="s">
        <v>282</v>
      </c>
      <c r="P129" s="625" t="s">
        <v>511</v>
      </c>
      <c r="Q129" s="626">
        <v>10000</v>
      </c>
      <c r="R129" s="626">
        <v>0</v>
      </c>
      <c r="S129" s="626">
        <v>0</v>
      </c>
      <c r="T129" s="626">
        <v>10000</v>
      </c>
      <c r="U129" s="626">
        <f t="shared" si="154"/>
        <v>10.309999999999999</v>
      </c>
      <c r="V129" s="624">
        <f t="shared" si="155"/>
        <v>0</v>
      </c>
      <c r="W129" s="624">
        <f t="shared" si="156"/>
        <v>0</v>
      </c>
      <c r="X129" s="624">
        <f t="shared" si="157"/>
        <v>10.309999999999999</v>
      </c>
      <c r="AE129" s="616" t="s">
        <v>349</v>
      </c>
      <c r="AF129" s="624">
        <v>400010000</v>
      </c>
      <c r="AG129" s="624">
        <v>0</v>
      </c>
      <c r="AH129" s="624">
        <v>0</v>
      </c>
      <c r="AI129" s="624">
        <v>400010000</v>
      </c>
      <c r="AJ129" s="624">
        <f t="shared" si="159"/>
        <v>400010</v>
      </c>
      <c r="AK129" s="624">
        <f t="shared" si="160"/>
        <v>0</v>
      </c>
      <c r="AL129" s="624">
        <f t="shared" si="161"/>
        <v>0</v>
      </c>
      <c r="AM129" s="624">
        <f t="shared" si="162"/>
        <v>400010</v>
      </c>
      <c r="AT129" s="625" t="s">
        <v>348</v>
      </c>
      <c r="AU129" s="626">
        <v>1184773000</v>
      </c>
      <c r="AV129" s="626">
        <v>28890465</v>
      </c>
      <c r="AW129" s="626">
        <v>81446833</v>
      </c>
      <c r="AX129" s="626">
        <v>1103326167</v>
      </c>
      <c r="AY129" s="624">
        <f t="shared" si="106"/>
        <v>1184773</v>
      </c>
      <c r="AZ129" s="624">
        <f t="shared" si="107"/>
        <v>28890.465</v>
      </c>
      <c r="BA129" s="624">
        <f t="shared" si="108"/>
        <v>81446.832999999999</v>
      </c>
      <c r="BB129" s="624">
        <f t="shared" si="109"/>
        <v>1103326.1669999999</v>
      </c>
      <c r="BH129" s="616" t="s">
        <v>349</v>
      </c>
      <c r="BI129" s="627">
        <v>400010000</v>
      </c>
      <c r="BJ129" s="627">
        <v>0</v>
      </c>
      <c r="BK129" s="627">
        <v>0</v>
      </c>
      <c r="BL129" s="627">
        <v>400010000</v>
      </c>
      <c r="BM129" s="628">
        <f t="shared" si="111"/>
        <v>400010</v>
      </c>
      <c r="BN129" s="628">
        <f t="shared" si="112"/>
        <v>0</v>
      </c>
      <c r="BO129" s="628">
        <f t="shared" si="113"/>
        <v>0</v>
      </c>
      <c r="BP129" s="628">
        <f t="shared" si="114"/>
        <v>400010</v>
      </c>
      <c r="BW129" s="627" t="s">
        <v>801</v>
      </c>
      <c r="BX129" s="627">
        <v>1000</v>
      </c>
      <c r="BY129" s="627">
        <v>0</v>
      </c>
      <c r="BZ129" s="627">
        <v>1000</v>
      </c>
      <c r="CA129" s="627">
        <v>0</v>
      </c>
      <c r="CB129" s="627">
        <f t="shared" si="116"/>
        <v>1</v>
      </c>
      <c r="CC129" s="627">
        <f t="shared" si="117"/>
        <v>0</v>
      </c>
      <c r="CD129" s="627">
        <f t="shared" si="118"/>
        <v>1</v>
      </c>
      <c r="CE129" s="627">
        <f t="shared" si="119"/>
        <v>0</v>
      </c>
      <c r="CK129" s="625" t="s">
        <v>891</v>
      </c>
      <c r="CL129" s="626">
        <v>615000</v>
      </c>
      <c r="CM129" s="626">
        <v>0</v>
      </c>
      <c r="CN129" s="626">
        <v>0</v>
      </c>
      <c r="CO129" s="626">
        <v>615000</v>
      </c>
      <c r="CP129" s="627">
        <f t="shared" si="121"/>
        <v>615</v>
      </c>
      <c r="CQ129" s="627">
        <f t="shared" si="122"/>
        <v>0</v>
      </c>
      <c r="CR129" s="627">
        <f t="shared" si="123"/>
        <v>0</v>
      </c>
      <c r="CS129" s="627">
        <f t="shared" si="124"/>
        <v>615</v>
      </c>
      <c r="CU129" s="628"/>
      <c r="CZ129" s="625" t="s">
        <v>890</v>
      </c>
      <c r="DA129" s="626">
        <v>615000</v>
      </c>
      <c r="DB129" s="626">
        <v>614340</v>
      </c>
      <c r="DC129" s="626">
        <v>614340</v>
      </c>
      <c r="DD129" s="626">
        <v>660</v>
      </c>
      <c r="DE129" s="626">
        <f t="shared" si="126"/>
        <v>615</v>
      </c>
      <c r="DF129" s="626">
        <f t="shared" si="127"/>
        <v>614.34</v>
      </c>
      <c r="DG129" s="626">
        <f t="shared" si="128"/>
        <v>614.34</v>
      </c>
      <c r="DH129" s="626">
        <f t="shared" si="129"/>
        <v>0.66</v>
      </c>
      <c r="DQ129" s="629" t="s">
        <v>890</v>
      </c>
      <c r="DR129" s="626">
        <v>615000</v>
      </c>
      <c r="DS129" s="626">
        <v>614340</v>
      </c>
      <c r="DT129" s="626">
        <v>614340</v>
      </c>
      <c r="DU129" s="626">
        <v>660</v>
      </c>
      <c r="DV129" s="626">
        <f t="shared" si="131"/>
        <v>615</v>
      </c>
      <c r="DW129" s="626">
        <f t="shared" si="132"/>
        <v>614.34</v>
      </c>
      <c r="DX129" s="626">
        <f t="shared" si="133"/>
        <v>614.34</v>
      </c>
      <c r="DY129" s="626">
        <f t="shared" si="134"/>
        <v>0.66</v>
      </c>
      <c r="EH129" s="630" t="s">
        <v>890</v>
      </c>
      <c r="EI129" s="630">
        <v>615000</v>
      </c>
      <c r="EJ129" s="630">
        <v>614340</v>
      </c>
      <c r="EK129" s="630">
        <v>660</v>
      </c>
      <c r="EL129" s="630">
        <v>614340</v>
      </c>
      <c r="EM129" s="630">
        <v>614340</v>
      </c>
      <c r="EN129" s="630">
        <v>0</v>
      </c>
      <c r="EO129" s="630">
        <f t="shared" si="99"/>
        <v>615</v>
      </c>
      <c r="EP129" s="630">
        <f t="shared" si="100"/>
        <v>614.34</v>
      </c>
      <c r="EQ129" s="630">
        <f t="shared" si="101"/>
        <v>0.66</v>
      </c>
      <c r="ER129" s="630">
        <f t="shared" si="102"/>
        <v>614.34</v>
      </c>
      <c r="ES129" s="630">
        <f t="shared" si="103"/>
        <v>614.34</v>
      </c>
      <c r="ET129" s="630">
        <f t="shared" si="104"/>
        <v>0</v>
      </c>
      <c r="FA129" s="625" t="s">
        <v>508</v>
      </c>
      <c r="FB129" s="631">
        <v>122476000</v>
      </c>
      <c r="FC129" s="631">
        <v>101427939</v>
      </c>
      <c r="FD129" s="631">
        <v>101427939</v>
      </c>
      <c r="FE129" s="631">
        <v>21048061</v>
      </c>
      <c r="FF129" s="631">
        <v>101427939</v>
      </c>
      <c r="FG129" s="631">
        <v>0</v>
      </c>
      <c r="FH129" s="631">
        <f t="shared" si="137"/>
        <v>122476</v>
      </c>
      <c r="FI129" s="631">
        <f t="shared" si="138"/>
        <v>101427.939</v>
      </c>
      <c r="FJ129" s="631">
        <f t="shared" si="139"/>
        <v>101427.939</v>
      </c>
      <c r="FK129" s="631">
        <f t="shared" si="140"/>
        <v>21048.061000000002</v>
      </c>
      <c r="FL129" s="631">
        <f t="shared" si="141"/>
        <v>101427.939</v>
      </c>
      <c r="FM129" s="631">
        <f t="shared" si="142"/>
        <v>0</v>
      </c>
      <c r="FT129" s="625" t="s">
        <v>508</v>
      </c>
      <c r="FU129" s="625">
        <v>122476000</v>
      </c>
      <c r="FV129" s="633">
        <v>122474340</v>
      </c>
      <c r="FW129" s="633">
        <v>122474340</v>
      </c>
      <c r="FX129" s="633">
        <v>1660</v>
      </c>
      <c r="FY129" s="633">
        <v>122474340</v>
      </c>
      <c r="FZ129" s="633">
        <v>0</v>
      </c>
      <c r="GA129" s="633">
        <f t="shared" si="144"/>
        <v>122476</v>
      </c>
      <c r="GB129" s="633">
        <f t="shared" si="145"/>
        <v>122474.34</v>
      </c>
      <c r="GC129" s="633">
        <f t="shared" si="146"/>
        <v>122474.34</v>
      </c>
      <c r="GD129" s="633">
        <f t="shared" si="147"/>
        <v>1.66</v>
      </c>
      <c r="GE129" s="633">
        <f t="shared" si="148"/>
        <v>122474.34</v>
      </c>
      <c r="GF129" s="633">
        <f t="shared" si="149"/>
        <v>0</v>
      </c>
      <c r="GG129" s="633"/>
    </row>
    <row r="130" spans="1:189" x14ac:dyDescent="0.2">
      <c r="A130" s="624" t="s">
        <v>528</v>
      </c>
      <c r="B130" s="624">
        <v>178378000</v>
      </c>
      <c r="C130" s="624">
        <v>0</v>
      </c>
      <c r="D130" s="624">
        <v>1</v>
      </c>
      <c r="E130" s="624">
        <v>178377999</v>
      </c>
      <c r="F130" s="624">
        <f t="shared" si="150"/>
        <v>183907.71799999999</v>
      </c>
      <c r="G130" s="624">
        <f t="shared" si="151"/>
        <v>0</v>
      </c>
      <c r="H130" s="624">
        <f t="shared" si="152"/>
        <v>1.031E-3</v>
      </c>
      <c r="I130" s="624">
        <f t="shared" si="153"/>
        <v>183907.716969</v>
      </c>
      <c r="J130" s="616" t="s">
        <v>282</v>
      </c>
      <c r="P130" s="625" t="s">
        <v>802</v>
      </c>
      <c r="Q130" s="626">
        <v>82763000</v>
      </c>
      <c r="R130" s="626">
        <v>14426592</v>
      </c>
      <c r="S130" s="626">
        <v>81409552</v>
      </c>
      <c r="T130" s="626">
        <v>1353448</v>
      </c>
      <c r="U130" s="626">
        <f t="shared" si="154"/>
        <v>85328.652999999991</v>
      </c>
      <c r="V130" s="624">
        <f t="shared" si="155"/>
        <v>14873.816352</v>
      </c>
      <c r="W130" s="624">
        <f t="shared" si="156"/>
        <v>83933.248111999987</v>
      </c>
      <c r="X130" s="624">
        <f t="shared" si="157"/>
        <v>1395.404888</v>
      </c>
      <c r="AE130" s="616" t="s">
        <v>511</v>
      </c>
      <c r="AF130" s="624">
        <v>10000</v>
      </c>
      <c r="AG130" s="624">
        <v>0</v>
      </c>
      <c r="AH130" s="624">
        <v>0</v>
      </c>
      <c r="AI130" s="624">
        <v>10000</v>
      </c>
      <c r="AJ130" s="624">
        <f t="shared" si="159"/>
        <v>10</v>
      </c>
      <c r="AK130" s="624">
        <f t="shared" si="160"/>
        <v>0</v>
      </c>
      <c r="AL130" s="624">
        <f t="shared" si="161"/>
        <v>0</v>
      </c>
      <c r="AM130" s="624">
        <f t="shared" si="162"/>
        <v>10</v>
      </c>
      <c r="AT130" s="625" t="s">
        <v>349</v>
      </c>
      <c r="AU130" s="626">
        <v>400010000</v>
      </c>
      <c r="AV130" s="626">
        <v>0</v>
      </c>
      <c r="AW130" s="626">
        <v>0</v>
      </c>
      <c r="AX130" s="626">
        <v>400010000</v>
      </c>
      <c r="AY130" s="624">
        <f t="shared" si="106"/>
        <v>400010</v>
      </c>
      <c r="AZ130" s="624">
        <f t="shared" si="107"/>
        <v>0</v>
      </c>
      <c r="BA130" s="624">
        <f t="shared" si="108"/>
        <v>0</v>
      </c>
      <c r="BB130" s="624">
        <f t="shared" si="109"/>
        <v>400010</v>
      </c>
      <c r="BH130" s="616" t="s">
        <v>511</v>
      </c>
      <c r="BI130" s="627">
        <v>10000</v>
      </c>
      <c r="BJ130" s="627">
        <v>0</v>
      </c>
      <c r="BK130" s="627">
        <v>0</v>
      </c>
      <c r="BL130" s="627">
        <v>10000</v>
      </c>
      <c r="BM130" s="628">
        <f t="shared" si="111"/>
        <v>10</v>
      </c>
      <c r="BN130" s="628">
        <f t="shared" si="112"/>
        <v>0</v>
      </c>
      <c r="BO130" s="628">
        <f t="shared" si="113"/>
        <v>0</v>
      </c>
      <c r="BP130" s="628">
        <f t="shared" si="114"/>
        <v>10</v>
      </c>
      <c r="BW130" s="627" t="s">
        <v>510</v>
      </c>
      <c r="BX130" s="627">
        <v>121859000</v>
      </c>
      <c r="BY130" s="627">
        <v>0</v>
      </c>
      <c r="BZ130" s="627">
        <v>121859000</v>
      </c>
      <c r="CA130" s="627">
        <v>0</v>
      </c>
      <c r="CB130" s="627">
        <f t="shared" si="116"/>
        <v>121859</v>
      </c>
      <c r="CC130" s="627">
        <f t="shared" si="117"/>
        <v>0</v>
      </c>
      <c r="CD130" s="627">
        <f t="shared" si="118"/>
        <v>121859</v>
      </c>
      <c r="CE130" s="627">
        <f t="shared" si="119"/>
        <v>0</v>
      </c>
      <c r="CK130" s="625" t="s">
        <v>509</v>
      </c>
      <c r="CL130" s="626">
        <v>121861000</v>
      </c>
      <c r="CM130" s="626">
        <v>46967650</v>
      </c>
      <c r="CN130" s="626">
        <v>68014050</v>
      </c>
      <c r="CO130" s="626">
        <v>53846950</v>
      </c>
      <c r="CP130" s="627">
        <f t="shared" si="121"/>
        <v>121861</v>
      </c>
      <c r="CQ130" s="627">
        <f t="shared" si="122"/>
        <v>46967.65</v>
      </c>
      <c r="CR130" s="627">
        <f t="shared" si="123"/>
        <v>68014.05</v>
      </c>
      <c r="CS130" s="627">
        <f t="shared" si="124"/>
        <v>53846.95</v>
      </c>
      <c r="CU130" s="628"/>
      <c r="CZ130" s="625" t="s">
        <v>891</v>
      </c>
      <c r="DA130" s="626">
        <v>615000</v>
      </c>
      <c r="DB130" s="626">
        <v>614340</v>
      </c>
      <c r="DC130" s="626">
        <v>614340</v>
      </c>
      <c r="DD130" s="626">
        <v>660</v>
      </c>
      <c r="DE130" s="626">
        <f t="shared" si="126"/>
        <v>615</v>
      </c>
      <c r="DF130" s="626">
        <f t="shared" si="127"/>
        <v>614.34</v>
      </c>
      <c r="DG130" s="626">
        <f t="shared" si="128"/>
        <v>614.34</v>
      </c>
      <c r="DH130" s="626">
        <f t="shared" si="129"/>
        <v>0.66</v>
      </c>
      <c r="DQ130" s="629" t="s">
        <v>891</v>
      </c>
      <c r="DR130" s="626">
        <v>615000</v>
      </c>
      <c r="DS130" s="626">
        <v>614340</v>
      </c>
      <c r="DT130" s="626">
        <v>614340</v>
      </c>
      <c r="DU130" s="626">
        <v>660</v>
      </c>
      <c r="DV130" s="626">
        <f t="shared" si="131"/>
        <v>615</v>
      </c>
      <c r="DW130" s="626">
        <f t="shared" si="132"/>
        <v>614.34</v>
      </c>
      <c r="DX130" s="626">
        <f t="shared" si="133"/>
        <v>614.34</v>
      </c>
      <c r="DY130" s="626">
        <f t="shared" si="134"/>
        <v>0.66</v>
      </c>
      <c r="EH130" s="630" t="s">
        <v>891</v>
      </c>
      <c r="EI130" s="630">
        <v>615000</v>
      </c>
      <c r="EJ130" s="630">
        <v>614340</v>
      </c>
      <c r="EK130" s="630">
        <v>660</v>
      </c>
      <c r="EL130" s="630">
        <v>614340</v>
      </c>
      <c r="EM130" s="630">
        <v>614340</v>
      </c>
      <c r="EN130" s="630">
        <v>0</v>
      </c>
      <c r="EO130" s="630">
        <f t="shared" si="99"/>
        <v>615</v>
      </c>
      <c r="EP130" s="630">
        <f t="shared" si="100"/>
        <v>614.34</v>
      </c>
      <c r="EQ130" s="630">
        <f t="shared" si="101"/>
        <v>0.66</v>
      </c>
      <c r="ER130" s="630">
        <f t="shared" si="102"/>
        <v>614.34</v>
      </c>
      <c r="ES130" s="630">
        <f t="shared" si="103"/>
        <v>614.34</v>
      </c>
      <c r="ET130" s="630">
        <f t="shared" si="104"/>
        <v>0</v>
      </c>
      <c r="FA130" s="625" t="s">
        <v>890</v>
      </c>
      <c r="FB130" s="631">
        <v>615000</v>
      </c>
      <c r="FC130" s="631">
        <v>614340</v>
      </c>
      <c r="FD130" s="631">
        <v>614340</v>
      </c>
      <c r="FE130" s="631">
        <v>660</v>
      </c>
      <c r="FF130" s="631">
        <v>614340</v>
      </c>
      <c r="FG130" s="631">
        <v>0</v>
      </c>
      <c r="FH130" s="631">
        <f t="shared" si="137"/>
        <v>615</v>
      </c>
      <c r="FI130" s="631">
        <f t="shared" si="138"/>
        <v>614.34</v>
      </c>
      <c r="FJ130" s="631">
        <f t="shared" si="139"/>
        <v>614.34</v>
      </c>
      <c r="FK130" s="631">
        <f t="shared" si="140"/>
        <v>0.66</v>
      </c>
      <c r="FL130" s="631">
        <f t="shared" si="141"/>
        <v>614.34</v>
      </c>
      <c r="FM130" s="631">
        <f t="shared" si="142"/>
        <v>0</v>
      </c>
      <c r="FT130" s="625" t="s">
        <v>890</v>
      </c>
      <c r="FU130" s="625">
        <v>615000</v>
      </c>
      <c r="FV130" s="633">
        <v>614340</v>
      </c>
      <c r="FW130" s="633">
        <v>614340</v>
      </c>
      <c r="FX130" s="633">
        <v>660</v>
      </c>
      <c r="FY130" s="633">
        <v>614340</v>
      </c>
      <c r="FZ130" s="633">
        <v>0</v>
      </c>
      <c r="GA130" s="633">
        <f t="shared" si="144"/>
        <v>615</v>
      </c>
      <c r="GB130" s="633">
        <f t="shared" si="145"/>
        <v>614.34</v>
      </c>
      <c r="GC130" s="633">
        <f t="shared" si="146"/>
        <v>614.34</v>
      </c>
      <c r="GD130" s="633">
        <f t="shared" si="147"/>
        <v>0.66</v>
      </c>
      <c r="GE130" s="633">
        <f t="shared" si="148"/>
        <v>614.34</v>
      </c>
      <c r="GF130" s="633">
        <f t="shared" si="149"/>
        <v>0</v>
      </c>
      <c r="GG130" s="633"/>
    </row>
    <row r="131" spans="1:189" x14ac:dyDescent="0.2">
      <c r="A131" s="624" t="s">
        <v>724</v>
      </c>
      <c r="B131" s="624">
        <v>178374000</v>
      </c>
      <c r="C131" s="624">
        <v>0</v>
      </c>
      <c r="D131" s="624">
        <v>1</v>
      </c>
      <c r="E131" s="624">
        <v>178373999</v>
      </c>
      <c r="F131" s="624">
        <f t="shared" ref="F131:F144" si="163">+B131/$H$1*$I$1</f>
        <v>183903.59399999998</v>
      </c>
      <c r="G131" s="624">
        <f t="shared" ref="G131:G144" si="164">+C131/$H$1*$I$1</f>
        <v>0</v>
      </c>
      <c r="H131" s="624">
        <f t="shared" ref="H131:H144" si="165">+D131/$H$1*$I$1</f>
        <v>1.031E-3</v>
      </c>
      <c r="I131" s="624">
        <f t="shared" ref="I131:I144" si="166">+E131/$H$1*$I$1</f>
        <v>183903.59296899999</v>
      </c>
      <c r="J131" s="616" t="s">
        <v>282</v>
      </c>
      <c r="P131" s="625" t="s">
        <v>803</v>
      </c>
      <c r="Q131" s="626">
        <v>82763000</v>
      </c>
      <c r="R131" s="626">
        <v>14426592</v>
      </c>
      <c r="S131" s="626">
        <v>81409552</v>
      </c>
      <c r="T131" s="626">
        <v>1353448</v>
      </c>
      <c r="U131" s="626">
        <f t="shared" ref="U131:U145" si="167">+Q131/$W$1*$X$1</f>
        <v>85328.652999999991</v>
      </c>
      <c r="V131" s="624">
        <f t="shared" ref="V131:V145" si="168">+R131/$W$1*$X$1</f>
        <v>14873.816352</v>
      </c>
      <c r="W131" s="624">
        <f t="shared" ref="W131:W145" si="169">+S131/$W$1*$X$1</f>
        <v>83933.248111999987</v>
      </c>
      <c r="X131" s="624">
        <f t="shared" ref="X131:X145" si="170">+T131/$W$1*$X$1</f>
        <v>1395.404888</v>
      </c>
      <c r="AE131" s="616" t="s">
        <v>755</v>
      </c>
      <c r="AF131" s="624">
        <v>400000000</v>
      </c>
      <c r="AG131" s="624">
        <v>0</v>
      </c>
      <c r="AH131" s="624">
        <v>0</v>
      </c>
      <c r="AI131" s="624">
        <v>400000000</v>
      </c>
      <c r="AJ131" s="624">
        <f t="shared" ref="AJ131:AJ152" si="171">+AF131/$AL$1*$AM$1</f>
        <v>400000</v>
      </c>
      <c r="AK131" s="624">
        <f t="shared" ref="AK131:AK152" si="172">+AG131/$AL$1*$AM$1</f>
        <v>0</v>
      </c>
      <c r="AL131" s="624">
        <f t="shared" ref="AL131:AL152" si="173">+AH131/$AL$1*$AM$1</f>
        <v>0</v>
      </c>
      <c r="AM131" s="624">
        <f t="shared" ref="AM131:AM152" si="174">+AI131/$AL$1*$AM$1</f>
        <v>400000</v>
      </c>
      <c r="AT131" s="625" t="s">
        <v>511</v>
      </c>
      <c r="AU131" s="626">
        <v>10000</v>
      </c>
      <c r="AV131" s="626">
        <v>0</v>
      </c>
      <c r="AW131" s="626">
        <v>0</v>
      </c>
      <c r="AX131" s="626">
        <v>10000</v>
      </c>
      <c r="AY131" s="624">
        <f t="shared" si="106"/>
        <v>10</v>
      </c>
      <c r="AZ131" s="624">
        <f t="shared" si="107"/>
        <v>0</v>
      </c>
      <c r="BA131" s="624">
        <f t="shared" si="108"/>
        <v>0</v>
      </c>
      <c r="BB131" s="624">
        <f t="shared" si="109"/>
        <v>10</v>
      </c>
      <c r="BH131" s="616" t="s">
        <v>755</v>
      </c>
      <c r="BI131" s="627">
        <v>400000000</v>
      </c>
      <c r="BJ131" s="627">
        <v>0</v>
      </c>
      <c r="BK131" s="627">
        <v>0</v>
      </c>
      <c r="BL131" s="627">
        <v>400000000</v>
      </c>
      <c r="BM131" s="628">
        <f t="shared" si="111"/>
        <v>400000</v>
      </c>
      <c r="BN131" s="628">
        <f t="shared" si="112"/>
        <v>0</v>
      </c>
      <c r="BO131" s="628">
        <f t="shared" si="113"/>
        <v>0</v>
      </c>
      <c r="BP131" s="628">
        <f t="shared" si="114"/>
        <v>400000</v>
      </c>
      <c r="BW131" s="627" t="s">
        <v>782</v>
      </c>
      <c r="BX131" s="627">
        <v>1000</v>
      </c>
      <c r="BY131" s="627">
        <v>0</v>
      </c>
      <c r="BZ131" s="627">
        <v>1000</v>
      </c>
      <c r="CA131" s="627">
        <v>0</v>
      </c>
      <c r="CB131" s="627">
        <f t="shared" si="116"/>
        <v>1</v>
      </c>
      <c r="CC131" s="627">
        <f t="shared" si="117"/>
        <v>0</v>
      </c>
      <c r="CD131" s="627">
        <f t="shared" si="118"/>
        <v>1</v>
      </c>
      <c r="CE131" s="627">
        <f t="shared" si="119"/>
        <v>0</v>
      </c>
      <c r="CK131" s="625" t="s">
        <v>801</v>
      </c>
      <c r="CL131" s="626">
        <v>21047400</v>
      </c>
      <c r="CM131" s="626">
        <v>0</v>
      </c>
      <c r="CN131" s="626">
        <v>21046400</v>
      </c>
      <c r="CO131" s="626">
        <v>1000</v>
      </c>
      <c r="CP131" s="627">
        <f t="shared" si="121"/>
        <v>21047.4</v>
      </c>
      <c r="CQ131" s="627">
        <f t="shared" si="122"/>
        <v>0</v>
      </c>
      <c r="CR131" s="627">
        <f t="shared" si="123"/>
        <v>21046.400000000001</v>
      </c>
      <c r="CS131" s="627">
        <f t="shared" si="124"/>
        <v>1</v>
      </c>
      <c r="CU131" s="628"/>
      <c r="CZ131" s="625" t="s">
        <v>509</v>
      </c>
      <c r="DA131" s="626">
        <v>121861000</v>
      </c>
      <c r="DB131" s="626">
        <v>100813599</v>
      </c>
      <c r="DC131" s="626">
        <v>121859999</v>
      </c>
      <c r="DD131" s="626">
        <v>1001</v>
      </c>
      <c r="DE131" s="626">
        <f t="shared" si="126"/>
        <v>121861</v>
      </c>
      <c r="DF131" s="626">
        <f t="shared" si="127"/>
        <v>100813.599</v>
      </c>
      <c r="DG131" s="626">
        <f t="shared" si="128"/>
        <v>121859.999</v>
      </c>
      <c r="DH131" s="626">
        <f t="shared" si="129"/>
        <v>1.0009999999999999</v>
      </c>
      <c r="DQ131" s="629" t="s">
        <v>509</v>
      </c>
      <c r="DR131" s="626">
        <v>121861000</v>
      </c>
      <c r="DS131" s="626">
        <v>100813599</v>
      </c>
      <c r="DT131" s="626">
        <v>121859999</v>
      </c>
      <c r="DU131" s="626">
        <v>1001</v>
      </c>
      <c r="DV131" s="626">
        <f t="shared" si="131"/>
        <v>121861</v>
      </c>
      <c r="DW131" s="626">
        <f t="shared" si="132"/>
        <v>100813.599</v>
      </c>
      <c r="DX131" s="626">
        <f t="shared" si="133"/>
        <v>121859.999</v>
      </c>
      <c r="DY131" s="626">
        <f t="shared" si="134"/>
        <v>1.0009999999999999</v>
      </c>
      <c r="EH131" s="630" t="s">
        <v>509</v>
      </c>
      <c r="EI131" s="630">
        <v>121861000</v>
      </c>
      <c r="EJ131" s="630">
        <v>121859999</v>
      </c>
      <c r="EK131" s="630">
        <v>1001</v>
      </c>
      <c r="EL131" s="630">
        <v>100813599</v>
      </c>
      <c r="EM131" s="630">
        <v>100813599</v>
      </c>
      <c r="EN131" s="630">
        <v>0</v>
      </c>
      <c r="EO131" s="630">
        <f t="shared" ref="EO131:EO133" si="175">+EI131/$ES$1*$ET$1</f>
        <v>121861</v>
      </c>
      <c r="EP131" s="630">
        <f t="shared" ref="EP131:EP133" si="176">+EJ131/$ES$1*$ET$1</f>
        <v>121859.999</v>
      </c>
      <c r="EQ131" s="630">
        <f t="shared" ref="EQ131:EQ133" si="177">+EK131/$ES$1*$ET$1</f>
        <v>1.0009999999999999</v>
      </c>
      <c r="ER131" s="630">
        <f t="shared" ref="ER131:ER133" si="178">+EL131/$ES$1*$ET$1</f>
        <v>100813.599</v>
      </c>
      <c r="ES131" s="630">
        <f t="shared" ref="ES131:ES133" si="179">+EM131/$ES$1*$ET$1</f>
        <v>100813.599</v>
      </c>
      <c r="ET131" s="630">
        <f t="shared" ref="ET131:ET133" si="180">+EN131/$ES$1*$ET$1</f>
        <v>0</v>
      </c>
      <c r="FA131" s="625" t="s">
        <v>891</v>
      </c>
      <c r="FB131" s="631">
        <v>615000</v>
      </c>
      <c r="FC131" s="631">
        <v>614340</v>
      </c>
      <c r="FD131" s="631">
        <v>614340</v>
      </c>
      <c r="FE131" s="631">
        <v>660</v>
      </c>
      <c r="FF131" s="631">
        <v>614340</v>
      </c>
      <c r="FG131" s="631">
        <v>0</v>
      </c>
      <c r="FH131" s="631">
        <f t="shared" si="137"/>
        <v>615</v>
      </c>
      <c r="FI131" s="631">
        <f t="shared" si="138"/>
        <v>614.34</v>
      </c>
      <c r="FJ131" s="631">
        <f t="shared" si="139"/>
        <v>614.34</v>
      </c>
      <c r="FK131" s="631">
        <f t="shared" si="140"/>
        <v>0.66</v>
      </c>
      <c r="FL131" s="631">
        <f t="shared" si="141"/>
        <v>614.34</v>
      </c>
      <c r="FM131" s="631">
        <f t="shared" si="142"/>
        <v>0</v>
      </c>
      <c r="FT131" s="625" t="s">
        <v>891</v>
      </c>
      <c r="FU131" s="625">
        <v>615000</v>
      </c>
      <c r="FV131" s="633">
        <v>614340</v>
      </c>
      <c r="FW131" s="633">
        <v>614340</v>
      </c>
      <c r="FX131" s="633">
        <v>660</v>
      </c>
      <c r="FY131" s="633">
        <v>614340</v>
      </c>
      <c r="FZ131" s="633">
        <v>0</v>
      </c>
      <c r="GA131" s="633">
        <f t="shared" si="144"/>
        <v>615</v>
      </c>
      <c r="GB131" s="633">
        <f t="shared" si="145"/>
        <v>614.34</v>
      </c>
      <c r="GC131" s="633">
        <f t="shared" si="146"/>
        <v>614.34</v>
      </c>
      <c r="GD131" s="633">
        <f t="shared" si="147"/>
        <v>0.66</v>
      </c>
      <c r="GE131" s="633">
        <f t="shared" si="148"/>
        <v>614.34</v>
      </c>
      <c r="GF131" s="633">
        <f t="shared" si="149"/>
        <v>0</v>
      </c>
      <c r="GG131" s="633"/>
    </row>
    <row r="132" spans="1:189" x14ac:dyDescent="0.2">
      <c r="A132" s="624" t="s">
        <v>791</v>
      </c>
      <c r="B132" s="624">
        <v>1000</v>
      </c>
      <c r="C132" s="624">
        <v>0</v>
      </c>
      <c r="D132" s="624">
        <v>0</v>
      </c>
      <c r="E132" s="624">
        <v>1000</v>
      </c>
      <c r="F132" s="624">
        <f t="shared" si="163"/>
        <v>1.0309999999999999</v>
      </c>
      <c r="G132" s="624">
        <f t="shared" si="164"/>
        <v>0</v>
      </c>
      <c r="H132" s="624">
        <f t="shared" si="165"/>
        <v>0</v>
      </c>
      <c r="I132" s="624">
        <f t="shared" si="166"/>
        <v>1.0309999999999999</v>
      </c>
      <c r="J132" s="616" t="s">
        <v>282</v>
      </c>
      <c r="P132" s="625" t="s">
        <v>527</v>
      </c>
      <c r="Q132" s="626">
        <v>178378000</v>
      </c>
      <c r="R132" s="626">
        <v>56827653</v>
      </c>
      <c r="S132" s="626">
        <v>56827654</v>
      </c>
      <c r="T132" s="626">
        <v>121550346</v>
      </c>
      <c r="U132" s="626">
        <f t="shared" si="167"/>
        <v>183907.71799999999</v>
      </c>
      <c r="V132" s="624">
        <f t="shared" si="168"/>
        <v>58589.310242999993</v>
      </c>
      <c r="W132" s="624">
        <f t="shared" si="169"/>
        <v>58589.311274</v>
      </c>
      <c r="X132" s="624">
        <f t="shared" si="170"/>
        <v>125318.406726</v>
      </c>
      <c r="AE132" s="616" t="s">
        <v>420</v>
      </c>
      <c r="AF132" s="624">
        <v>702000000</v>
      </c>
      <c r="AG132" s="624">
        <v>0</v>
      </c>
      <c r="AH132" s="624">
        <v>0</v>
      </c>
      <c r="AI132" s="624">
        <v>702000000</v>
      </c>
      <c r="AJ132" s="624">
        <f t="shared" si="171"/>
        <v>702000</v>
      </c>
      <c r="AK132" s="624">
        <f t="shared" si="172"/>
        <v>0</v>
      </c>
      <c r="AL132" s="624">
        <f t="shared" si="173"/>
        <v>0</v>
      </c>
      <c r="AM132" s="624">
        <f t="shared" si="174"/>
        <v>702000</v>
      </c>
      <c r="AT132" s="625" t="s">
        <v>755</v>
      </c>
      <c r="AU132" s="626">
        <v>400000000</v>
      </c>
      <c r="AV132" s="626">
        <v>0</v>
      </c>
      <c r="AW132" s="626">
        <v>0</v>
      </c>
      <c r="AX132" s="626">
        <v>400000000</v>
      </c>
      <c r="AY132" s="624">
        <f t="shared" ref="AY132:AY144" si="181">+AU132/$AZ$1*$BA$1</f>
        <v>400000</v>
      </c>
      <c r="AZ132" s="624">
        <f t="shared" ref="AZ132:AZ144" si="182">+AV132/$AZ$1*$BA$1</f>
        <v>0</v>
      </c>
      <c r="BA132" s="624">
        <f t="shared" ref="BA132:BA144" si="183">+AW132/$AZ$1*$BA$1</f>
        <v>0</v>
      </c>
      <c r="BB132" s="624">
        <f t="shared" ref="BB132:BB144" si="184">+AX132/$AZ$1*$BA$1</f>
        <v>400000</v>
      </c>
      <c r="BH132" s="616" t="s">
        <v>420</v>
      </c>
      <c r="BI132" s="627">
        <v>702000000</v>
      </c>
      <c r="BJ132" s="627">
        <v>0</v>
      </c>
      <c r="BK132" s="627">
        <v>270000000</v>
      </c>
      <c r="BL132" s="627">
        <v>432000000</v>
      </c>
      <c r="BM132" s="628">
        <f t="shared" ref="BM132:BM156" si="185">BI132/$BN$1*$BO$1</f>
        <v>702000</v>
      </c>
      <c r="BN132" s="628">
        <f t="shared" ref="BN132:BN156" si="186">BJ132/$BN$1*$BO$1</f>
        <v>0</v>
      </c>
      <c r="BO132" s="628">
        <f t="shared" ref="BO132:BO156" si="187">BK132/$BN$1*$BO$1</f>
        <v>270000</v>
      </c>
      <c r="BP132" s="628">
        <f t="shared" ref="BP132:BP156" si="188">BL132/$BN$1*$BO$1</f>
        <v>432000</v>
      </c>
      <c r="BW132" s="627" t="s">
        <v>348</v>
      </c>
      <c r="BX132" s="627">
        <v>1379773000</v>
      </c>
      <c r="BY132" s="627">
        <v>351555000</v>
      </c>
      <c r="BZ132" s="627">
        <v>1028218000</v>
      </c>
      <c r="CA132" s="627">
        <v>43425224</v>
      </c>
      <c r="CB132" s="627">
        <f t="shared" ref="CB132:CB145" si="189">+BX132/$CD$1*$CE$1</f>
        <v>1379773</v>
      </c>
      <c r="CC132" s="627">
        <f t="shared" ref="CC132:CC145" si="190">+BY132/$CD$1*$CE$1</f>
        <v>351555</v>
      </c>
      <c r="CD132" s="627">
        <f t="shared" ref="CD132:CD145" si="191">+BZ132/$CD$1*$CE$1</f>
        <v>1028218</v>
      </c>
      <c r="CE132" s="627">
        <f t="shared" ref="CE132:CE145" si="192">+CA132/$CD$1*$CE$1</f>
        <v>43425.224000000002</v>
      </c>
      <c r="CK132" s="625" t="s">
        <v>510</v>
      </c>
      <c r="CL132" s="626">
        <v>100812600</v>
      </c>
      <c r="CM132" s="626">
        <v>46967650</v>
      </c>
      <c r="CN132" s="626">
        <v>46967650</v>
      </c>
      <c r="CO132" s="626">
        <v>53844950</v>
      </c>
      <c r="CP132" s="627">
        <f t="shared" ref="CP132:CP159" si="193">+CL132/$CR$1*$CS$1</f>
        <v>100812.6</v>
      </c>
      <c r="CQ132" s="627">
        <f t="shared" ref="CQ132:CQ159" si="194">+CM132/$CR$1*$CS$1</f>
        <v>46967.65</v>
      </c>
      <c r="CR132" s="627">
        <f t="shared" ref="CR132:CR159" si="195">+CN132/$CR$1*$CS$1</f>
        <v>46967.65</v>
      </c>
      <c r="CS132" s="627">
        <f t="shared" ref="CS132:CS159" si="196">+CO132/$CR$1*$CS$1</f>
        <v>53844.95</v>
      </c>
      <c r="CU132" s="628"/>
      <c r="CZ132" s="625" t="s">
        <v>801</v>
      </c>
      <c r="DA132" s="626">
        <v>21047400</v>
      </c>
      <c r="DB132" s="626">
        <v>0</v>
      </c>
      <c r="DC132" s="626">
        <v>21046400</v>
      </c>
      <c r="DD132" s="626">
        <v>1000</v>
      </c>
      <c r="DE132" s="626">
        <f t="shared" ref="DE132:DE151" si="197">+DA132/$DG$1*$DH$1</f>
        <v>21047.4</v>
      </c>
      <c r="DF132" s="626">
        <f t="shared" ref="DF132:DF151" si="198">+DB132/$DG$1*$DH$1</f>
        <v>0</v>
      </c>
      <c r="DG132" s="626">
        <f t="shared" ref="DG132:DG151" si="199">+DC132/$DG$1*$DH$1</f>
        <v>21046.400000000001</v>
      </c>
      <c r="DH132" s="626">
        <f t="shared" ref="DH132:DH151" si="200">+DD132/$DG$1*$DH$1</f>
        <v>1</v>
      </c>
      <c r="DQ132" s="629" t="s">
        <v>801</v>
      </c>
      <c r="DR132" s="626">
        <v>21047400</v>
      </c>
      <c r="DS132" s="626">
        <v>0</v>
      </c>
      <c r="DT132" s="626">
        <v>21046400</v>
      </c>
      <c r="DU132" s="626">
        <v>1000</v>
      </c>
      <c r="DV132" s="626">
        <f t="shared" ref="DV132:DV160" si="201">+DR132/$DV$1*$DW$1</f>
        <v>21047.4</v>
      </c>
      <c r="DW132" s="626">
        <f t="shared" ref="DW132:DW160" si="202">+DS132/$DV$1*$DW$1</f>
        <v>0</v>
      </c>
      <c r="DX132" s="626">
        <f t="shared" ref="DX132:DX160" si="203">+DT132/$DV$1*$DW$1</f>
        <v>21046.400000000001</v>
      </c>
      <c r="DY132" s="626">
        <f t="shared" ref="DY132:DY160" si="204">+DU132/$DV$1*$DW$1</f>
        <v>1</v>
      </c>
      <c r="EH132" s="630" t="s">
        <v>801</v>
      </c>
      <c r="EI132" s="630">
        <v>21047400</v>
      </c>
      <c r="EJ132" s="630">
        <v>21046400</v>
      </c>
      <c r="EK132" s="630">
        <v>1000</v>
      </c>
      <c r="EL132" s="630">
        <v>0</v>
      </c>
      <c r="EM132" s="630">
        <v>0</v>
      </c>
      <c r="EN132" s="630">
        <v>0</v>
      </c>
      <c r="EO132" s="630">
        <f t="shared" si="175"/>
        <v>21047.4</v>
      </c>
      <c r="EP132" s="630">
        <f t="shared" si="176"/>
        <v>21046.400000000001</v>
      </c>
      <c r="EQ132" s="630">
        <f t="shared" si="177"/>
        <v>1</v>
      </c>
      <c r="ER132" s="630">
        <f t="shared" si="178"/>
        <v>0</v>
      </c>
      <c r="ES132" s="630">
        <f t="shared" si="179"/>
        <v>0</v>
      </c>
      <c r="ET132" s="630">
        <f t="shared" si="180"/>
        <v>0</v>
      </c>
      <c r="FA132" s="625" t="s">
        <v>509</v>
      </c>
      <c r="FB132" s="631">
        <v>121861000</v>
      </c>
      <c r="FC132" s="631">
        <v>100813599</v>
      </c>
      <c r="FD132" s="631">
        <v>100813599</v>
      </c>
      <c r="FE132" s="631">
        <v>21047401</v>
      </c>
      <c r="FF132" s="631">
        <v>100813599</v>
      </c>
      <c r="FG132" s="631">
        <v>0</v>
      </c>
      <c r="FH132" s="631">
        <f t="shared" ref="FH132:FH158" si="205">+FB132/$FK$1*$FL$1</f>
        <v>121861</v>
      </c>
      <c r="FI132" s="631">
        <f t="shared" ref="FI132:FI158" si="206">+FC132/$FK$1*$FL$1</f>
        <v>100813.599</v>
      </c>
      <c r="FJ132" s="631">
        <f t="shared" ref="FJ132:FJ158" si="207">+FD132/$FK$1*$FL$1</f>
        <v>100813.599</v>
      </c>
      <c r="FK132" s="631">
        <f t="shared" ref="FK132:FK158" si="208">+FE132/$FK$1*$FL$1</f>
        <v>21047.401000000002</v>
      </c>
      <c r="FL132" s="631">
        <f t="shared" ref="FL132:FL158" si="209">+FF132/$FK$1*$FL$1</f>
        <v>100813.599</v>
      </c>
      <c r="FM132" s="631">
        <f t="shared" ref="FM132:FM158" si="210">+FG132/$FK$1*$FL$1</f>
        <v>0</v>
      </c>
      <c r="FT132" s="625" t="s">
        <v>509</v>
      </c>
      <c r="FU132" s="625">
        <v>121861000</v>
      </c>
      <c r="FV132" s="633">
        <v>121860000</v>
      </c>
      <c r="FW132" s="633">
        <v>121860000</v>
      </c>
      <c r="FX132" s="633">
        <v>1000</v>
      </c>
      <c r="FY132" s="633">
        <v>121860000</v>
      </c>
      <c r="FZ132" s="633">
        <v>0</v>
      </c>
      <c r="GA132" s="633">
        <f t="shared" ref="GA132" si="211">+FU132/$GA$1*$GB$1</f>
        <v>121861</v>
      </c>
      <c r="GB132" s="633">
        <f t="shared" ref="GB132" si="212">+FV132/$GA$1*$GB$1</f>
        <v>121860</v>
      </c>
      <c r="GC132" s="633">
        <f t="shared" ref="GC132" si="213">+FW132/$GA$1*$GB$1</f>
        <v>121860</v>
      </c>
      <c r="GD132" s="633">
        <f t="shared" ref="GD132" si="214">+FX132/$GA$1*$GB$1</f>
        <v>1</v>
      </c>
      <c r="GE132" s="633">
        <f t="shared" ref="GE132" si="215">+FY132/$GA$1*$GB$1</f>
        <v>121860</v>
      </c>
      <c r="GF132" s="633">
        <f t="shared" ref="GF132" si="216">+FZ132/$GA$1*$GB$1</f>
        <v>0</v>
      </c>
      <c r="GG132" s="633"/>
    </row>
    <row r="133" spans="1:189" x14ac:dyDescent="0.2">
      <c r="A133" s="624" t="s">
        <v>728</v>
      </c>
      <c r="B133" s="624">
        <v>1000</v>
      </c>
      <c r="C133" s="624">
        <v>0</v>
      </c>
      <c r="D133" s="624">
        <v>0</v>
      </c>
      <c r="E133" s="624">
        <v>1000</v>
      </c>
      <c r="F133" s="624">
        <f t="shared" si="163"/>
        <v>1.0309999999999999</v>
      </c>
      <c r="G133" s="624">
        <f t="shared" si="164"/>
        <v>0</v>
      </c>
      <c r="H133" s="624">
        <f t="shared" si="165"/>
        <v>0</v>
      </c>
      <c r="I133" s="624">
        <f t="shared" si="166"/>
        <v>1.0309999999999999</v>
      </c>
      <c r="J133" s="616" t="s">
        <v>282</v>
      </c>
      <c r="P133" s="625" t="s">
        <v>528</v>
      </c>
      <c r="Q133" s="626">
        <v>178378000</v>
      </c>
      <c r="R133" s="626">
        <v>56827653</v>
      </c>
      <c r="S133" s="626">
        <v>56827654</v>
      </c>
      <c r="T133" s="626">
        <v>121550346</v>
      </c>
      <c r="U133" s="626">
        <f t="shared" si="167"/>
        <v>183907.71799999999</v>
      </c>
      <c r="V133" s="624">
        <f t="shared" si="168"/>
        <v>58589.310242999993</v>
      </c>
      <c r="W133" s="624">
        <f t="shared" si="169"/>
        <v>58589.311274</v>
      </c>
      <c r="X133" s="624">
        <f t="shared" si="170"/>
        <v>125318.406726</v>
      </c>
      <c r="AE133" s="636" t="s">
        <v>756</v>
      </c>
      <c r="AF133" s="624">
        <v>432000000</v>
      </c>
      <c r="AG133" s="624">
        <v>0</v>
      </c>
      <c r="AH133" s="624">
        <v>0</v>
      </c>
      <c r="AI133" s="624">
        <v>432000000</v>
      </c>
      <c r="AJ133" s="624">
        <f t="shared" si="171"/>
        <v>432000</v>
      </c>
      <c r="AK133" s="624">
        <f t="shared" si="172"/>
        <v>0</v>
      </c>
      <c r="AL133" s="624">
        <f t="shared" si="173"/>
        <v>0</v>
      </c>
      <c r="AM133" s="624">
        <f t="shared" si="174"/>
        <v>432000</v>
      </c>
      <c r="AT133" s="625" t="s">
        <v>420</v>
      </c>
      <c r="AU133" s="626">
        <v>702000000</v>
      </c>
      <c r="AV133" s="626">
        <v>0</v>
      </c>
      <c r="AW133" s="626">
        <v>0</v>
      </c>
      <c r="AX133" s="626">
        <v>702000000</v>
      </c>
      <c r="AY133" s="624">
        <f t="shared" si="181"/>
        <v>702000</v>
      </c>
      <c r="AZ133" s="624">
        <f t="shared" si="182"/>
        <v>0</v>
      </c>
      <c r="BA133" s="624">
        <f t="shared" si="183"/>
        <v>0</v>
      </c>
      <c r="BB133" s="624">
        <f t="shared" si="184"/>
        <v>702000</v>
      </c>
      <c r="BH133" s="616" t="s">
        <v>756</v>
      </c>
      <c r="BI133" s="627">
        <v>432000000</v>
      </c>
      <c r="BJ133" s="627">
        <v>0</v>
      </c>
      <c r="BK133" s="627">
        <v>0</v>
      </c>
      <c r="BL133" s="627">
        <v>432000000</v>
      </c>
      <c r="BM133" s="628">
        <f t="shared" si="185"/>
        <v>432000</v>
      </c>
      <c r="BN133" s="628">
        <f t="shared" si="186"/>
        <v>0</v>
      </c>
      <c r="BO133" s="628">
        <f t="shared" si="187"/>
        <v>0</v>
      </c>
      <c r="BP133" s="628">
        <f t="shared" si="188"/>
        <v>432000</v>
      </c>
      <c r="BW133" s="627" t="s">
        <v>349</v>
      </c>
      <c r="BX133" s="627">
        <v>595010000</v>
      </c>
      <c r="BY133" s="627">
        <v>0</v>
      </c>
      <c r="BZ133" s="627">
        <v>595010000</v>
      </c>
      <c r="CA133" s="627">
        <v>0</v>
      </c>
      <c r="CB133" s="627">
        <f t="shared" si="189"/>
        <v>595010</v>
      </c>
      <c r="CC133" s="627">
        <f t="shared" si="190"/>
        <v>0</v>
      </c>
      <c r="CD133" s="627">
        <f t="shared" si="191"/>
        <v>595010</v>
      </c>
      <c r="CE133" s="627">
        <f t="shared" si="192"/>
        <v>0</v>
      </c>
      <c r="CK133" s="625" t="s">
        <v>782</v>
      </c>
      <c r="CL133" s="626">
        <v>1000</v>
      </c>
      <c r="CM133" s="626">
        <v>0</v>
      </c>
      <c r="CN133" s="626">
        <v>0</v>
      </c>
      <c r="CO133" s="626">
        <v>1000</v>
      </c>
      <c r="CP133" s="627">
        <f t="shared" si="193"/>
        <v>1</v>
      </c>
      <c r="CQ133" s="627">
        <f t="shared" si="194"/>
        <v>0</v>
      </c>
      <c r="CR133" s="627">
        <f t="shared" si="195"/>
        <v>0</v>
      </c>
      <c r="CS133" s="627">
        <f t="shared" si="196"/>
        <v>1</v>
      </c>
      <c r="CU133" s="628"/>
      <c r="CZ133" s="625" t="s">
        <v>510</v>
      </c>
      <c r="DA133" s="626">
        <v>58028330</v>
      </c>
      <c r="DB133" s="626">
        <v>58028329</v>
      </c>
      <c r="DC133" s="626">
        <v>58028329</v>
      </c>
      <c r="DD133" s="626">
        <v>1</v>
      </c>
      <c r="DE133" s="626">
        <f t="shared" si="197"/>
        <v>58028.33</v>
      </c>
      <c r="DF133" s="626">
        <f t="shared" si="198"/>
        <v>58028.328999999998</v>
      </c>
      <c r="DG133" s="626">
        <f t="shared" si="199"/>
        <v>58028.328999999998</v>
      </c>
      <c r="DH133" s="626">
        <f t="shared" si="200"/>
        <v>1E-3</v>
      </c>
      <c r="DQ133" s="629" t="s">
        <v>510</v>
      </c>
      <c r="DR133" s="626">
        <v>58028330</v>
      </c>
      <c r="DS133" s="626">
        <v>58028329</v>
      </c>
      <c r="DT133" s="626">
        <v>58028329</v>
      </c>
      <c r="DU133" s="626">
        <v>1</v>
      </c>
      <c r="DV133" s="626">
        <f t="shared" si="201"/>
        <v>58028.33</v>
      </c>
      <c r="DW133" s="626">
        <f t="shared" si="202"/>
        <v>58028.328999999998</v>
      </c>
      <c r="DX133" s="626">
        <f t="shared" si="203"/>
        <v>58028.328999999998</v>
      </c>
      <c r="DY133" s="626">
        <f t="shared" si="204"/>
        <v>1E-3</v>
      </c>
      <c r="EH133" s="630" t="s">
        <v>510</v>
      </c>
      <c r="EI133" s="630">
        <v>58028330</v>
      </c>
      <c r="EJ133" s="630">
        <v>58028329</v>
      </c>
      <c r="EK133" s="630">
        <v>1</v>
      </c>
      <c r="EL133" s="630">
        <v>58028329</v>
      </c>
      <c r="EM133" s="630">
        <v>58028329</v>
      </c>
      <c r="EN133" s="630">
        <v>0</v>
      </c>
      <c r="EO133" s="630">
        <f t="shared" si="175"/>
        <v>58028.33</v>
      </c>
      <c r="EP133" s="630">
        <f t="shared" si="176"/>
        <v>58028.328999999998</v>
      </c>
      <c r="EQ133" s="630">
        <f t="shared" si="177"/>
        <v>1E-3</v>
      </c>
      <c r="ER133" s="630">
        <f t="shared" si="178"/>
        <v>58028.328999999998</v>
      </c>
      <c r="ES133" s="630">
        <f t="shared" si="179"/>
        <v>58028.328999999998</v>
      </c>
      <c r="ET133" s="630">
        <f t="shared" si="180"/>
        <v>0</v>
      </c>
      <c r="FA133" s="625" t="s">
        <v>510</v>
      </c>
      <c r="FB133" s="631">
        <v>79075730</v>
      </c>
      <c r="FC133" s="631">
        <v>58028329</v>
      </c>
      <c r="FD133" s="631">
        <v>58028329</v>
      </c>
      <c r="FE133" s="631">
        <v>21047401</v>
      </c>
      <c r="FF133" s="631">
        <v>58028329</v>
      </c>
      <c r="FG133" s="631">
        <v>0</v>
      </c>
      <c r="FH133" s="631">
        <f t="shared" si="205"/>
        <v>79075.73</v>
      </c>
      <c r="FI133" s="631">
        <f t="shared" si="206"/>
        <v>58028.328999999998</v>
      </c>
      <c r="FJ133" s="631">
        <f t="shared" si="207"/>
        <v>58028.328999999998</v>
      </c>
      <c r="FK133" s="631">
        <f t="shared" si="208"/>
        <v>21047.401000000002</v>
      </c>
      <c r="FL133" s="631">
        <f t="shared" si="209"/>
        <v>58028.328999999998</v>
      </c>
      <c r="FM133" s="631">
        <f t="shared" si="210"/>
        <v>0</v>
      </c>
      <c r="FT133" s="625" t="s">
        <v>510</v>
      </c>
      <c r="FU133" s="625">
        <v>79075730</v>
      </c>
      <c r="FV133" s="633">
        <v>79074730</v>
      </c>
      <c r="FW133" s="633">
        <v>79074730</v>
      </c>
      <c r="FX133" s="633">
        <v>1000</v>
      </c>
      <c r="FY133" s="633">
        <v>79074730</v>
      </c>
      <c r="FZ133" s="633">
        <v>0</v>
      </c>
      <c r="GA133" s="633">
        <f t="shared" ref="GA133:GA153" si="217">+FU133/$GA$1*$GB$1</f>
        <v>79075.73</v>
      </c>
      <c r="GB133" s="633">
        <f t="shared" ref="GB133:GB153" si="218">+FV133/$GA$1*$GB$1</f>
        <v>79074.73</v>
      </c>
      <c r="GC133" s="633">
        <f t="shared" ref="GC133:GC153" si="219">+FW133/$GA$1*$GB$1</f>
        <v>79074.73</v>
      </c>
      <c r="GD133" s="633">
        <f t="shared" ref="GD133:GD153" si="220">+FX133/$GA$1*$GB$1</f>
        <v>1</v>
      </c>
      <c r="GE133" s="633">
        <f t="shared" ref="GE133:GE153" si="221">+FY133/$GA$1*$GB$1</f>
        <v>79074.73</v>
      </c>
      <c r="GF133" s="633">
        <f t="shared" ref="GF133:GF153" si="222">+FZ133/$GA$1*$GB$1</f>
        <v>0</v>
      </c>
      <c r="GG133" s="633"/>
    </row>
    <row r="134" spans="1:189" x14ac:dyDescent="0.2">
      <c r="A134" s="624" t="s">
        <v>729</v>
      </c>
      <c r="B134" s="624">
        <v>1000</v>
      </c>
      <c r="C134" s="624">
        <v>0</v>
      </c>
      <c r="D134" s="624">
        <v>0</v>
      </c>
      <c r="E134" s="624">
        <v>1000</v>
      </c>
      <c r="F134" s="624">
        <f t="shared" si="163"/>
        <v>1.0309999999999999</v>
      </c>
      <c r="G134" s="624">
        <f t="shared" si="164"/>
        <v>0</v>
      </c>
      <c r="H134" s="624">
        <f t="shared" si="165"/>
        <v>0</v>
      </c>
      <c r="I134" s="624">
        <f t="shared" si="166"/>
        <v>1.0309999999999999</v>
      </c>
      <c r="J134" s="616" t="s">
        <v>282</v>
      </c>
      <c r="P134" s="625" t="s">
        <v>724</v>
      </c>
      <c r="Q134" s="626">
        <v>178374000</v>
      </c>
      <c r="R134" s="626">
        <v>56827653</v>
      </c>
      <c r="S134" s="626">
        <v>56827654</v>
      </c>
      <c r="T134" s="626">
        <v>121546346</v>
      </c>
      <c r="U134" s="626">
        <f t="shared" si="167"/>
        <v>183903.59399999998</v>
      </c>
      <c r="V134" s="624">
        <f t="shared" si="168"/>
        <v>58589.310242999993</v>
      </c>
      <c r="W134" s="624">
        <f t="shared" si="169"/>
        <v>58589.311274</v>
      </c>
      <c r="X134" s="624">
        <f t="shared" si="170"/>
        <v>125314.28272599999</v>
      </c>
      <c r="AE134" s="636" t="s">
        <v>842</v>
      </c>
      <c r="AF134" s="624">
        <v>270000000</v>
      </c>
      <c r="AG134" s="624">
        <v>0</v>
      </c>
      <c r="AH134" s="624">
        <v>0</v>
      </c>
      <c r="AI134" s="624">
        <v>270000000</v>
      </c>
      <c r="AJ134" s="624">
        <f t="shared" si="171"/>
        <v>270000</v>
      </c>
      <c r="AK134" s="624">
        <f t="shared" si="172"/>
        <v>0</v>
      </c>
      <c r="AL134" s="624">
        <f t="shared" si="173"/>
        <v>0</v>
      </c>
      <c r="AM134" s="624">
        <f t="shared" si="174"/>
        <v>270000</v>
      </c>
      <c r="AT134" s="625" t="s">
        <v>756</v>
      </c>
      <c r="AU134" s="626">
        <v>432000000</v>
      </c>
      <c r="AV134" s="626">
        <v>0</v>
      </c>
      <c r="AW134" s="626">
        <v>0</v>
      </c>
      <c r="AX134" s="626">
        <v>432000000</v>
      </c>
      <c r="AY134" s="624">
        <f t="shared" si="181"/>
        <v>432000</v>
      </c>
      <c r="AZ134" s="624">
        <f t="shared" si="182"/>
        <v>0</v>
      </c>
      <c r="BA134" s="624">
        <f t="shared" si="183"/>
        <v>0</v>
      </c>
      <c r="BB134" s="624">
        <f t="shared" si="184"/>
        <v>432000</v>
      </c>
      <c r="BH134" s="616" t="s">
        <v>855</v>
      </c>
      <c r="BI134" s="627">
        <v>270000000</v>
      </c>
      <c r="BJ134" s="627">
        <v>0</v>
      </c>
      <c r="BK134" s="627">
        <v>270000000</v>
      </c>
      <c r="BL134" s="627">
        <v>0</v>
      </c>
      <c r="BM134" s="628">
        <f t="shared" si="185"/>
        <v>270000</v>
      </c>
      <c r="BN134" s="628">
        <f t="shared" si="186"/>
        <v>0</v>
      </c>
      <c r="BO134" s="628">
        <f t="shared" si="187"/>
        <v>270000</v>
      </c>
      <c r="BP134" s="628">
        <f t="shared" si="188"/>
        <v>0</v>
      </c>
      <c r="BW134" s="627" t="s">
        <v>511</v>
      </c>
      <c r="BX134" s="627">
        <v>10000</v>
      </c>
      <c r="BY134" s="627">
        <v>0</v>
      </c>
      <c r="BZ134" s="627">
        <v>10000</v>
      </c>
      <c r="CA134" s="627">
        <v>0</v>
      </c>
      <c r="CB134" s="627">
        <f t="shared" si="189"/>
        <v>10</v>
      </c>
      <c r="CC134" s="627">
        <f t="shared" si="190"/>
        <v>0</v>
      </c>
      <c r="CD134" s="627">
        <f t="shared" si="191"/>
        <v>10</v>
      </c>
      <c r="CE134" s="627">
        <f t="shared" si="192"/>
        <v>0</v>
      </c>
      <c r="CK134" s="625" t="s">
        <v>348</v>
      </c>
      <c r="CL134" s="626">
        <v>1379773000</v>
      </c>
      <c r="CM134" s="626">
        <v>50638520</v>
      </c>
      <c r="CN134" s="626">
        <v>546555000</v>
      </c>
      <c r="CO134" s="626">
        <v>833218000</v>
      </c>
      <c r="CP134" s="627">
        <f t="shared" si="193"/>
        <v>1379773</v>
      </c>
      <c r="CQ134" s="627">
        <f t="shared" si="194"/>
        <v>50638.52</v>
      </c>
      <c r="CR134" s="627">
        <f t="shared" si="195"/>
        <v>546555</v>
      </c>
      <c r="CS134" s="627">
        <f t="shared" si="196"/>
        <v>833218</v>
      </c>
      <c r="CU134" s="628"/>
      <c r="CZ134" s="625" t="s">
        <v>782</v>
      </c>
      <c r="DA134" s="626">
        <v>42785270</v>
      </c>
      <c r="DB134" s="626">
        <v>42785270</v>
      </c>
      <c r="DC134" s="626">
        <v>42785270</v>
      </c>
      <c r="DD134" s="626">
        <v>0</v>
      </c>
      <c r="DE134" s="626">
        <f t="shared" si="197"/>
        <v>42785.27</v>
      </c>
      <c r="DF134" s="626">
        <f t="shared" si="198"/>
        <v>42785.27</v>
      </c>
      <c r="DG134" s="626">
        <f t="shared" si="199"/>
        <v>42785.27</v>
      </c>
      <c r="DH134" s="626">
        <f t="shared" si="200"/>
        <v>0</v>
      </c>
      <c r="DQ134" s="629" t="s">
        <v>782</v>
      </c>
      <c r="DR134" s="626">
        <v>42785270</v>
      </c>
      <c r="DS134" s="626">
        <v>42785270</v>
      </c>
      <c r="DT134" s="626">
        <v>42785270</v>
      </c>
      <c r="DU134" s="626">
        <v>0</v>
      </c>
      <c r="DV134" s="626">
        <f t="shared" si="201"/>
        <v>42785.27</v>
      </c>
      <c r="DW134" s="626">
        <f t="shared" si="202"/>
        <v>42785.27</v>
      </c>
      <c r="DX134" s="626">
        <f t="shared" si="203"/>
        <v>42785.27</v>
      </c>
      <c r="DY134" s="626">
        <f t="shared" si="204"/>
        <v>0</v>
      </c>
      <c r="EH134" s="630" t="s">
        <v>782</v>
      </c>
      <c r="EI134" s="630">
        <v>42785270</v>
      </c>
      <c r="EJ134" s="630">
        <v>42785270</v>
      </c>
      <c r="EK134" s="630">
        <v>0</v>
      </c>
      <c r="EL134" s="630">
        <v>42785270</v>
      </c>
      <c r="EM134" s="630">
        <v>42785270</v>
      </c>
      <c r="EN134" s="630">
        <v>0</v>
      </c>
      <c r="EO134" s="630">
        <f>+EI134/$ES$1*$ET$1</f>
        <v>42785.27</v>
      </c>
      <c r="EP134" s="630">
        <f t="shared" ref="EP134:ET134" si="223">+EJ134/$ES$1*$ET$1</f>
        <v>42785.27</v>
      </c>
      <c r="EQ134" s="630">
        <f t="shared" si="223"/>
        <v>0</v>
      </c>
      <c r="ER134" s="630">
        <f t="shared" si="223"/>
        <v>42785.27</v>
      </c>
      <c r="ES134" s="630">
        <f t="shared" si="223"/>
        <v>42785.27</v>
      </c>
      <c r="ET134" s="630">
        <f t="shared" si="223"/>
        <v>0</v>
      </c>
      <c r="FA134" s="625" t="s">
        <v>782</v>
      </c>
      <c r="FB134" s="631">
        <v>42785270</v>
      </c>
      <c r="FC134" s="631">
        <v>42785270</v>
      </c>
      <c r="FD134" s="631">
        <v>42785270</v>
      </c>
      <c r="FE134" s="631">
        <v>0</v>
      </c>
      <c r="FF134" s="631">
        <v>42785270</v>
      </c>
      <c r="FG134" s="631">
        <v>0</v>
      </c>
      <c r="FH134" s="631">
        <f t="shared" si="205"/>
        <v>42785.27</v>
      </c>
      <c r="FI134" s="631">
        <f t="shared" si="206"/>
        <v>42785.27</v>
      </c>
      <c r="FJ134" s="631">
        <f t="shared" si="207"/>
        <v>42785.27</v>
      </c>
      <c r="FK134" s="631">
        <f t="shared" si="208"/>
        <v>0</v>
      </c>
      <c r="FL134" s="631">
        <f t="shared" si="209"/>
        <v>42785.27</v>
      </c>
      <c r="FM134" s="631">
        <f t="shared" si="210"/>
        <v>0</v>
      </c>
      <c r="FT134" s="625" t="s">
        <v>782</v>
      </c>
      <c r="FU134" s="625">
        <v>42785270</v>
      </c>
      <c r="FV134" s="633">
        <v>42785270</v>
      </c>
      <c r="FW134" s="633">
        <v>42785270</v>
      </c>
      <c r="FX134" s="633">
        <v>0</v>
      </c>
      <c r="FY134" s="633">
        <v>42785270</v>
      </c>
      <c r="FZ134" s="633">
        <v>0</v>
      </c>
      <c r="GA134" s="633">
        <f t="shared" si="217"/>
        <v>42785.27</v>
      </c>
      <c r="GB134" s="633">
        <f t="shared" si="218"/>
        <v>42785.27</v>
      </c>
      <c r="GC134" s="633">
        <f t="shared" si="219"/>
        <v>42785.27</v>
      </c>
      <c r="GD134" s="633">
        <f t="shared" si="220"/>
        <v>0</v>
      </c>
      <c r="GE134" s="633">
        <f t="shared" si="221"/>
        <v>42785.27</v>
      </c>
      <c r="GF134" s="633">
        <f t="shared" si="222"/>
        <v>0</v>
      </c>
      <c r="GG134" s="633"/>
    </row>
    <row r="135" spans="1:189" x14ac:dyDescent="0.2">
      <c r="A135" s="624" t="s">
        <v>730</v>
      </c>
      <c r="B135" s="624">
        <v>1000</v>
      </c>
      <c r="C135" s="624">
        <v>0</v>
      </c>
      <c r="D135" s="624">
        <v>0</v>
      </c>
      <c r="E135" s="624">
        <v>1000</v>
      </c>
      <c r="F135" s="624">
        <f t="shared" si="163"/>
        <v>1.0309999999999999</v>
      </c>
      <c r="G135" s="624">
        <f t="shared" si="164"/>
        <v>0</v>
      </c>
      <c r="H135" s="624">
        <f t="shared" si="165"/>
        <v>0</v>
      </c>
      <c r="I135" s="624">
        <f t="shared" si="166"/>
        <v>1.0309999999999999</v>
      </c>
      <c r="J135" s="616" t="s">
        <v>282</v>
      </c>
      <c r="P135" s="625" t="s">
        <v>791</v>
      </c>
      <c r="Q135" s="626">
        <v>1000</v>
      </c>
      <c r="R135" s="626">
        <v>0</v>
      </c>
      <c r="S135" s="626">
        <v>0</v>
      </c>
      <c r="T135" s="626">
        <v>1000</v>
      </c>
      <c r="U135" s="626">
        <f t="shared" si="167"/>
        <v>1.0309999999999999</v>
      </c>
      <c r="V135" s="624">
        <f t="shared" si="168"/>
        <v>0</v>
      </c>
      <c r="W135" s="624">
        <f t="shared" si="169"/>
        <v>0</v>
      </c>
      <c r="X135" s="624">
        <f t="shared" si="170"/>
        <v>1.0309999999999999</v>
      </c>
      <c r="AE135" s="616" t="s">
        <v>802</v>
      </c>
      <c r="AF135" s="624">
        <v>82763000</v>
      </c>
      <c r="AG135" s="624">
        <v>21639888</v>
      </c>
      <c r="AH135" s="624">
        <v>81409552</v>
      </c>
      <c r="AI135" s="624">
        <v>1353448</v>
      </c>
      <c r="AJ135" s="624">
        <f t="shared" si="171"/>
        <v>82763</v>
      </c>
      <c r="AK135" s="624">
        <f t="shared" si="172"/>
        <v>21639.887999999999</v>
      </c>
      <c r="AL135" s="624">
        <f t="shared" si="173"/>
        <v>81409.551999999996</v>
      </c>
      <c r="AM135" s="624">
        <f t="shared" si="174"/>
        <v>1353.4480000000001</v>
      </c>
      <c r="AT135" s="625" t="s">
        <v>855</v>
      </c>
      <c r="AU135" s="626">
        <v>270000000</v>
      </c>
      <c r="AV135" s="626">
        <v>0</v>
      </c>
      <c r="AW135" s="626">
        <v>0</v>
      </c>
      <c r="AX135" s="626">
        <v>270000000</v>
      </c>
      <c r="AY135" s="624">
        <f t="shared" si="181"/>
        <v>270000</v>
      </c>
      <c r="AZ135" s="624">
        <f t="shared" si="182"/>
        <v>0</v>
      </c>
      <c r="BA135" s="624">
        <f t="shared" si="183"/>
        <v>0</v>
      </c>
      <c r="BB135" s="624">
        <f t="shared" si="184"/>
        <v>270000</v>
      </c>
      <c r="BH135" s="616" t="s">
        <v>802</v>
      </c>
      <c r="BI135" s="627">
        <v>82763000</v>
      </c>
      <c r="BJ135" s="627">
        <v>36211928</v>
      </c>
      <c r="BK135" s="627">
        <v>81555000</v>
      </c>
      <c r="BL135" s="627">
        <v>1208000</v>
      </c>
      <c r="BM135" s="628">
        <f t="shared" si="185"/>
        <v>82763</v>
      </c>
      <c r="BN135" s="628">
        <f t="shared" si="186"/>
        <v>36211.928</v>
      </c>
      <c r="BO135" s="628">
        <f t="shared" si="187"/>
        <v>81555</v>
      </c>
      <c r="BP135" s="628">
        <f t="shared" si="188"/>
        <v>1208</v>
      </c>
      <c r="BW135" s="627" t="s">
        <v>755</v>
      </c>
      <c r="BX135" s="627">
        <v>400000000</v>
      </c>
      <c r="BY135" s="627">
        <v>0</v>
      </c>
      <c r="BZ135" s="627">
        <v>400000000</v>
      </c>
      <c r="CA135" s="627">
        <v>0</v>
      </c>
      <c r="CB135" s="627">
        <f t="shared" si="189"/>
        <v>400000</v>
      </c>
      <c r="CC135" s="627">
        <f t="shared" si="190"/>
        <v>0</v>
      </c>
      <c r="CD135" s="627">
        <f t="shared" si="191"/>
        <v>400000</v>
      </c>
      <c r="CE135" s="627">
        <f t="shared" si="192"/>
        <v>0</v>
      </c>
      <c r="CK135" s="625" t="s">
        <v>349</v>
      </c>
      <c r="CL135" s="626">
        <v>595010000</v>
      </c>
      <c r="CM135" s="626">
        <v>0</v>
      </c>
      <c r="CN135" s="626">
        <v>195000000</v>
      </c>
      <c r="CO135" s="626">
        <v>400010000</v>
      </c>
      <c r="CP135" s="627">
        <f t="shared" si="193"/>
        <v>595010</v>
      </c>
      <c r="CQ135" s="627">
        <f t="shared" si="194"/>
        <v>0</v>
      </c>
      <c r="CR135" s="627">
        <f t="shared" si="195"/>
        <v>195000</v>
      </c>
      <c r="CS135" s="627">
        <f t="shared" si="196"/>
        <v>400010</v>
      </c>
      <c r="CU135" s="628"/>
      <c r="CZ135" s="625" t="s">
        <v>348</v>
      </c>
      <c r="DA135" s="626">
        <v>1379773000</v>
      </c>
      <c r="DB135" s="626">
        <v>281981926</v>
      </c>
      <c r="DC135" s="626">
        <v>978997778</v>
      </c>
      <c r="DD135" s="626">
        <v>400775222</v>
      </c>
      <c r="DE135" s="626">
        <f t="shared" si="197"/>
        <v>1379773</v>
      </c>
      <c r="DF135" s="626">
        <f t="shared" si="198"/>
        <v>281981.92599999998</v>
      </c>
      <c r="DG135" s="626">
        <f t="shared" si="199"/>
        <v>978997.77800000005</v>
      </c>
      <c r="DH135" s="626">
        <f t="shared" si="200"/>
        <v>400775.22200000001</v>
      </c>
      <c r="DQ135" s="629" t="s">
        <v>348</v>
      </c>
      <c r="DR135" s="626">
        <v>1379773000</v>
      </c>
      <c r="DS135" s="626">
        <v>460925222</v>
      </c>
      <c r="DT135" s="626">
        <v>978997778</v>
      </c>
      <c r="DU135" s="626">
        <v>400775222</v>
      </c>
      <c r="DV135" s="626">
        <f t="shared" si="201"/>
        <v>1379773</v>
      </c>
      <c r="DW135" s="626">
        <f t="shared" si="202"/>
        <v>460925.22200000001</v>
      </c>
      <c r="DX135" s="626">
        <f t="shared" si="203"/>
        <v>978997.77800000005</v>
      </c>
      <c r="DY135" s="626">
        <f t="shared" si="204"/>
        <v>400775.22200000001</v>
      </c>
      <c r="EH135" s="630" t="s">
        <v>348</v>
      </c>
      <c r="EI135" s="630">
        <v>1879773000</v>
      </c>
      <c r="EJ135" s="630">
        <v>973847778</v>
      </c>
      <c r="EK135" s="630">
        <v>905925222</v>
      </c>
      <c r="EL135" s="630">
        <v>466078518</v>
      </c>
      <c r="EM135" s="630">
        <v>465331290</v>
      </c>
      <c r="EN135" s="630">
        <v>747228</v>
      </c>
      <c r="EO135" s="630">
        <f t="shared" ref="EO135:EO161" si="224">+EI135/$ES$1*$ET$1</f>
        <v>1879773</v>
      </c>
      <c r="EP135" s="630">
        <f t="shared" ref="EP135:EP161" si="225">+EJ135/$ES$1*$ET$1</f>
        <v>973847.77800000005</v>
      </c>
      <c r="EQ135" s="630">
        <f t="shared" ref="EQ135:EQ161" si="226">+EK135/$ES$1*$ET$1</f>
        <v>905925.22199999995</v>
      </c>
      <c r="ER135" s="630">
        <f t="shared" ref="ER135:ER161" si="227">+EL135/$ES$1*$ET$1</f>
        <v>466078.51799999998</v>
      </c>
      <c r="ES135" s="630">
        <f t="shared" ref="ES135:ES161" si="228">+EM135/$ES$1*$ET$1</f>
        <v>465331.29</v>
      </c>
      <c r="ET135" s="630">
        <f t="shared" ref="ET135:ET161" si="229">+EN135/$ES$1*$ET$1</f>
        <v>747.22799999999995</v>
      </c>
      <c r="FA135" s="625" t="s">
        <v>348</v>
      </c>
      <c r="FB135" s="631">
        <v>1879773000</v>
      </c>
      <c r="FC135" s="631">
        <v>1081606814</v>
      </c>
      <c r="FD135" s="631">
        <v>1379201700</v>
      </c>
      <c r="FE135" s="631">
        <v>500571300</v>
      </c>
      <c r="FF135" s="631">
        <v>1080859586</v>
      </c>
      <c r="FG135" s="631">
        <v>747228</v>
      </c>
      <c r="FH135" s="631">
        <f t="shared" si="205"/>
        <v>1879773</v>
      </c>
      <c r="FI135" s="631">
        <f t="shared" si="206"/>
        <v>1081606.814</v>
      </c>
      <c r="FJ135" s="631">
        <f t="shared" si="207"/>
        <v>1379201.7</v>
      </c>
      <c r="FK135" s="631">
        <f t="shared" si="208"/>
        <v>500571.3</v>
      </c>
      <c r="FL135" s="631">
        <f t="shared" si="209"/>
        <v>1080859.5859999999</v>
      </c>
      <c r="FM135" s="631">
        <f t="shared" si="210"/>
        <v>747.22799999999995</v>
      </c>
      <c r="FT135" s="625" t="s">
        <v>348</v>
      </c>
      <c r="FU135" s="625">
        <v>1905082000</v>
      </c>
      <c r="FV135" s="633">
        <v>1228166032</v>
      </c>
      <c r="FW135" s="633">
        <v>1319576700</v>
      </c>
      <c r="FX135" s="633">
        <v>585505300</v>
      </c>
      <c r="FY135" s="633">
        <v>1223712882</v>
      </c>
      <c r="FZ135" s="633">
        <v>4453150</v>
      </c>
      <c r="GA135" s="633">
        <f t="shared" si="217"/>
        <v>1905082</v>
      </c>
      <c r="GB135" s="633">
        <f t="shared" si="218"/>
        <v>1228166.0319999999</v>
      </c>
      <c r="GC135" s="633">
        <f t="shared" si="219"/>
        <v>1319576.7</v>
      </c>
      <c r="GD135" s="633">
        <f t="shared" si="220"/>
        <v>585505.30000000005</v>
      </c>
      <c r="GE135" s="633">
        <f t="shared" si="221"/>
        <v>1223712.882</v>
      </c>
      <c r="GF135" s="633">
        <f t="shared" si="222"/>
        <v>4453.1499999999996</v>
      </c>
      <c r="GG135" s="633"/>
    </row>
    <row r="136" spans="1:189" x14ac:dyDescent="0.2">
      <c r="A136" s="624" t="s">
        <v>512</v>
      </c>
      <c r="B136" s="624">
        <v>227178000</v>
      </c>
      <c r="C136" s="624">
        <v>0</v>
      </c>
      <c r="D136" s="624">
        <v>25191001</v>
      </c>
      <c r="E136" s="624">
        <v>201986999</v>
      </c>
      <c r="F136" s="624">
        <f t="shared" si="163"/>
        <v>234220.51799999998</v>
      </c>
      <c r="G136" s="624">
        <f t="shared" si="164"/>
        <v>0</v>
      </c>
      <c r="H136" s="624">
        <f t="shared" si="165"/>
        <v>25971.922030999998</v>
      </c>
      <c r="I136" s="624">
        <f t="shared" si="166"/>
        <v>208248.59596899999</v>
      </c>
      <c r="J136" s="616" t="s">
        <v>282</v>
      </c>
      <c r="P136" s="625" t="s">
        <v>728</v>
      </c>
      <c r="Q136" s="626">
        <v>1000</v>
      </c>
      <c r="R136" s="626">
        <v>0</v>
      </c>
      <c r="S136" s="626">
        <v>0</v>
      </c>
      <c r="T136" s="626">
        <v>1000</v>
      </c>
      <c r="U136" s="626">
        <f t="shared" si="167"/>
        <v>1.0309999999999999</v>
      </c>
      <c r="V136" s="624">
        <f t="shared" si="168"/>
        <v>0</v>
      </c>
      <c r="W136" s="624">
        <f t="shared" si="169"/>
        <v>0</v>
      </c>
      <c r="X136" s="624">
        <f t="shared" si="170"/>
        <v>1.0309999999999999</v>
      </c>
      <c r="AE136" s="616" t="s">
        <v>803</v>
      </c>
      <c r="AF136" s="624">
        <v>82763000</v>
      </c>
      <c r="AG136" s="624">
        <v>21639888</v>
      </c>
      <c r="AH136" s="624">
        <v>81409552</v>
      </c>
      <c r="AI136" s="624">
        <v>1353448</v>
      </c>
      <c r="AJ136" s="624">
        <f t="shared" si="171"/>
        <v>82763</v>
      </c>
      <c r="AK136" s="624">
        <f t="shared" si="172"/>
        <v>21639.887999999999</v>
      </c>
      <c r="AL136" s="624">
        <f t="shared" si="173"/>
        <v>81409.551999999996</v>
      </c>
      <c r="AM136" s="624">
        <f t="shared" si="174"/>
        <v>1353.4480000000001</v>
      </c>
      <c r="AT136" s="625" t="s">
        <v>802</v>
      </c>
      <c r="AU136" s="626">
        <v>82763000</v>
      </c>
      <c r="AV136" s="626">
        <v>28890465</v>
      </c>
      <c r="AW136" s="626">
        <v>81446833</v>
      </c>
      <c r="AX136" s="626">
        <v>1316167</v>
      </c>
      <c r="AY136" s="624">
        <f t="shared" si="181"/>
        <v>82763</v>
      </c>
      <c r="AZ136" s="624">
        <f t="shared" si="182"/>
        <v>28890.465</v>
      </c>
      <c r="BA136" s="624">
        <f t="shared" si="183"/>
        <v>81446.832999999999</v>
      </c>
      <c r="BB136" s="624">
        <f t="shared" si="184"/>
        <v>1316.1669999999999</v>
      </c>
      <c r="BH136" s="616" t="s">
        <v>803</v>
      </c>
      <c r="BI136" s="627">
        <v>82763000</v>
      </c>
      <c r="BJ136" s="627">
        <v>36211928</v>
      </c>
      <c r="BK136" s="627">
        <v>81555000</v>
      </c>
      <c r="BL136" s="627">
        <v>1208000</v>
      </c>
      <c r="BM136" s="628">
        <f t="shared" si="185"/>
        <v>82763</v>
      </c>
      <c r="BN136" s="628">
        <f t="shared" si="186"/>
        <v>36211.928</v>
      </c>
      <c r="BO136" s="628">
        <f t="shared" si="187"/>
        <v>81555</v>
      </c>
      <c r="BP136" s="628">
        <f t="shared" si="188"/>
        <v>1208</v>
      </c>
      <c r="BW136" s="627" t="s">
        <v>892</v>
      </c>
      <c r="BX136" s="627">
        <v>195000000</v>
      </c>
      <c r="BY136" s="627">
        <v>0</v>
      </c>
      <c r="BZ136" s="627">
        <v>195000000</v>
      </c>
      <c r="CA136" s="627">
        <v>0</v>
      </c>
      <c r="CB136" s="627">
        <f t="shared" si="189"/>
        <v>195000</v>
      </c>
      <c r="CC136" s="627">
        <f t="shared" si="190"/>
        <v>0</v>
      </c>
      <c r="CD136" s="627">
        <f t="shared" si="191"/>
        <v>195000</v>
      </c>
      <c r="CE136" s="627">
        <f t="shared" si="192"/>
        <v>0</v>
      </c>
      <c r="CK136" s="625" t="s">
        <v>511</v>
      </c>
      <c r="CL136" s="626">
        <v>10000</v>
      </c>
      <c r="CM136" s="626">
        <v>0</v>
      </c>
      <c r="CN136" s="626">
        <v>0</v>
      </c>
      <c r="CO136" s="626">
        <v>10000</v>
      </c>
      <c r="CP136" s="627">
        <f t="shared" si="193"/>
        <v>10</v>
      </c>
      <c r="CQ136" s="627">
        <f t="shared" si="194"/>
        <v>0</v>
      </c>
      <c r="CR136" s="627">
        <f t="shared" si="195"/>
        <v>0</v>
      </c>
      <c r="CS136" s="627">
        <f t="shared" si="196"/>
        <v>10</v>
      </c>
      <c r="CU136" s="628"/>
      <c r="CZ136" s="625" t="s">
        <v>349</v>
      </c>
      <c r="DA136" s="626">
        <v>595010000</v>
      </c>
      <c r="DB136" s="626">
        <v>195000000</v>
      </c>
      <c r="DC136" s="626">
        <v>195000000</v>
      </c>
      <c r="DD136" s="626">
        <v>400010000</v>
      </c>
      <c r="DE136" s="626">
        <f t="shared" si="197"/>
        <v>595010</v>
      </c>
      <c r="DF136" s="626">
        <f t="shared" si="198"/>
        <v>195000</v>
      </c>
      <c r="DG136" s="626">
        <f t="shared" si="199"/>
        <v>195000</v>
      </c>
      <c r="DH136" s="626">
        <f t="shared" si="200"/>
        <v>400010</v>
      </c>
      <c r="DQ136" s="629" t="s">
        <v>349</v>
      </c>
      <c r="DR136" s="626">
        <v>595010000</v>
      </c>
      <c r="DS136" s="626">
        <v>195000000</v>
      </c>
      <c r="DT136" s="626">
        <v>195000000</v>
      </c>
      <c r="DU136" s="626">
        <v>400010000</v>
      </c>
      <c r="DV136" s="626">
        <f t="shared" si="201"/>
        <v>595010</v>
      </c>
      <c r="DW136" s="626">
        <f t="shared" si="202"/>
        <v>195000</v>
      </c>
      <c r="DX136" s="626">
        <f t="shared" si="203"/>
        <v>195000</v>
      </c>
      <c r="DY136" s="626">
        <f t="shared" si="204"/>
        <v>400010</v>
      </c>
      <c r="EH136" s="630" t="s">
        <v>349</v>
      </c>
      <c r="EI136" s="630">
        <v>595010000</v>
      </c>
      <c r="EJ136" s="630">
        <v>195000000</v>
      </c>
      <c r="EK136" s="630">
        <v>400010000</v>
      </c>
      <c r="EL136" s="630">
        <v>195000000</v>
      </c>
      <c r="EM136" s="630">
        <v>195000000</v>
      </c>
      <c r="EN136" s="630">
        <v>0</v>
      </c>
      <c r="EO136" s="630">
        <f t="shared" si="224"/>
        <v>595010</v>
      </c>
      <c r="EP136" s="630">
        <f t="shared" si="225"/>
        <v>195000</v>
      </c>
      <c r="EQ136" s="630">
        <f t="shared" si="226"/>
        <v>400010</v>
      </c>
      <c r="ER136" s="630">
        <f t="shared" si="227"/>
        <v>195000</v>
      </c>
      <c r="ES136" s="630">
        <f t="shared" si="228"/>
        <v>195000</v>
      </c>
      <c r="ET136" s="630">
        <f t="shared" si="229"/>
        <v>0</v>
      </c>
      <c r="FA136" s="625" t="s">
        <v>349</v>
      </c>
      <c r="FB136" s="631">
        <v>595010000</v>
      </c>
      <c r="FC136" s="631">
        <v>595000000</v>
      </c>
      <c r="FD136" s="631">
        <v>595000000</v>
      </c>
      <c r="FE136" s="631">
        <v>10000</v>
      </c>
      <c r="FF136" s="631">
        <v>595000000</v>
      </c>
      <c r="FG136" s="631">
        <v>0</v>
      </c>
      <c r="FH136" s="631">
        <f t="shared" si="205"/>
        <v>595010</v>
      </c>
      <c r="FI136" s="631">
        <f t="shared" si="206"/>
        <v>595000</v>
      </c>
      <c r="FJ136" s="631">
        <f t="shared" si="207"/>
        <v>595000</v>
      </c>
      <c r="FK136" s="631">
        <f t="shared" si="208"/>
        <v>10</v>
      </c>
      <c r="FL136" s="631">
        <f t="shared" si="209"/>
        <v>595000</v>
      </c>
      <c r="FM136" s="631">
        <f t="shared" si="210"/>
        <v>0</v>
      </c>
      <c r="FT136" s="625" t="s">
        <v>349</v>
      </c>
      <c r="FU136" s="625">
        <v>620010000</v>
      </c>
      <c r="FV136" s="633">
        <v>595000000</v>
      </c>
      <c r="FW136" s="633">
        <v>595000000</v>
      </c>
      <c r="FX136" s="633">
        <v>25010000</v>
      </c>
      <c r="FY136" s="633">
        <v>595000000</v>
      </c>
      <c r="FZ136" s="633">
        <v>0</v>
      </c>
      <c r="GA136" s="633">
        <f t="shared" si="217"/>
        <v>620010</v>
      </c>
      <c r="GB136" s="633">
        <f t="shared" si="218"/>
        <v>595000</v>
      </c>
      <c r="GC136" s="633">
        <f t="shared" si="219"/>
        <v>595000</v>
      </c>
      <c r="GD136" s="633">
        <f t="shared" si="220"/>
        <v>25010</v>
      </c>
      <c r="GE136" s="633">
        <f t="shared" si="221"/>
        <v>595000</v>
      </c>
      <c r="GF136" s="633">
        <f t="shared" si="222"/>
        <v>0</v>
      </c>
      <c r="GG136" s="633"/>
    </row>
    <row r="137" spans="1:189" x14ac:dyDescent="0.2">
      <c r="A137" s="624" t="s">
        <v>660</v>
      </c>
      <c r="B137" s="624">
        <v>26050000</v>
      </c>
      <c r="C137" s="624">
        <v>0</v>
      </c>
      <c r="D137" s="624">
        <v>25191001</v>
      </c>
      <c r="E137" s="624">
        <v>858999</v>
      </c>
      <c r="F137" s="624">
        <f t="shared" si="163"/>
        <v>26857.55</v>
      </c>
      <c r="G137" s="624">
        <f t="shared" si="164"/>
        <v>0</v>
      </c>
      <c r="H137" s="624">
        <f t="shared" si="165"/>
        <v>25971.922030999998</v>
      </c>
      <c r="I137" s="624">
        <f t="shared" si="166"/>
        <v>885.62796900000001</v>
      </c>
      <c r="J137" s="616" t="s">
        <v>282</v>
      </c>
      <c r="P137" s="625" t="s">
        <v>729</v>
      </c>
      <c r="Q137" s="626">
        <v>1000</v>
      </c>
      <c r="R137" s="626">
        <v>0</v>
      </c>
      <c r="S137" s="626">
        <v>0</v>
      </c>
      <c r="T137" s="626">
        <v>1000</v>
      </c>
      <c r="U137" s="626">
        <f t="shared" si="167"/>
        <v>1.0309999999999999</v>
      </c>
      <c r="V137" s="624">
        <f t="shared" si="168"/>
        <v>0</v>
      </c>
      <c r="W137" s="624">
        <f t="shared" si="169"/>
        <v>0</v>
      </c>
      <c r="X137" s="624">
        <f t="shared" si="170"/>
        <v>1.0309999999999999</v>
      </c>
      <c r="AE137" s="616" t="s">
        <v>527</v>
      </c>
      <c r="AF137" s="624">
        <v>178378000</v>
      </c>
      <c r="AG137" s="624">
        <v>56827653</v>
      </c>
      <c r="AH137" s="624">
        <v>56827654</v>
      </c>
      <c r="AI137" s="624">
        <v>121550346</v>
      </c>
      <c r="AJ137" s="624">
        <f t="shared" si="171"/>
        <v>178378</v>
      </c>
      <c r="AK137" s="624">
        <f t="shared" si="172"/>
        <v>56827.652999999998</v>
      </c>
      <c r="AL137" s="624">
        <f t="shared" si="173"/>
        <v>56827.654000000002</v>
      </c>
      <c r="AM137" s="624">
        <f t="shared" si="174"/>
        <v>121550.34600000001</v>
      </c>
      <c r="AT137" s="625" t="s">
        <v>803</v>
      </c>
      <c r="AU137" s="626">
        <v>82763000</v>
      </c>
      <c r="AV137" s="626">
        <v>28890465</v>
      </c>
      <c r="AW137" s="626">
        <v>81446833</v>
      </c>
      <c r="AX137" s="626">
        <v>1316167</v>
      </c>
      <c r="AY137" s="624">
        <f t="shared" si="181"/>
        <v>82763</v>
      </c>
      <c r="AZ137" s="624">
        <f t="shared" si="182"/>
        <v>28890.465</v>
      </c>
      <c r="BA137" s="624">
        <f t="shared" si="183"/>
        <v>81446.832999999999</v>
      </c>
      <c r="BB137" s="624">
        <f t="shared" si="184"/>
        <v>1316.1669999999999</v>
      </c>
      <c r="BH137" s="616" t="s">
        <v>527</v>
      </c>
      <c r="BI137" s="627">
        <v>178378000</v>
      </c>
      <c r="BJ137" s="627">
        <v>143999857</v>
      </c>
      <c r="BK137" s="627">
        <v>143999858</v>
      </c>
      <c r="BL137" s="627">
        <v>34378142</v>
      </c>
      <c r="BM137" s="628">
        <f t="shared" si="185"/>
        <v>178378</v>
      </c>
      <c r="BN137" s="628">
        <f t="shared" si="186"/>
        <v>143999.85699999999</v>
      </c>
      <c r="BO137" s="628">
        <f t="shared" si="187"/>
        <v>143999.85800000001</v>
      </c>
      <c r="BP137" s="628">
        <f t="shared" si="188"/>
        <v>34378.142</v>
      </c>
      <c r="BW137" s="627" t="s">
        <v>420</v>
      </c>
      <c r="BX137" s="627">
        <v>702000000</v>
      </c>
      <c r="BY137" s="627">
        <v>270000000</v>
      </c>
      <c r="BZ137" s="627">
        <v>432000000</v>
      </c>
      <c r="CA137" s="627">
        <v>0</v>
      </c>
      <c r="CB137" s="627">
        <f t="shared" si="189"/>
        <v>702000</v>
      </c>
      <c r="CC137" s="627">
        <f t="shared" si="190"/>
        <v>270000</v>
      </c>
      <c r="CD137" s="627">
        <f t="shared" si="191"/>
        <v>432000</v>
      </c>
      <c r="CE137" s="627">
        <f t="shared" si="192"/>
        <v>0</v>
      </c>
      <c r="CK137" s="625" t="s">
        <v>755</v>
      </c>
      <c r="CL137" s="626">
        <v>400000000</v>
      </c>
      <c r="CM137" s="626">
        <v>0</v>
      </c>
      <c r="CN137" s="626">
        <v>0</v>
      </c>
      <c r="CO137" s="626">
        <v>400000000</v>
      </c>
      <c r="CP137" s="627">
        <f t="shared" si="193"/>
        <v>400000</v>
      </c>
      <c r="CQ137" s="627">
        <f t="shared" si="194"/>
        <v>0</v>
      </c>
      <c r="CR137" s="627">
        <f t="shared" si="195"/>
        <v>0</v>
      </c>
      <c r="CS137" s="627">
        <f t="shared" si="196"/>
        <v>400000</v>
      </c>
      <c r="CU137" s="628"/>
      <c r="CZ137" s="625" t="s">
        <v>511</v>
      </c>
      <c r="DA137" s="626">
        <v>10000</v>
      </c>
      <c r="DB137" s="626">
        <v>0</v>
      </c>
      <c r="DC137" s="626">
        <v>0</v>
      </c>
      <c r="DD137" s="626">
        <v>10000</v>
      </c>
      <c r="DE137" s="626">
        <f t="shared" si="197"/>
        <v>10</v>
      </c>
      <c r="DF137" s="626">
        <f t="shared" si="198"/>
        <v>0</v>
      </c>
      <c r="DG137" s="626">
        <f t="shared" si="199"/>
        <v>0</v>
      </c>
      <c r="DH137" s="626">
        <f t="shared" si="200"/>
        <v>10</v>
      </c>
      <c r="DQ137" s="629" t="s">
        <v>511</v>
      </c>
      <c r="DR137" s="626">
        <v>10000</v>
      </c>
      <c r="DS137" s="626">
        <v>0</v>
      </c>
      <c r="DT137" s="626">
        <v>0</v>
      </c>
      <c r="DU137" s="626">
        <v>10000</v>
      </c>
      <c r="DV137" s="626">
        <f t="shared" si="201"/>
        <v>10</v>
      </c>
      <c r="DW137" s="626">
        <f t="shared" si="202"/>
        <v>0</v>
      </c>
      <c r="DX137" s="626">
        <f t="shared" si="203"/>
        <v>0</v>
      </c>
      <c r="DY137" s="626">
        <f t="shared" si="204"/>
        <v>10</v>
      </c>
      <c r="EH137" s="630" t="s">
        <v>511</v>
      </c>
      <c r="EI137" s="630">
        <v>10000</v>
      </c>
      <c r="EJ137" s="630">
        <v>0</v>
      </c>
      <c r="EK137" s="630">
        <v>10000</v>
      </c>
      <c r="EL137" s="630">
        <v>0</v>
      </c>
      <c r="EM137" s="630">
        <v>0</v>
      </c>
      <c r="EN137" s="630">
        <v>0</v>
      </c>
      <c r="EO137" s="630">
        <f t="shared" si="224"/>
        <v>10</v>
      </c>
      <c r="EP137" s="630">
        <f t="shared" si="225"/>
        <v>0</v>
      </c>
      <c r="EQ137" s="630">
        <f t="shared" si="226"/>
        <v>10</v>
      </c>
      <c r="ER137" s="630">
        <f t="shared" si="227"/>
        <v>0</v>
      </c>
      <c r="ES137" s="630">
        <f t="shared" si="228"/>
        <v>0</v>
      </c>
      <c r="ET137" s="630">
        <f t="shared" si="229"/>
        <v>0</v>
      </c>
      <c r="FA137" s="625" t="s">
        <v>511</v>
      </c>
      <c r="FB137" s="631">
        <v>10000</v>
      </c>
      <c r="FC137" s="631">
        <v>0</v>
      </c>
      <c r="FD137" s="631">
        <v>0</v>
      </c>
      <c r="FE137" s="631">
        <v>10000</v>
      </c>
      <c r="FF137" s="631">
        <v>0</v>
      </c>
      <c r="FG137" s="631">
        <v>0</v>
      </c>
      <c r="FH137" s="631">
        <f t="shared" si="205"/>
        <v>10</v>
      </c>
      <c r="FI137" s="631">
        <f t="shared" si="206"/>
        <v>0</v>
      </c>
      <c r="FJ137" s="631">
        <f t="shared" si="207"/>
        <v>0</v>
      </c>
      <c r="FK137" s="631">
        <f t="shared" si="208"/>
        <v>10</v>
      </c>
      <c r="FL137" s="631">
        <f t="shared" si="209"/>
        <v>0</v>
      </c>
      <c r="FM137" s="631">
        <f t="shared" si="210"/>
        <v>0</v>
      </c>
      <c r="FT137" s="625" t="s">
        <v>1045</v>
      </c>
      <c r="FU137" s="625">
        <v>25000000</v>
      </c>
      <c r="FV137" s="633">
        <v>0</v>
      </c>
      <c r="FW137" s="633">
        <v>0</v>
      </c>
      <c r="FX137" s="633">
        <v>25000000</v>
      </c>
      <c r="FY137" s="633">
        <v>0</v>
      </c>
      <c r="FZ137" s="633">
        <v>0</v>
      </c>
      <c r="GA137" s="633">
        <f t="shared" si="217"/>
        <v>25000</v>
      </c>
      <c r="GB137" s="633">
        <f t="shared" si="218"/>
        <v>0</v>
      </c>
      <c r="GC137" s="633">
        <f t="shared" si="219"/>
        <v>0</v>
      </c>
      <c r="GD137" s="633">
        <f t="shared" si="220"/>
        <v>25000</v>
      </c>
      <c r="GE137" s="633">
        <f t="shared" si="221"/>
        <v>0</v>
      </c>
      <c r="GF137" s="633">
        <f t="shared" si="222"/>
        <v>0</v>
      </c>
      <c r="GG137" s="633"/>
    </row>
    <row r="138" spans="1:189" x14ac:dyDescent="0.2">
      <c r="A138" s="624" t="s">
        <v>351</v>
      </c>
      <c r="B138" s="624">
        <v>201128000</v>
      </c>
      <c r="C138" s="624">
        <v>0</v>
      </c>
      <c r="D138" s="624">
        <v>0</v>
      </c>
      <c r="E138" s="624">
        <v>201128000</v>
      </c>
      <c r="F138" s="624">
        <f t="shared" si="163"/>
        <v>207362.96799999999</v>
      </c>
      <c r="G138" s="624">
        <f t="shared" si="164"/>
        <v>0</v>
      </c>
      <c r="H138" s="624">
        <f t="shared" si="165"/>
        <v>0</v>
      </c>
      <c r="I138" s="624">
        <f t="shared" si="166"/>
        <v>207362.96799999999</v>
      </c>
      <c r="J138" s="616" t="s">
        <v>282</v>
      </c>
      <c r="P138" s="625" t="s">
        <v>730</v>
      </c>
      <c r="Q138" s="626">
        <v>1000</v>
      </c>
      <c r="R138" s="626">
        <v>0</v>
      </c>
      <c r="S138" s="626">
        <v>0</v>
      </c>
      <c r="T138" s="626">
        <v>1000</v>
      </c>
      <c r="U138" s="626">
        <f t="shared" si="167"/>
        <v>1.0309999999999999</v>
      </c>
      <c r="V138" s="624">
        <f t="shared" si="168"/>
        <v>0</v>
      </c>
      <c r="W138" s="624">
        <f t="shared" si="169"/>
        <v>0</v>
      </c>
      <c r="X138" s="624">
        <f t="shared" si="170"/>
        <v>1.0309999999999999</v>
      </c>
      <c r="AE138" s="616" t="s">
        <v>528</v>
      </c>
      <c r="AF138" s="624">
        <v>178378000</v>
      </c>
      <c r="AG138" s="624">
        <v>56827653</v>
      </c>
      <c r="AH138" s="624">
        <v>56827654</v>
      </c>
      <c r="AI138" s="624">
        <v>121550346</v>
      </c>
      <c r="AJ138" s="624">
        <f t="shared" si="171"/>
        <v>178378</v>
      </c>
      <c r="AK138" s="624">
        <f t="shared" si="172"/>
        <v>56827.652999999998</v>
      </c>
      <c r="AL138" s="624">
        <f t="shared" si="173"/>
        <v>56827.654000000002</v>
      </c>
      <c r="AM138" s="624">
        <f t="shared" si="174"/>
        <v>121550.34600000001</v>
      </c>
      <c r="AT138" s="625" t="s">
        <v>527</v>
      </c>
      <c r="AU138" s="626">
        <v>178378000</v>
      </c>
      <c r="AV138" s="626">
        <v>121436203</v>
      </c>
      <c r="AW138" s="626">
        <v>121436204</v>
      </c>
      <c r="AX138" s="626">
        <v>56941796</v>
      </c>
      <c r="AY138" s="624">
        <f t="shared" si="181"/>
        <v>178378</v>
      </c>
      <c r="AZ138" s="624">
        <f t="shared" si="182"/>
        <v>121436.20299999999</v>
      </c>
      <c r="BA138" s="624">
        <f t="shared" si="183"/>
        <v>121436.204</v>
      </c>
      <c r="BB138" s="624">
        <f t="shared" si="184"/>
        <v>56941.796000000002</v>
      </c>
      <c r="BH138" s="616" t="s">
        <v>528</v>
      </c>
      <c r="BI138" s="627">
        <v>178378000</v>
      </c>
      <c r="BJ138" s="627">
        <v>143999857</v>
      </c>
      <c r="BK138" s="627">
        <v>143999858</v>
      </c>
      <c r="BL138" s="627">
        <v>34378142</v>
      </c>
      <c r="BM138" s="628">
        <f t="shared" si="185"/>
        <v>178378</v>
      </c>
      <c r="BN138" s="628">
        <f t="shared" si="186"/>
        <v>143999.85699999999</v>
      </c>
      <c r="BO138" s="628">
        <f t="shared" si="187"/>
        <v>143999.85800000001</v>
      </c>
      <c r="BP138" s="628">
        <f t="shared" si="188"/>
        <v>34378.142</v>
      </c>
      <c r="BW138" s="627" t="s">
        <v>756</v>
      </c>
      <c r="BX138" s="627">
        <v>432000000</v>
      </c>
      <c r="BY138" s="627">
        <v>0</v>
      </c>
      <c r="BZ138" s="627">
        <v>432000000</v>
      </c>
      <c r="CA138" s="627">
        <v>0</v>
      </c>
      <c r="CB138" s="627">
        <f t="shared" si="189"/>
        <v>432000</v>
      </c>
      <c r="CC138" s="627">
        <f t="shared" si="190"/>
        <v>0</v>
      </c>
      <c r="CD138" s="627">
        <f t="shared" si="191"/>
        <v>432000</v>
      </c>
      <c r="CE138" s="627">
        <f t="shared" si="192"/>
        <v>0</v>
      </c>
      <c r="CK138" s="625" t="s">
        <v>892</v>
      </c>
      <c r="CL138" s="626">
        <v>195000000</v>
      </c>
      <c r="CM138" s="626">
        <v>0</v>
      </c>
      <c r="CN138" s="626">
        <v>195000000</v>
      </c>
      <c r="CO138" s="626">
        <v>0</v>
      </c>
      <c r="CP138" s="627">
        <f t="shared" si="193"/>
        <v>195000</v>
      </c>
      <c r="CQ138" s="627">
        <f t="shared" si="194"/>
        <v>0</v>
      </c>
      <c r="CR138" s="627">
        <f t="shared" si="195"/>
        <v>195000</v>
      </c>
      <c r="CS138" s="627">
        <f t="shared" si="196"/>
        <v>0</v>
      </c>
      <c r="CU138" s="628"/>
      <c r="CZ138" s="625" t="s">
        <v>755</v>
      </c>
      <c r="DA138" s="626">
        <v>400000000</v>
      </c>
      <c r="DB138" s="626">
        <v>0</v>
      </c>
      <c r="DC138" s="626">
        <v>0</v>
      </c>
      <c r="DD138" s="626">
        <v>400000000</v>
      </c>
      <c r="DE138" s="626">
        <f t="shared" si="197"/>
        <v>400000</v>
      </c>
      <c r="DF138" s="626">
        <f t="shared" si="198"/>
        <v>0</v>
      </c>
      <c r="DG138" s="626">
        <f t="shared" si="199"/>
        <v>0</v>
      </c>
      <c r="DH138" s="626">
        <f t="shared" si="200"/>
        <v>400000</v>
      </c>
      <c r="DQ138" s="629" t="s">
        <v>755</v>
      </c>
      <c r="DR138" s="626">
        <v>400000000</v>
      </c>
      <c r="DS138" s="626">
        <v>0</v>
      </c>
      <c r="DT138" s="626">
        <v>0</v>
      </c>
      <c r="DU138" s="626">
        <v>400000000</v>
      </c>
      <c r="DV138" s="626">
        <f t="shared" si="201"/>
        <v>400000</v>
      </c>
      <c r="DW138" s="626">
        <f t="shared" si="202"/>
        <v>0</v>
      </c>
      <c r="DX138" s="626">
        <f t="shared" si="203"/>
        <v>0</v>
      </c>
      <c r="DY138" s="626">
        <f t="shared" si="204"/>
        <v>400000</v>
      </c>
      <c r="EH138" s="630" t="s">
        <v>755</v>
      </c>
      <c r="EI138" s="630">
        <v>400000000</v>
      </c>
      <c r="EJ138" s="630">
        <v>0</v>
      </c>
      <c r="EK138" s="630">
        <v>400000000</v>
      </c>
      <c r="EL138" s="630">
        <v>0</v>
      </c>
      <c r="EM138" s="630">
        <v>0</v>
      </c>
      <c r="EN138" s="630">
        <v>0</v>
      </c>
      <c r="EO138" s="630">
        <f t="shared" si="224"/>
        <v>400000</v>
      </c>
      <c r="EP138" s="630">
        <f t="shared" si="225"/>
        <v>0</v>
      </c>
      <c r="EQ138" s="630">
        <f t="shared" si="226"/>
        <v>400000</v>
      </c>
      <c r="ER138" s="630">
        <f t="shared" si="227"/>
        <v>0</v>
      </c>
      <c r="ES138" s="630">
        <f t="shared" si="228"/>
        <v>0</v>
      </c>
      <c r="ET138" s="630">
        <f t="shared" si="229"/>
        <v>0</v>
      </c>
      <c r="FA138" s="625" t="s">
        <v>755</v>
      </c>
      <c r="FB138" s="631">
        <v>400000000</v>
      </c>
      <c r="FC138" s="631">
        <v>400000000</v>
      </c>
      <c r="FD138" s="631">
        <v>400000000</v>
      </c>
      <c r="FE138" s="631">
        <v>0</v>
      </c>
      <c r="FF138" s="631">
        <v>400000000</v>
      </c>
      <c r="FG138" s="631">
        <v>0</v>
      </c>
      <c r="FH138" s="631">
        <f t="shared" si="205"/>
        <v>400000</v>
      </c>
      <c r="FI138" s="631">
        <f t="shared" si="206"/>
        <v>400000</v>
      </c>
      <c r="FJ138" s="631">
        <f t="shared" si="207"/>
        <v>400000</v>
      </c>
      <c r="FK138" s="631">
        <f t="shared" si="208"/>
        <v>0</v>
      </c>
      <c r="FL138" s="631">
        <f t="shared" si="209"/>
        <v>400000</v>
      </c>
      <c r="FM138" s="631">
        <f t="shared" si="210"/>
        <v>0</v>
      </c>
      <c r="FT138" s="625" t="s">
        <v>511</v>
      </c>
      <c r="FU138" s="625">
        <v>10000</v>
      </c>
      <c r="FV138" s="633">
        <v>0</v>
      </c>
      <c r="FW138" s="633">
        <v>0</v>
      </c>
      <c r="FX138" s="633">
        <v>10000</v>
      </c>
      <c r="FY138" s="633">
        <v>0</v>
      </c>
      <c r="FZ138" s="633">
        <v>0</v>
      </c>
      <c r="GA138" s="633">
        <f t="shared" si="217"/>
        <v>10</v>
      </c>
      <c r="GB138" s="633">
        <f t="shared" si="218"/>
        <v>0</v>
      </c>
      <c r="GC138" s="633">
        <f t="shared" si="219"/>
        <v>0</v>
      </c>
      <c r="GD138" s="633">
        <f t="shared" si="220"/>
        <v>10</v>
      </c>
      <c r="GE138" s="633">
        <f t="shared" si="221"/>
        <v>0</v>
      </c>
      <c r="GF138" s="633">
        <f t="shared" si="222"/>
        <v>0</v>
      </c>
      <c r="GG138" s="633"/>
    </row>
    <row r="139" spans="1:189" x14ac:dyDescent="0.2">
      <c r="A139" s="624" t="s">
        <v>514</v>
      </c>
      <c r="B139" s="624">
        <v>201128000</v>
      </c>
      <c r="C139" s="624">
        <v>0</v>
      </c>
      <c r="D139" s="624">
        <v>0</v>
      </c>
      <c r="E139" s="624">
        <v>201128000</v>
      </c>
      <c r="F139" s="624">
        <f t="shared" si="163"/>
        <v>207362.96799999999</v>
      </c>
      <c r="G139" s="624">
        <f t="shared" si="164"/>
        <v>0</v>
      </c>
      <c r="H139" s="624">
        <f t="shared" si="165"/>
        <v>0</v>
      </c>
      <c r="I139" s="624">
        <f t="shared" si="166"/>
        <v>207362.96799999999</v>
      </c>
      <c r="J139" s="616" t="s">
        <v>282</v>
      </c>
      <c r="P139" s="625" t="s">
        <v>512</v>
      </c>
      <c r="Q139" s="626">
        <v>227178000</v>
      </c>
      <c r="R139" s="626">
        <v>25191001</v>
      </c>
      <c r="S139" s="626">
        <v>25191001</v>
      </c>
      <c r="T139" s="626">
        <v>201986999</v>
      </c>
      <c r="U139" s="626">
        <f t="shared" si="167"/>
        <v>234220.51799999998</v>
      </c>
      <c r="V139" s="624">
        <f t="shared" si="168"/>
        <v>25971.922030999998</v>
      </c>
      <c r="W139" s="624">
        <f t="shared" si="169"/>
        <v>25971.922030999998</v>
      </c>
      <c r="X139" s="624">
        <f t="shared" si="170"/>
        <v>208248.59596899999</v>
      </c>
      <c r="AE139" s="616" t="s">
        <v>724</v>
      </c>
      <c r="AF139" s="624">
        <v>178374000</v>
      </c>
      <c r="AG139" s="624">
        <v>56827653</v>
      </c>
      <c r="AH139" s="624">
        <v>56827654</v>
      </c>
      <c r="AI139" s="624">
        <v>121546346</v>
      </c>
      <c r="AJ139" s="624">
        <f t="shared" si="171"/>
        <v>178374</v>
      </c>
      <c r="AK139" s="624">
        <f t="shared" si="172"/>
        <v>56827.652999999998</v>
      </c>
      <c r="AL139" s="624">
        <f t="shared" si="173"/>
        <v>56827.654000000002</v>
      </c>
      <c r="AM139" s="624">
        <f t="shared" si="174"/>
        <v>121546.34600000001</v>
      </c>
      <c r="AT139" s="625" t="s">
        <v>528</v>
      </c>
      <c r="AU139" s="626">
        <v>178378000</v>
      </c>
      <c r="AV139" s="626">
        <v>121436203</v>
      </c>
      <c r="AW139" s="626">
        <v>121436204</v>
      </c>
      <c r="AX139" s="626">
        <v>56941796</v>
      </c>
      <c r="AY139" s="624">
        <f t="shared" si="181"/>
        <v>178378</v>
      </c>
      <c r="AZ139" s="624">
        <f t="shared" si="182"/>
        <v>121436.20299999999</v>
      </c>
      <c r="BA139" s="624">
        <f t="shared" si="183"/>
        <v>121436.204</v>
      </c>
      <c r="BB139" s="624">
        <f t="shared" si="184"/>
        <v>56941.796000000002</v>
      </c>
      <c r="BH139" s="616" t="s">
        <v>724</v>
      </c>
      <c r="BI139" s="627">
        <v>178374000</v>
      </c>
      <c r="BJ139" s="627">
        <v>143999857</v>
      </c>
      <c r="BK139" s="627">
        <v>143999858</v>
      </c>
      <c r="BL139" s="627">
        <v>34374142</v>
      </c>
      <c r="BM139" s="628">
        <f t="shared" si="185"/>
        <v>178374</v>
      </c>
      <c r="BN139" s="628">
        <f t="shared" si="186"/>
        <v>143999.85699999999</v>
      </c>
      <c r="BO139" s="628">
        <f t="shared" si="187"/>
        <v>143999.85800000001</v>
      </c>
      <c r="BP139" s="628">
        <f t="shared" si="188"/>
        <v>34374.142</v>
      </c>
      <c r="BW139" s="627" t="s">
        <v>855</v>
      </c>
      <c r="BX139" s="627">
        <v>270000000</v>
      </c>
      <c r="BY139" s="627">
        <v>270000000</v>
      </c>
      <c r="BZ139" s="627">
        <v>0</v>
      </c>
      <c r="CA139" s="627">
        <v>0</v>
      </c>
      <c r="CB139" s="627">
        <f t="shared" si="189"/>
        <v>270000</v>
      </c>
      <c r="CC139" s="627">
        <f t="shared" si="190"/>
        <v>270000</v>
      </c>
      <c r="CD139" s="627">
        <f t="shared" si="191"/>
        <v>0</v>
      </c>
      <c r="CE139" s="627">
        <f t="shared" si="192"/>
        <v>0</v>
      </c>
      <c r="CK139" s="625" t="s">
        <v>420</v>
      </c>
      <c r="CL139" s="626">
        <v>702000000</v>
      </c>
      <c r="CM139" s="626">
        <v>0</v>
      </c>
      <c r="CN139" s="626">
        <v>270000000</v>
      </c>
      <c r="CO139" s="626">
        <v>432000000</v>
      </c>
      <c r="CP139" s="627">
        <f t="shared" si="193"/>
        <v>702000</v>
      </c>
      <c r="CQ139" s="627">
        <f t="shared" si="194"/>
        <v>0</v>
      </c>
      <c r="CR139" s="627">
        <f t="shared" si="195"/>
        <v>270000</v>
      </c>
      <c r="CS139" s="627">
        <f t="shared" si="196"/>
        <v>432000</v>
      </c>
      <c r="CU139" s="628"/>
      <c r="CZ139" s="625" t="s">
        <v>892</v>
      </c>
      <c r="DA139" s="626">
        <v>195000000</v>
      </c>
      <c r="DB139" s="626">
        <v>195000000</v>
      </c>
      <c r="DC139" s="626">
        <v>195000000</v>
      </c>
      <c r="DD139" s="626">
        <v>0</v>
      </c>
      <c r="DE139" s="626">
        <f t="shared" si="197"/>
        <v>195000</v>
      </c>
      <c r="DF139" s="626">
        <f t="shared" si="198"/>
        <v>195000</v>
      </c>
      <c r="DG139" s="626">
        <f t="shared" si="199"/>
        <v>195000</v>
      </c>
      <c r="DH139" s="626">
        <f t="shared" si="200"/>
        <v>0</v>
      </c>
      <c r="DQ139" s="629" t="s">
        <v>892</v>
      </c>
      <c r="DR139" s="626">
        <v>195000000</v>
      </c>
      <c r="DS139" s="626">
        <v>195000000</v>
      </c>
      <c r="DT139" s="626">
        <v>195000000</v>
      </c>
      <c r="DU139" s="626">
        <v>0</v>
      </c>
      <c r="DV139" s="626">
        <f t="shared" si="201"/>
        <v>195000</v>
      </c>
      <c r="DW139" s="626">
        <f t="shared" si="202"/>
        <v>195000</v>
      </c>
      <c r="DX139" s="626">
        <f t="shared" si="203"/>
        <v>195000</v>
      </c>
      <c r="DY139" s="626">
        <f t="shared" si="204"/>
        <v>0</v>
      </c>
      <c r="EH139" s="630" t="s">
        <v>892</v>
      </c>
      <c r="EI139" s="630">
        <v>195000000</v>
      </c>
      <c r="EJ139" s="630">
        <v>195000000</v>
      </c>
      <c r="EK139" s="630">
        <v>0</v>
      </c>
      <c r="EL139" s="630">
        <v>195000000</v>
      </c>
      <c r="EM139" s="630">
        <v>195000000</v>
      </c>
      <c r="EN139" s="630">
        <v>0</v>
      </c>
      <c r="EO139" s="630">
        <f t="shared" si="224"/>
        <v>195000</v>
      </c>
      <c r="EP139" s="630">
        <f t="shared" si="225"/>
        <v>195000</v>
      </c>
      <c r="EQ139" s="630">
        <f t="shared" si="226"/>
        <v>0</v>
      </c>
      <c r="ER139" s="630">
        <f t="shared" si="227"/>
        <v>195000</v>
      </c>
      <c r="ES139" s="630">
        <f t="shared" si="228"/>
        <v>195000</v>
      </c>
      <c r="ET139" s="630">
        <f t="shared" si="229"/>
        <v>0</v>
      </c>
      <c r="FA139" s="625" t="s">
        <v>892</v>
      </c>
      <c r="FB139" s="631">
        <v>195000000</v>
      </c>
      <c r="FC139" s="631">
        <v>195000000</v>
      </c>
      <c r="FD139" s="631">
        <v>195000000</v>
      </c>
      <c r="FE139" s="631">
        <v>0</v>
      </c>
      <c r="FF139" s="631">
        <v>195000000</v>
      </c>
      <c r="FG139" s="631">
        <v>0</v>
      </c>
      <c r="FH139" s="631">
        <f t="shared" si="205"/>
        <v>195000</v>
      </c>
      <c r="FI139" s="631">
        <f t="shared" si="206"/>
        <v>195000</v>
      </c>
      <c r="FJ139" s="631">
        <f t="shared" si="207"/>
        <v>195000</v>
      </c>
      <c r="FK139" s="631">
        <f t="shared" si="208"/>
        <v>0</v>
      </c>
      <c r="FL139" s="631">
        <f t="shared" si="209"/>
        <v>195000</v>
      </c>
      <c r="FM139" s="631">
        <f t="shared" si="210"/>
        <v>0</v>
      </c>
      <c r="FT139" s="625" t="s">
        <v>755</v>
      </c>
      <c r="FU139" s="625">
        <v>400000000</v>
      </c>
      <c r="FV139" s="633">
        <v>400000000</v>
      </c>
      <c r="FW139" s="633">
        <v>400000000</v>
      </c>
      <c r="FX139" s="633">
        <v>0</v>
      </c>
      <c r="FY139" s="633">
        <v>400000000</v>
      </c>
      <c r="FZ139" s="633">
        <v>0</v>
      </c>
      <c r="GA139" s="633">
        <f t="shared" si="217"/>
        <v>400000</v>
      </c>
      <c r="GB139" s="633">
        <f t="shared" si="218"/>
        <v>400000</v>
      </c>
      <c r="GC139" s="633">
        <f t="shared" si="219"/>
        <v>400000</v>
      </c>
      <c r="GD139" s="633">
        <f t="shared" si="220"/>
        <v>0</v>
      </c>
      <c r="GE139" s="633">
        <f t="shared" si="221"/>
        <v>400000</v>
      </c>
      <c r="GF139" s="633">
        <f t="shared" si="222"/>
        <v>0</v>
      </c>
      <c r="GG139" s="633"/>
    </row>
    <row r="140" spans="1:189" x14ac:dyDescent="0.2">
      <c r="A140" s="624" t="s">
        <v>352</v>
      </c>
      <c r="B140" s="624">
        <v>16451809100</v>
      </c>
      <c r="C140" s="624">
        <v>2705198244</v>
      </c>
      <c r="D140" s="624">
        <v>2705198244</v>
      </c>
      <c r="E140" s="624">
        <v>13746610856</v>
      </c>
      <c r="F140" s="624">
        <f t="shared" si="163"/>
        <v>16961815.182099998</v>
      </c>
      <c r="G140" s="624">
        <f t="shared" si="164"/>
        <v>2789059.3895639996</v>
      </c>
      <c r="H140" s="624">
        <f t="shared" si="165"/>
        <v>2789059.3895639996</v>
      </c>
      <c r="I140" s="624">
        <f t="shared" si="166"/>
        <v>14172755.792536</v>
      </c>
      <c r="J140" s="616" t="s">
        <v>282</v>
      </c>
      <c r="P140" s="625" t="s">
        <v>660</v>
      </c>
      <c r="Q140" s="626">
        <v>26050000</v>
      </c>
      <c r="R140" s="626">
        <v>25191001</v>
      </c>
      <c r="S140" s="626">
        <v>25191001</v>
      </c>
      <c r="T140" s="626">
        <v>858999</v>
      </c>
      <c r="U140" s="626">
        <f t="shared" si="167"/>
        <v>26857.55</v>
      </c>
      <c r="V140" s="624">
        <f t="shared" si="168"/>
        <v>25971.922030999998</v>
      </c>
      <c r="W140" s="624">
        <f t="shared" si="169"/>
        <v>25971.922030999998</v>
      </c>
      <c r="X140" s="624">
        <f t="shared" si="170"/>
        <v>885.62796900000001</v>
      </c>
      <c r="AE140" s="616" t="s">
        <v>791</v>
      </c>
      <c r="AF140" s="624">
        <v>1000</v>
      </c>
      <c r="AG140" s="624">
        <v>0</v>
      </c>
      <c r="AH140" s="624">
        <v>0</v>
      </c>
      <c r="AI140" s="624">
        <v>1000</v>
      </c>
      <c r="AJ140" s="624">
        <f t="shared" si="171"/>
        <v>1</v>
      </c>
      <c r="AK140" s="624">
        <f t="shared" si="172"/>
        <v>0</v>
      </c>
      <c r="AL140" s="624">
        <f t="shared" si="173"/>
        <v>0</v>
      </c>
      <c r="AM140" s="624">
        <f t="shared" si="174"/>
        <v>1</v>
      </c>
      <c r="AT140" s="625" t="s">
        <v>724</v>
      </c>
      <c r="AU140" s="626">
        <v>178374000</v>
      </c>
      <c r="AV140" s="626">
        <v>121436203</v>
      </c>
      <c r="AW140" s="626">
        <v>121436204</v>
      </c>
      <c r="AX140" s="626">
        <v>56937796</v>
      </c>
      <c r="AY140" s="624">
        <f t="shared" si="181"/>
        <v>178374</v>
      </c>
      <c r="AZ140" s="624">
        <f t="shared" si="182"/>
        <v>121436.20299999999</v>
      </c>
      <c r="BA140" s="624">
        <f t="shared" si="183"/>
        <v>121436.204</v>
      </c>
      <c r="BB140" s="624">
        <f t="shared" si="184"/>
        <v>56937.796000000002</v>
      </c>
      <c r="BH140" s="616" t="s">
        <v>791</v>
      </c>
      <c r="BI140" s="627">
        <v>1000</v>
      </c>
      <c r="BJ140" s="627">
        <v>0</v>
      </c>
      <c r="BK140" s="627">
        <v>0</v>
      </c>
      <c r="BL140" s="627">
        <v>1000</v>
      </c>
      <c r="BM140" s="628">
        <f t="shared" si="185"/>
        <v>1</v>
      </c>
      <c r="BN140" s="628">
        <f t="shared" si="186"/>
        <v>0</v>
      </c>
      <c r="BO140" s="628">
        <f t="shared" si="187"/>
        <v>0</v>
      </c>
      <c r="BP140" s="628">
        <f t="shared" si="188"/>
        <v>1</v>
      </c>
      <c r="BW140" s="627" t="s">
        <v>802</v>
      </c>
      <c r="BX140" s="627">
        <v>82763000</v>
      </c>
      <c r="BY140" s="627">
        <v>81555000</v>
      </c>
      <c r="BZ140" s="627">
        <v>1208000</v>
      </c>
      <c r="CA140" s="627">
        <v>43425224</v>
      </c>
      <c r="CB140" s="627">
        <f t="shared" si="189"/>
        <v>82763</v>
      </c>
      <c r="CC140" s="627">
        <f t="shared" si="190"/>
        <v>81555</v>
      </c>
      <c r="CD140" s="627">
        <f t="shared" si="191"/>
        <v>1208</v>
      </c>
      <c r="CE140" s="627">
        <f t="shared" si="192"/>
        <v>43425.224000000002</v>
      </c>
      <c r="CK140" s="625" t="s">
        <v>756</v>
      </c>
      <c r="CL140" s="626">
        <v>432000000</v>
      </c>
      <c r="CM140" s="626">
        <v>0</v>
      </c>
      <c r="CN140" s="626">
        <v>0</v>
      </c>
      <c r="CO140" s="626">
        <v>432000000</v>
      </c>
      <c r="CP140" s="627">
        <f t="shared" si="193"/>
        <v>432000</v>
      </c>
      <c r="CQ140" s="627">
        <f t="shared" si="194"/>
        <v>0</v>
      </c>
      <c r="CR140" s="627">
        <f t="shared" si="195"/>
        <v>0</v>
      </c>
      <c r="CS140" s="627">
        <f t="shared" si="196"/>
        <v>432000</v>
      </c>
      <c r="CU140" s="628"/>
      <c r="CZ140" s="625" t="s">
        <v>420</v>
      </c>
      <c r="DA140" s="626">
        <v>702000000</v>
      </c>
      <c r="DB140" s="626">
        <v>29100000</v>
      </c>
      <c r="DC140" s="626">
        <v>702000000</v>
      </c>
      <c r="DD140" s="626">
        <v>0</v>
      </c>
      <c r="DE140" s="626">
        <f t="shared" si="197"/>
        <v>702000</v>
      </c>
      <c r="DF140" s="626">
        <f t="shared" si="198"/>
        <v>29100</v>
      </c>
      <c r="DG140" s="626">
        <f t="shared" si="199"/>
        <v>702000</v>
      </c>
      <c r="DH140" s="626">
        <f t="shared" si="200"/>
        <v>0</v>
      </c>
      <c r="DQ140" s="629" t="s">
        <v>420</v>
      </c>
      <c r="DR140" s="626">
        <v>702000000</v>
      </c>
      <c r="DS140" s="626">
        <v>202890000</v>
      </c>
      <c r="DT140" s="626">
        <v>702000000</v>
      </c>
      <c r="DU140" s="626">
        <v>0</v>
      </c>
      <c r="DV140" s="626">
        <f t="shared" si="201"/>
        <v>702000</v>
      </c>
      <c r="DW140" s="626">
        <f t="shared" si="202"/>
        <v>202890</v>
      </c>
      <c r="DX140" s="626">
        <f t="shared" si="203"/>
        <v>702000</v>
      </c>
      <c r="DY140" s="626">
        <f t="shared" si="204"/>
        <v>0</v>
      </c>
      <c r="EH140" s="630" t="s">
        <v>420</v>
      </c>
      <c r="EI140" s="630">
        <v>1202000000</v>
      </c>
      <c r="EJ140" s="630">
        <v>702000000</v>
      </c>
      <c r="EK140" s="630">
        <v>500000000</v>
      </c>
      <c r="EL140" s="630">
        <v>202890000</v>
      </c>
      <c r="EM140" s="630">
        <v>202890000</v>
      </c>
      <c r="EN140" s="630">
        <v>0</v>
      </c>
      <c r="EO140" s="630">
        <f t="shared" si="224"/>
        <v>1202000</v>
      </c>
      <c r="EP140" s="630">
        <f t="shared" si="225"/>
        <v>702000</v>
      </c>
      <c r="EQ140" s="630">
        <f t="shared" si="226"/>
        <v>500000</v>
      </c>
      <c r="ER140" s="630">
        <f t="shared" si="227"/>
        <v>202890</v>
      </c>
      <c r="ES140" s="630">
        <f t="shared" si="228"/>
        <v>202890</v>
      </c>
      <c r="ET140" s="630">
        <f t="shared" si="229"/>
        <v>0</v>
      </c>
      <c r="FA140" s="625" t="s">
        <v>420</v>
      </c>
      <c r="FB140" s="631">
        <v>1202000000</v>
      </c>
      <c r="FC140" s="631">
        <v>413265000</v>
      </c>
      <c r="FD140" s="631">
        <v>702000000</v>
      </c>
      <c r="FE140" s="631">
        <v>500000000</v>
      </c>
      <c r="FF140" s="631">
        <v>413265000</v>
      </c>
      <c r="FG140" s="631">
        <v>0</v>
      </c>
      <c r="FH140" s="631">
        <f t="shared" si="205"/>
        <v>1202000</v>
      </c>
      <c r="FI140" s="631">
        <f t="shared" si="206"/>
        <v>413265</v>
      </c>
      <c r="FJ140" s="631">
        <f t="shared" si="207"/>
        <v>702000</v>
      </c>
      <c r="FK140" s="631">
        <f t="shared" si="208"/>
        <v>500000</v>
      </c>
      <c r="FL140" s="631">
        <f t="shared" si="209"/>
        <v>413265</v>
      </c>
      <c r="FM140" s="631">
        <f t="shared" si="210"/>
        <v>0</v>
      </c>
      <c r="FT140" s="625" t="s">
        <v>892</v>
      </c>
      <c r="FU140" s="625">
        <v>195000000</v>
      </c>
      <c r="FV140" s="633">
        <v>195000000</v>
      </c>
      <c r="FW140" s="633">
        <v>195000000</v>
      </c>
      <c r="FX140" s="633">
        <v>0</v>
      </c>
      <c r="FY140" s="633">
        <v>195000000</v>
      </c>
      <c r="FZ140" s="633">
        <v>0</v>
      </c>
      <c r="GA140" s="633">
        <f t="shared" si="217"/>
        <v>195000</v>
      </c>
      <c r="GB140" s="633">
        <f t="shared" si="218"/>
        <v>195000</v>
      </c>
      <c r="GC140" s="633">
        <f t="shared" si="219"/>
        <v>195000</v>
      </c>
      <c r="GD140" s="633">
        <f t="shared" si="220"/>
        <v>0</v>
      </c>
      <c r="GE140" s="633">
        <f t="shared" si="221"/>
        <v>195000</v>
      </c>
      <c r="GF140" s="633">
        <f t="shared" si="222"/>
        <v>0</v>
      </c>
      <c r="GG140" s="633"/>
    </row>
    <row r="141" spans="1:189" x14ac:dyDescent="0.2">
      <c r="A141" s="624" t="s">
        <v>353</v>
      </c>
      <c r="B141" s="624">
        <v>13716466000</v>
      </c>
      <c r="C141" s="624">
        <v>0</v>
      </c>
      <c r="D141" s="624">
        <v>0</v>
      </c>
      <c r="E141" s="624">
        <v>13716466000</v>
      </c>
      <c r="F141" s="624">
        <f t="shared" si="163"/>
        <v>14141676.445999999</v>
      </c>
      <c r="G141" s="624">
        <f t="shared" si="164"/>
        <v>0</v>
      </c>
      <c r="H141" s="624">
        <f t="shared" si="165"/>
        <v>0</v>
      </c>
      <c r="I141" s="624">
        <f t="shared" si="166"/>
        <v>14141676.445999999</v>
      </c>
      <c r="J141" s="616" t="s">
        <v>282</v>
      </c>
      <c r="P141" s="625" t="s">
        <v>351</v>
      </c>
      <c r="Q141" s="626">
        <v>201128000</v>
      </c>
      <c r="R141" s="626">
        <v>0</v>
      </c>
      <c r="S141" s="626">
        <v>0</v>
      </c>
      <c r="T141" s="626">
        <v>201128000</v>
      </c>
      <c r="U141" s="626">
        <f t="shared" si="167"/>
        <v>207362.96799999999</v>
      </c>
      <c r="V141" s="624">
        <f t="shared" si="168"/>
        <v>0</v>
      </c>
      <c r="W141" s="624">
        <f t="shared" si="169"/>
        <v>0</v>
      </c>
      <c r="X141" s="624">
        <f t="shared" si="170"/>
        <v>207362.96799999999</v>
      </c>
      <c r="AE141" s="616" t="s">
        <v>728</v>
      </c>
      <c r="AF141" s="624">
        <v>1000</v>
      </c>
      <c r="AG141" s="624">
        <v>0</v>
      </c>
      <c r="AH141" s="624">
        <v>0</v>
      </c>
      <c r="AI141" s="624">
        <v>1000</v>
      </c>
      <c r="AJ141" s="624">
        <f t="shared" si="171"/>
        <v>1</v>
      </c>
      <c r="AK141" s="624">
        <f t="shared" si="172"/>
        <v>0</v>
      </c>
      <c r="AL141" s="624">
        <f t="shared" si="173"/>
        <v>0</v>
      </c>
      <c r="AM141" s="624">
        <f t="shared" si="174"/>
        <v>1</v>
      </c>
      <c r="AT141" s="625" t="s">
        <v>791</v>
      </c>
      <c r="AU141" s="626">
        <v>1000</v>
      </c>
      <c r="AV141" s="626">
        <v>0</v>
      </c>
      <c r="AW141" s="626">
        <v>0</v>
      </c>
      <c r="AX141" s="626">
        <v>1000</v>
      </c>
      <c r="AY141" s="624">
        <f t="shared" si="181"/>
        <v>1</v>
      </c>
      <c r="AZ141" s="624">
        <f t="shared" si="182"/>
        <v>0</v>
      </c>
      <c r="BA141" s="624">
        <f t="shared" si="183"/>
        <v>0</v>
      </c>
      <c r="BB141" s="624">
        <f t="shared" si="184"/>
        <v>1</v>
      </c>
      <c r="BH141" s="616" t="s">
        <v>728</v>
      </c>
      <c r="BI141" s="627">
        <v>1000</v>
      </c>
      <c r="BJ141" s="627">
        <v>0</v>
      </c>
      <c r="BK141" s="627">
        <v>0</v>
      </c>
      <c r="BL141" s="627">
        <v>1000</v>
      </c>
      <c r="BM141" s="628">
        <f t="shared" si="185"/>
        <v>1</v>
      </c>
      <c r="BN141" s="628">
        <f t="shared" si="186"/>
        <v>0</v>
      </c>
      <c r="BO141" s="628">
        <f t="shared" si="187"/>
        <v>0</v>
      </c>
      <c r="BP141" s="628">
        <f t="shared" si="188"/>
        <v>1</v>
      </c>
      <c r="BW141" s="627" t="s">
        <v>803</v>
      </c>
      <c r="BX141" s="627">
        <v>82763000</v>
      </c>
      <c r="BY141" s="627">
        <v>81555000</v>
      </c>
      <c r="BZ141" s="627">
        <v>1208000</v>
      </c>
      <c r="CA141" s="627">
        <v>43425224</v>
      </c>
      <c r="CB141" s="627">
        <f t="shared" si="189"/>
        <v>82763</v>
      </c>
      <c r="CC141" s="627">
        <f t="shared" si="190"/>
        <v>81555</v>
      </c>
      <c r="CD141" s="627">
        <f t="shared" si="191"/>
        <v>1208</v>
      </c>
      <c r="CE141" s="627">
        <f t="shared" si="192"/>
        <v>43425.224000000002</v>
      </c>
      <c r="CK141" s="625" t="s">
        <v>855</v>
      </c>
      <c r="CL141" s="626">
        <v>270000000</v>
      </c>
      <c r="CM141" s="626">
        <v>0</v>
      </c>
      <c r="CN141" s="626">
        <v>270000000</v>
      </c>
      <c r="CO141" s="626">
        <v>0</v>
      </c>
      <c r="CP141" s="627">
        <f t="shared" si="193"/>
        <v>270000</v>
      </c>
      <c r="CQ141" s="627">
        <f t="shared" si="194"/>
        <v>0</v>
      </c>
      <c r="CR141" s="627">
        <f t="shared" si="195"/>
        <v>270000</v>
      </c>
      <c r="CS141" s="627">
        <f t="shared" si="196"/>
        <v>0</v>
      </c>
      <c r="CU141" s="628"/>
      <c r="CZ141" s="625" t="s">
        <v>756</v>
      </c>
      <c r="DA141" s="626">
        <v>432000000</v>
      </c>
      <c r="DB141" s="626">
        <v>29100000</v>
      </c>
      <c r="DC141" s="626">
        <v>432000000</v>
      </c>
      <c r="DD141" s="626">
        <v>0</v>
      </c>
      <c r="DE141" s="626">
        <f t="shared" si="197"/>
        <v>432000</v>
      </c>
      <c r="DF141" s="626">
        <f t="shared" si="198"/>
        <v>29100</v>
      </c>
      <c r="DG141" s="626">
        <f t="shared" si="199"/>
        <v>432000</v>
      </c>
      <c r="DH141" s="626">
        <f t="shared" si="200"/>
        <v>0</v>
      </c>
      <c r="DQ141" s="629" t="s">
        <v>756</v>
      </c>
      <c r="DR141" s="626">
        <v>432000000</v>
      </c>
      <c r="DS141" s="626">
        <v>202890000</v>
      </c>
      <c r="DT141" s="626">
        <v>432000000</v>
      </c>
      <c r="DU141" s="626">
        <v>0</v>
      </c>
      <c r="DV141" s="626">
        <f t="shared" si="201"/>
        <v>432000</v>
      </c>
      <c r="DW141" s="626">
        <f t="shared" si="202"/>
        <v>202890</v>
      </c>
      <c r="DX141" s="626">
        <f t="shared" si="203"/>
        <v>432000</v>
      </c>
      <c r="DY141" s="626">
        <f t="shared" si="204"/>
        <v>0</v>
      </c>
      <c r="EH141" s="630" t="s">
        <v>756</v>
      </c>
      <c r="EI141" s="630">
        <v>432000000</v>
      </c>
      <c r="EJ141" s="630">
        <v>432000000</v>
      </c>
      <c r="EK141" s="630">
        <v>0</v>
      </c>
      <c r="EL141" s="630">
        <v>202890000</v>
      </c>
      <c r="EM141" s="630">
        <v>202890000</v>
      </c>
      <c r="EN141" s="630">
        <v>0</v>
      </c>
      <c r="EO141" s="630">
        <f t="shared" si="224"/>
        <v>432000</v>
      </c>
      <c r="EP141" s="630">
        <f t="shared" si="225"/>
        <v>432000</v>
      </c>
      <c r="EQ141" s="630">
        <f t="shared" si="226"/>
        <v>0</v>
      </c>
      <c r="ER141" s="630">
        <f t="shared" si="227"/>
        <v>202890</v>
      </c>
      <c r="ES141" s="630">
        <f t="shared" si="228"/>
        <v>202890</v>
      </c>
      <c r="ET141" s="630">
        <f t="shared" si="229"/>
        <v>0</v>
      </c>
      <c r="FA141" s="625" t="s">
        <v>756</v>
      </c>
      <c r="FB141" s="631">
        <v>432000000</v>
      </c>
      <c r="FC141" s="631">
        <v>202890000</v>
      </c>
      <c r="FD141" s="631">
        <v>432000000</v>
      </c>
      <c r="FE141" s="631">
        <v>0</v>
      </c>
      <c r="FF141" s="631">
        <v>202890000</v>
      </c>
      <c r="FG141" s="631">
        <v>0</v>
      </c>
      <c r="FH141" s="631">
        <f t="shared" si="205"/>
        <v>432000</v>
      </c>
      <c r="FI141" s="631">
        <f t="shared" si="206"/>
        <v>202890</v>
      </c>
      <c r="FJ141" s="631">
        <f t="shared" si="207"/>
        <v>432000</v>
      </c>
      <c r="FK141" s="631">
        <f t="shared" si="208"/>
        <v>0</v>
      </c>
      <c r="FL141" s="631">
        <f t="shared" si="209"/>
        <v>202890</v>
      </c>
      <c r="FM141" s="631">
        <f t="shared" si="210"/>
        <v>0</v>
      </c>
      <c r="FT141" s="625" t="s">
        <v>420</v>
      </c>
      <c r="FU141" s="625">
        <v>1202000000</v>
      </c>
      <c r="FV141" s="633">
        <v>550965000</v>
      </c>
      <c r="FW141" s="633">
        <v>642375000</v>
      </c>
      <c r="FX141" s="633">
        <v>559625000</v>
      </c>
      <c r="FY141" s="633">
        <v>550965000</v>
      </c>
      <c r="FZ141" s="633">
        <v>0</v>
      </c>
      <c r="GA141" s="633">
        <f t="shared" si="217"/>
        <v>1202000</v>
      </c>
      <c r="GB141" s="633">
        <f t="shared" si="218"/>
        <v>550965</v>
      </c>
      <c r="GC141" s="633">
        <f t="shared" si="219"/>
        <v>642375</v>
      </c>
      <c r="GD141" s="633">
        <f t="shared" si="220"/>
        <v>559625</v>
      </c>
      <c r="GE141" s="633">
        <f t="shared" si="221"/>
        <v>550965</v>
      </c>
      <c r="GF141" s="633">
        <f t="shared" si="222"/>
        <v>0</v>
      </c>
      <c r="GG141" s="633"/>
    </row>
    <row r="142" spans="1:189" x14ac:dyDescent="0.2">
      <c r="A142" s="624" t="s">
        <v>355</v>
      </c>
      <c r="B142" s="624">
        <v>2528207000</v>
      </c>
      <c r="C142" s="624">
        <v>1012265476</v>
      </c>
      <c r="D142" s="624">
        <v>1012265476</v>
      </c>
      <c r="E142" s="624">
        <v>1515941524</v>
      </c>
      <c r="F142" s="624">
        <f t="shared" si="163"/>
        <v>2606581.4169999999</v>
      </c>
      <c r="G142" s="624">
        <f t="shared" si="164"/>
        <v>1043645.7057559999</v>
      </c>
      <c r="H142" s="624">
        <f t="shared" si="165"/>
        <v>1043645.7057559999</v>
      </c>
      <c r="I142" s="624">
        <f t="shared" si="166"/>
        <v>1562935.7112439999</v>
      </c>
      <c r="J142" s="616" t="s">
        <v>282</v>
      </c>
      <c r="P142" s="625" t="s">
        <v>514</v>
      </c>
      <c r="Q142" s="626">
        <v>201128000</v>
      </c>
      <c r="R142" s="626">
        <v>0</v>
      </c>
      <c r="S142" s="626">
        <v>0</v>
      </c>
      <c r="T142" s="626">
        <v>201128000</v>
      </c>
      <c r="U142" s="626">
        <f t="shared" si="167"/>
        <v>207362.96799999999</v>
      </c>
      <c r="V142" s="624">
        <f t="shared" si="168"/>
        <v>0</v>
      </c>
      <c r="W142" s="624">
        <f t="shared" si="169"/>
        <v>0</v>
      </c>
      <c r="X142" s="624">
        <f t="shared" si="170"/>
        <v>207362.96799999999</v>
      </c>
      <c r="AE142" s="616" t="s">
        <v>729</v>
      </c>
      <c r="AF142" s="624">
        <v>1000</v>
      </c>
      <c r="AG142" s="624">
        <v>0</v>
      </c>
      <c r="AH142" s="624">
        <v>0</v>
      </c>
      <c r="AI142" s="624">
        <v>1000</v>
      </c>
      <c r="AJ142" s="624">
        <f t="shared" si="171"/>
        <v>1</v>
      </c>
      <c r="AK142" s="624">
        <f t="shared" si="172"/>
        <v>0</v>
      </c>
      <c r="AL142" s="624">
        <f t="shared" si="173"/>
        <v>0</v>
      </c>
      <c r="AM142" s="624">
        <f t="shared" si="174"/>
        <v>1</v>
      </c>
      <c r="AT142" s="625" t="s">
        <v>728</v>
      </c>
      <c r="AU142" s="626">
        <v>1000</v>
      </c>
      <c r="AV142" s="626">
        <v>0</v>
      </c>
      <c r="AW142" s="626">
        <v>0</v>
      </c>
      <c r="AX142" s="626">
        <v>1000</v>
      </c>
      <c r="AY142" s="624">
        <f t="shared" si="181"/>
        <v>1</v>
      </c>
      <c r="AZ142" s="624">
        <f t="shared" si="182"/>
        <v>0</v>
      </c>
      <c r="BA142" s="624">
        <f t="shared" si="183"/>
        <v>0</v>
      </c>
      <c r="BB142" s="624">
        <f t="shared" si="184"/>
        <v>1</v>
      </c>
      <c r="BH142" s="616" t="s">
        <v>729</v>
      </c>
      <c r="BI142" s="627">
        <v>1000</v>
      </c>
      <c r="BJ142" s="627">
        <v>0</v>
      </c>
      <c r="BK142" s="627">
        <v>0</v>
      </c>
      <c r="BL142" s="627">
        <v>1000</v>
      </c>
      <c r="BM142" s="628">
        <f t="shared" si="185"/>
        <v>1</v>
      </c>
      <c r="BN142" s="628">
        <f t="shared" si="186"/>
        <v>0</v>
      </c>
      <c r="BO142" s="628">
        <f t="shared" si="187"/>
        <v>0</v>
      </c>
      <c r="BP142" s="628">
        <f t="shared" si="188"/>
        <v>1</v>
      </c>
      <c r="BW142" s="627" t="s">
        <v>527</v>
      </c>
      <c r="BX142" s="627">
        <v>178378000</v>
      </c>
      <c r="BY142" s="627">
        <v>180737716</v>
      </c>
      <c r="BZ142" s="627">
        <v>-2359716</v>
      </c>
      <c r="CA142" s="627">
        <v>180737715</v>
      </c>
      <c r="CB142" s="627">
        <f t="shared" si="189"/>
        <v>178378</v>
      </c>
      <c r="CC142" s="627">
        <f t="shared" si="190"/>
        <v>180737.71599999999</v>
      </c>
      <c r="CD142" s="627">
        <f t="shared" si="191"/>
        <v>-2359.7159999999999</v>
      </c>
      <c r="CE142" s="627">
        <f t="shared" si="192"/>
        <v>180737.715</v>
      </c>
      <c r="CK142" s="625" t="s">
        <v>802</v>
      </c>
      <c r="CL142" s="626">
        <v>82763000</v>
      </c>
      <c r="CM142" s="626">
        <v>50638520</v>
      </c>
      <c r="CN142" s="626">
        <v>81555000</v>
      </c>
      <c r="CO142" s="626">
        <v>1208000</v>
      </c>
      <c r="CP142" s="627">
        <f t="shared" si="193"/>
        <v>82763</v>
      </c>
      <c r="CQ142" s="627">
        <f t="shared" si="194"/>
        <v>50638.52</v>
      </c>
      <c r="CR142" s="627">
        <f t="shared" si="195"/>
        <v>81555</v>
      </c>
      <c r="CS142" s="627">
        <f t="shared" si="196"/>
        <v>1208</v>
      </c>
      <c r="CU142" s="628"/>
      <c r="CZ142" s="625" t="s">
        <v>855</v>
      </c>
      <c r="DA142" s="626">
        <v>270000000</v>
      </c>
      <c r="DB142" s="626">
        <v>0</v>
      </c>
      <c r="DC142" s="626">
        <v>270000000</v>
      </c>
      <c r="DD142" s="626">
        <v>0</v>
      </c>
      <c r="DE142" s="626">
        <f t="shared" si="197"/>
        <v>270000</v>
      </c>
      <c r="DF142" s="626">
        <f t="shared" si="198"/>
        <v>0</v>
      </c>
      <c r="DG142" s="626">
        <f t="shared" si="199"/>
        <v>270000</v>
      </c>
      <c r="DH142" s="626">
        <f t="shared" si="200"/>
        <v>0</v>
      </c>
      <c r="DQ142" s="629" t="s">
        <v>855</v>
      </c>
      <c r="DR142" s="626">
        <v>270000000</v>
      </c>
      <c r="DS142" s="626">
        <v>0</v>
      </c>
      <c r="DT142" s="626">
        <v>270000000</v>
      </c>
      <c r="DU142" s="626">
        <v>0</v>
      </c>
      <c r="DV142" s="626">
        <f t="shared" si="201"/>
        <v>270000</v>
      </c>
      <c r="DW142" s="626">
        <f t="shared" si="202"/>
        <v>0</v>
      </c>
      <c r="DX142" s="626">
        <f t="shared" si="203"/>
        <v>270000</v>
      </c>
      <c r="DY142" s="626">
        <f t="shared" si="204"/>
        <v>0</v>
      </c>
      <c r="EH142" s="630" t="s">
        <v>855</v>
      </c>
      <c r="EI142" s="630">
        <v>270000000</v>
      </c>
      <c r="EJ142" s="630">
        <v>270000000</v>
      </c>
      <c r="EK142" s="630">
        <v>0</v>
      </c>
      <c r="EL142" s="630">
        <v>0</v>
      </c>
      <c r="EM142" s="630">
        <v>0</v>
      </c>
      <c r="EN142" s="630">
        <v>0</v>
      </c>
      <c r="EO142" s="630">
        <f t="shared" si="224"/>
        <v>270000</v>
      </c>
      <c r="EP142" s="630">
        <f t="shared" si="225"/>
        <v>270000</v>
      </c>
      <c r="EQ142" s="630">
        <f t="shared" si="226"/>
        <v>0</v>
      </c>
      <c r="ER142" s="630">
        <f t="shared" si="227"/>
        <v>0</v>
      </c>
      <c r="ES142" s="630">
        <f t="shared" si="228"/>
        <v>0</v>
      </c>
      <c r="ET142" s="630">
        <f t="shared" si="229"/>
        <v>0</v>
      </c>
      <c r="FA142" s="625" t="s">
        <v>855</v>
      </c>
      <c r="FB142" s="631">
        <v>270000000</v>
      </c>
      <c r="FC142" s="631">
        <v>210375000</v>
      </c>
      <c r="FD142" s="631">
        <v>270000000</v>
      </c>
      <c r="FE142" s="631">
        <v>0</v>
      </c>
      <c r="FF142" s="631">
        <v>210375000</v>
      </c>
      <c r="FG142" s="631">
        <v>0</v>
      </c>
      <c r="FH142" s="631">
        <f t="shared" si="205"/>
        <v>270000</v>
      </c>
      <c r="FI142" s="631">
        <f t="shared" si="206"/>
        <v>210375</v>
      </c>
      <c r="FJ142" s="631">
        <f t="shared" si="207"/>
        <v>270000</v>
      </c>
      <c r="FK142" s="631">
        <f t="shared" si="208"/>
        <v>0</v>
      </c>
      <c r="FL142" s="631">
        <f t="shared" si="209"/>
        <v>210375</v>
      </c>
      <c r="FM142" s="631">
        <f t="shared" si="210"/>
        <v>0</v>
      </c>
      <c r="FT142" s="625" t="s">
        <v>756</v>
      </c>
      <c r="FU142" s="625">
        <v>432000000</v>
      </c>
      <c r="FV142" s="633">
        <v>340590000</v>
      </c>
      <c r="FW142" s="633">
        <v>432000000</v>
      </c>
      <c r="FX142" s="633">
        <v>0</v>
      </c>
      <c r="FY142" s="633">
        <v>340590000</v>
      </c>
      <c r="FZ142" s="633">
        <v>0</v>
      </c>
      <c r="GA142" s="633">
        <f t="shared" si="217"/>
        <v>432000</v>
      </c>
      <c r="GB142" s="633">
        <f t="shared" si="218"/>
        <v>340590</v>
      </c>
      <c r="GC142" s="633">
        <f t="shared" si="219"/>
        <v>432000</v>
      </c>
      <c r="GD142" s="633">
        <f t="shared" si="220"/>
        <v>0</v>
      </c>
      <c r="GE142" s="633">
        <f t="shared" si="221"/>
        <v>340590</v>
      </c>
      <c r="GF142" s="633">
        <f t="shared" si="222"/>
        <v>0</v>
      </c>
      <c r="GG142" s="633"/>
    </row>
    <row r="143" spans="1:189" x14ac:dyDescent="0.2">
      <c r="A143" s="624" t="s">
        <v>783</v>
      </c>
      <c r="B143" s="624">
        <v>207126000</v>
      </c>
      <c r="C143" s="624">
        <v>0</v>
      </c>
      <c r="D143" s="624">
        <v>0</v>
      </c>
      <c r="E143" s="624">
        <v>207126000</v>
      </c>
      <c r="F143" s="624">
        <f t="shared" si="163"/>
        <v>213546.90599999999</v>
      </c>
      <c r="G143" s="624">
        <f t="shared" si="164"/>
        <v>0</v>
      </c>
      <c r="H143" s="624">
        <f t="shared" si="165"/>
        <v>0</v>
      </c>
      <c r="I143" s="624">
        <f t="shared" si="166"/>
        <v>213546.90599999999</v>
      </c>
      <c r="J143" s="616" t="s">
        <v>282</v>
      </c>
      <c r="P143" s="625" t="s">
        <v>352</v>
      </c>
      <c r="Q143" s="626">
        <v>16451809100</v>
      </c>
      <c r="R143" s="626">
        <v>5299026302</v>
      </c>
      <c r="S143" s="626">
        <v>5299026302</v>
      </c>
      <c r="T143" s="626">
        <v>11152782798</v>
      </c>
      <c r="U143" s="626">
        <f t="shared" si="167"/>
        <v>16961815.182099998</v>
      </c>
      <c r="V143" s="624">
        <f t="shared" si="168"/>
        <v>5463296.117362</v>
      </c>
      <c r="W143" s="624">
        <f t="shared" si="169"/>
        <v>5463296.117362</v>
      </c>
      <c r="X143" s="624">
        <f t="shared" si="170"/>
        <v>11498519.064738</v>
      </c>
      <c r="AE143" s="616" t="s">
        <v>730</v>
      </c>
      <c r="AF143" s="624">
        <v>1000</v>
      </c>
      <c r="AG143" s="624">
        <v>0</v>
      </c>
      <c r="AH143" s="624">
        <v>0</v>
      </c>
      <c r="AI143" s="624">
        <v>1000</v>
      </c>
      <c r="AJ143" s="624">
        <f t="shared" si="171"/>
        <v>1</v>
      </c>
      <c r="AK143" s="624">
        <f t="shared" si="172"/>
        <v>0</v>
      </c>
      <c r="AL143" s="624">
        <f t="shared" si="173"/>
        <v>0</v>
      </c>
      <c r="AM143" s="624">
        <f t="shared" si="174"/>
        <v>1</v>
      </c>
      <c r="AT143" s="625" t="s">
        <v>729</v>
      </c>
      <c r="AU143" s="626">
        <v>1000</v>
      </c>
      <c r="AV143" s="626">
        <v>0</v>
      </c>
      <c r="AW143" s="626">
        <v>0</v>
      </c>
      <c r="AX143" s="626">
        <v>1000</v>
      </c>
      <c r="AY143" s="624">
        <f t="shared" si="181"/>
        <v>1</v>
      </c>
      <c r="AZ143" s="624">
        <f t="shared" si="182"/>
        <v>0</v>
      </c>
      <c r="BA143" s="624">
        <f t="shared" si="183"/>
        <v>0</v>
      </c>
      <c r="BB143" s="624">
        <f t="shared" si="184"/>
        <v>1</v>
      </c>
      <c r="BH143" s="616" t="s">
        <v>730</v>
      </c>
      <c r="BI143" s="627">
        <v>1000</v>
      </c>
      <c r="BJ143" s="627">
        <v>0</v>
      </c>
      <c r="BK143" s="627">
        <v>0</v>
      </c>
      <c r="BL143" s="627">
        <v>1000</v>
      </c>
      <c r="BM143" s="628">
        <f t="shared" si="185"/>
        <v>1</v>
      </c>
      <c r="BN143" s="628">
        <f t="shared" si="186"/>
        <v>0</v>
      </c>
      <c r="BO143" s="628">
        <f t="shared" si="187"/>
        <v>0</v>
      </c>
      <c r="BP143" s="628">
        <f t="shared" si="188"/>
        <v>1</v>
      </c>
      <c r="BW143" s="627" t="s">
        <v>528</v>
      </c>
      <c r="BX143" s="627">
        <v>178378000</v>
      </c>
      <c r="BY143" s="627">
        <v>180737716</v>
      </c>
      <c r="BZ143" s="627">
        <v>-2359716</v>
      </c>
      <c r="CA143" s="627">
        <v>180737715</v>
      </c>
      <c r="CB143" s="627">
        <f t="shared" si="189"/>
        <v>178378</v>
      </c>
      <c r="CC143" s="627">
        <f t="shared" si="190"/>
        <v>180737.71599999999</v>
      </c>
      <c r="CD143" s="627">
        <f t="shared" si="191"/>
        <v>-2359.7159999999999</v>
      </c>
      <c r="CE143" s="627">
        <f t="shared" si="192"/>
        <v>180737.715</v>
      </c>
      <c r="CK143" s="625" t="s">
        <v>803</v>
      </c>
      <c r="CL143" s="626">
        <v>82763000</v>
      </c>
      <c r="CM143" s="626">
        <v>50638520</v>
      </c>
      <c r="CN143" s="626">
        <v>81555000</v>
      </c>
      <c r="CO143" s="626">
        <v>1208000</v>
      </c>
      <c r="CP143" s="627">
        <f t="shared" si="193"/>
        <v>82763</v>
      </c>
      <c r="CQ143" s="627">
        <f t="shared" si="194"/>
        <v>50638.52</v>
      </c>
      <c r="CR143" s="627">
        <f t="shared" si="195"/>
        <v>81555</v>
      </c>
      <c r="CS143" s="627">
        <f t="shared" si="196"/>
        <v>1208</v>
      </c>
      <c r="CU143" s="628"/>
      <c r="CZ143" s="625" t="s">
        <v>802</v>
      </c>
      <c r="DA143" s="626">
        <v>82763000</v>
      </c>
      <c r="DB143" s="626">
        <v>57881926</v>
      </c>
      <c r="DC143" s="626">
        <v>81997778</v>
      </c>
      <c r="DD143" s="626">
        <v>765222</v>
      </c>
      <c r="DE143" s="626">
        <f t="shared" si="197"/>
        <v>82763</v>
      </c>
      <c r="DF143" s="626">
        <f t="shared" si="198"/>
        <v>57881.925999999999</v>
      </c>
      <c r="DG143" s="626">
        <f t="shared" si="199"/>
        <v>81997.778000000006</v>
      </c>
      <c r="DH143" s="626">
        <f t="shared" si="200"/>
        <v>765.22199999999998</v>
      </c>
      <c r="DQ143" s="629" t="s">
        <v>802</v>
      </c>
      <c r="DR143" s="626">
        <v>82763000</v>
      </c>
      <c r="DS143" s="626">
        <v>63035222</v>
      </c>
      <c r="DT143" s="626">
        <v>81997778</v>
      </c>
      <c r="DU143" s="626">
        <v>765222</v>
      </c>
      <c r="DV143" s="626">
        <f t="shared" si="201"/>
        <v>82763</v>
      </c>
      <c r="DW143" s="626">
        <f t="shared" si="202"/>
        <v>63035.222000000002</v>
      </c>
      <c r="DX143" s="626">
        <f t="shared" si="203"/>
        <v>81997.778000000006</v>
      </c>
      <c r="DY143" s="626">
        <f t="shared" si="204"/>
        <v>765.22199999999998</v>
      </c>
      <c r="EH143" s="630" t="s">
        <v>933</v>
      </c>
      <c r="EI143" s="630">
        <v>500000000</v>
      </c>
      <c r="EJ143" s="630">
        <v>0</v>
      </c>
      <c r="EK143" s="630">
        <v>500000000</v>
      </c>
      <c r="EL143" s="630">
        <v>0</v>
      </c>
      <c r="EM143" s="630">
        <v>0</v>
      </c>
      <c r="EN143" s="630">
        <v>0</v>
      </c>
      <c r="EO143" s="630">
        <f t="shared" si="224"/>
        <v>500000</v>
      </c>
      <c r="EP143" s="630">
        <f t="shared" si="225"/>
        <v>0</v>
      </c>
      <c r="EQ143" s="630">
        <f t="shared" si="226"/>
        <v>500000</v>
      </c>
      <c r="ER143" s="630">
        <f t="shared" si="227"/>
        <v>0</v>
      </c>
      <c r="ES143" s="630">
        <f t="shared" si="228"/>
        <v>0</v>
      </c>
      <c r="ET143" s="630">
        <f t="shared" si="229"/>
        <v>0</v>
      </c>
      <c r="FA143" s="625" t="s">
        <v>933</v>
      </c>
      <c r="FB143" s="631">
        <v>500000000</v>
      </c>
      <c r="FC143" s="631">
        <v>0</v>
      </c>
      <c r="FD143" s="631">
        <v>0</v>
      </c>
      <c r="FE143" s="631">
        <v>500000000</v>
      </c>
      <c r="FF143" s="631">
        <v>0</v>
      </c>
      <c r="FG143" s="631">
        <v>0</v>
      </c>
      <c r="FH143" s="631">
        <f t="shared" si="205"/>
        <v>500000</v>
      </c>
      <c r="FI143" s="631">
        <f t="shared" si="206"/>
        <v>0</v>
      </c>
      <c r="FJ143" s="631">
        <f t="shared" si="207"/>
        <v>0</v>
      </c>
      <c r="FK143" s="631">
        <f t="shared" si="208"/>
        <v>500000</v>
      </c>
      <c r="FL143" s="631">
        <f t="shared" si="209"/>
        <v>0</v>
      </c>
      <c r="FM143" s="631">
        <f t="shared" si="210"/>
        <v>0</v>
      </c>
      <c r="FT143" s="625" t="s">
        <v>855</v>
      </c>
      <c r="FU143" s="625">
        <v>270000000</v>
      </c>
      <c r="FV143" s="633">
        <v>210375000</v>
      </c>
      <c r="FW143" s="633">
        <v>210375000</v>
      </c>
      <c r="FX143" s="633">
        <v>59625000</v>
      </c>
      <c r="FY143" s="633">
        <v>210375000</v>
      </c>
      <c r="FZ143" s="633">
        <v>0</v>
      </c>
      <c r="GA143" s="633">
        <f t="shared" si="217"/>
        <v>270000</v>
      </c>
      <c r="GB143" s="633">
        <f t="shared" si="218"/>
        <v>210375</v>
      </c>
      <c r="GC143" s="633">
        <f t="shared" si="219"/>
        <v>210375</v>
      </c>
      <c r="GD143" s="633">
        <f t="shared" si="220"/>
        <v>59625</v>
      </c>
      <c r="GE143" s="633">
        <f t="shared" si="221"/>
        <v>210375</v>
      </c>
      <c r="GF143" s="633">
        <f t="shared" si="222"/>
        <v>0</v>
      </c>
      <c r="GG143" s="633"/>
    </row>
    <row r="144" spans="1:189" x14ac:dyDescent="0.2">
      <c r="A144" s="624" t="s">
        <v>357</v>
      </c>
      <c r="B144" s="624">
        <v>10100</v>
      </c>
      <c r="C144" s="624">
        <v>1692932768</v>
      </c>
      <c r="D144" s="624">
        <v>1692932768</v>
      </c>
      <c r="E144" s="624">
        <v>-1692922668</v>
      </c>
      <c r="F144" s="624">
        <f t="shared" si="163"/>
        <v>10.413099999999998</v>
      </c>
      <c r="G144" s="624">
        <f t="shared" si="164"/>
        <v>1745413.6838079998</v>
      </c>
      <c r="H144" s="624">
        <f t="shared" si="165"/>
        <v>1745413.6838079998</v>
      </c>
      <c r="I144" s="624">
        <f t="shared" si="166"/>
        <v>-1745403.2707079998</v>
      </c>
      <c r="J144" s="616" t="s">
        <v>282</v>
      </c>
      <c r="P144" s="625" t="s">
        <v>353</v>
      </c>
      <c r="Q144" s="626">
        <v>13716466000</v>
      </c>
      <c r="R144" s="626">
        <v>1729970892</v>
      </c>
      <c r="S144" s="626">
        <v>1729970892</v>
      </c>
      <c r="T144" s="626">
        <v>11986495108</v>
      </c>
      <c r="U144" s="626">
        <f t="shared" si="167"/>
        <v>14141676.445999999</v>
      </c>
      <c r="V144" s="624">
        <f t="shared" si="168"/>
        <v>1783599.9896519999</v>
      </c>
      <c r="W144" s="624">
        <f t="shared" si="169"/>
        <v>1783599.9896519999</v>
      </c>
      <c r="X144" s="624">
        <f t="shared" si="170"/>
        <v>12358076.456347998</v>
      </c>
      <c r="AE144" s="616" t="s">
        <v>512</v>
      </c>
      <c r="AF144" s="624">
        <v>227178000</v>
      </c>
      <c r="AG144" s="624">
        <v>25191001</v>
      </c>
      <c r="AH144" s="624">
        <v>25571801</v>
      </c>
      <c r="AI144" s="624">
        <v>201606199</v>
      </c>
      <c r="AJ144" s="624">
        <f t="shared" si="171"/>
        <v>227178</v>
      </c>
      <c r="AK144" s="624">
        <f t="shared" si="172"/>
        <v>25191.001</v>
      </c>
      <c r="AL144" s="624">
        <f t="shared" si="173"/>
        <v>25571.800999999999</v>
      </c>
      <c r="AM144" s="624">
        <f t="shared" si="174"/>
        <v>201606.19899999999</v>
      </c>
      <c r="AT144" s="625" t="s">
        <v>730</v>
      </c>
      <c r="AU144" s="626">
        <v>1000</v>
      </c>
      <c r="AV144" s="626">
        <v>0</v>
      </c>
      <c r="AW144" s="626">
        <v>0</v>
      </c>
      <c r="AX144" s="626">
        <v>1000</v>
      </c>
      <c r="AY144" s="624">
        <f t="shared" si="181"/>
        <v>1</v>
      </c>
      <c r="AZ144" s="624">
        <f t="shared" si="182"/>
        <v>0</v>
      </c>
      <c r="BA144" s="624">
        <f t="shared" si="183"/>
        <v>0</v>
      </c>
      <c r="BB144" s="624">
        <f t="shared" si="184"/>
        <v>1</v>
      </c>
      <c r="BH144" s="616" t="s">
        <v>512</v>
      </c>
      <c r="BI144" s="627">
        <v>227178000</v>
      </c>
      <c r="BJ144" s="627">
        <v>25191001</v>
      </c>
      <c r="BK144" s="627">
        <v>25571801</v>
      </c>
      <c r="BL144" s="627">
        <v>201606199</v>
      </c>
      <c r="BM144" s="628">
        <f t="shared" si="185"/>
        <v>227178</v>
      </c>
      <c r="BN144" s="628">
        <f t="shared" si="186"/>
        <v>25191.001</v>
      </c>
      <c r="BO144" s="628">
        <f t="shared" si="187"/>
        <v>25571.800999999999</v>
      </c>
      <c r="BP144" s="628">
        <f t="shared" si="188"/>
        <v>201606.19899999999</v>
      </c>
      <c r="BW144" s="627" t="s">
        <v>724</v>
      </c>
      <c r="BX144" s="627">
        <v>178374000</v>
      </c>
      <c r="BY144" s="627">
        <v>180737716</v>
      </c>
      <c r="BZ144" s="627">
        <v>-2363716</v>
      </c>
      <c r="CA144" s="627">
        <v>180737715</v>
      </c>
      <c r="CB144" s="627">
        <f t="shared" si="189"/>
        <v>178374</v>
      </c>
      <c r="CC144" s="627">
        <f t="shared" si="190"/>
        <v>180737.71599999999</v>
      </c>
      <c r="CD144" s="627">
        <f t="shared" si="191"/>
        <v>-2363.7159999999999</v>
      </c>
      <c r="CE144" s="627">
        <f t="shared" si="192"/>
        <v>180737.715</v>
      </c>
      <c r="CK144" s="625" t="s">
        <v>527</v>
      </c>
      <c r="CL144" s="626">
        <v>178378000</v>
      </c>
      <c r="CM144" s="626">
        <v>231957042</v>
      </c>
      <c r="CN144" s="626">
        <v>231957043</v>
      </c>
      <c r="CO144" s="626">
        <v>-53579043</v>
      </c>
      <c r="CP144" s="627">
        <f t="shared" si="193"/>
        <v>178378</v>
      </c>
      <c r="CQ144" s="627">
        <f t="shared" si="194"/>
        <v>231957.04199999999</v>
      </c>
      <c r="CR144" s="627">
        <f t="shared" si="195"/>
        <v>231957.04300000001</v>
      </c>
      <c r="CS144" s="627">
        <f t="shared" si="196"/>
        <v>-53579.042999999998</v>
      </c>
      <c r="CU144" s="628"/>
      <c r="CZ144" s="625" t="s">
        <v>803</v>
      </c>
      <c r="DA144" s="626">
        <v>82763000</v>
      </c>
      <c r="DB144" s="626">
        <v>57881926</v>
      </c>
      <c r="DC144" s="626">
        <v>81997778</v>
      </c>
      <c r="DD144" s="626">
        <v>765222</v>
      </c>
      <c r="DE144" s="626">
        <f t="shared" si="197"/>
        <v>82763</v>
      </c>
      <c r="DF144" s="626">
        <f t="shared" si="198"/>
        <v>57881.925999999999</v>
      </c>
      <c r="DG144" s="626">
        <f t="shared" si="199"/>
        <v>81997.778000000006</v>
      </c>
      <c r="DH144" s="626">
        <f t="shared" si="200"/>
        <v>765.22199999999998</v>
      </c>
      <c r="DQ144" s="629" t="s">
        <v>803</v>
      </c>
      <c r="DR144" s="626">
        <v>82763000</v>
      </c>
      <c r="DS144" s="626">
        <v>63035222</v>
      </c>
      <c r="DT144" s="626">
        <v>81997778</v>
      </c>
      <c r="DU144" s="626">
        <v>765222</v>
      </c>
      <c r="DV144" s="626">
        <f t="shared" si="201"/>
        <v>82763</v>
      </c>
      <c r="DW144" s="626">
        <f t="shared" si="202"/>
        <v>63035.222000000002</v>
      </c>
      <c r="DX144" s="626">
        <f t="shared" si="203"/>
        <v>81997.778000000006</v>
      </c>
      <c r="DY144" s="626">
        <f t="shared" si="204"/>
        <v>765.22199999999998</v>
      </c>
      <c r="EH144" s="630" t="s">
        <v>802</v>
      </c>
      <c r="EI144" s="630">
        <v>82763000</v>
      </c>
      <c r="EJ144" s="630">
        <v>76847778</v>
      </c>
      <c r="EK144" s="630">
        <v>5915222</v>
      </c>
      <c r="EL144" s="630">
        <v>68188518</v>
      </c>
      <c r="EM144" s="630">
        <v>67441290</v>
      </c>
      <c r="EN144" s="630">
        <v>747228</v>
      </c>
      <c r="EO144" s="630">
        <f t="shared" si="224"/>
        <v>82763</v>
      </c>
      <c r="EP144" s="630">
        <f t="shared" si="225"/>
        <v>76847.778000000006</v>
      </c>
      <c r="EQ144" s="630">
        <f t="shared" si="226"/>
        <v>5915.2219999999998</v>
      </c>
      <c r="ER144" s="630">
        <f t="shared" si="227"/>
        <v>68188.517999999996</v>
      </c>
      <c r="ES144" s="630">
        <f t="shared" si="228"/>
        <v>67441.289999999994</v>
      </c>
      <c r="ET144" s="630">
        <f t="shared" si="229"/>
        <v>747.22799999999995</v>
      </c>
      <c r="FA144" s="625" t="s">
        <v>802</v>
      </c>
      <c r="FB144" s="631">
        <v>82763000</v>
      </c>
      <c r="FC144" s="631">
        <v>73341814</v>
      </c>
      <c r="FD144" s="631">
        <v>82201700</v>
      </c>
      <c r="FE144" s="631">
        <v>561300</v>
      </c>
      <c r="FF144" s="631">
        <v>72594586</v>
      </c>
      <c r="FG144" s="631">
        <v>747228</v>
      </c>
      <c r="FH144" s="631">
        <f t="shared" si="205"/>
        <v>82763</v>
      </c>
      <c r="FI144" s="631">
        <f t="shared" si="206"/>
        <v>73341.813999999998</v>
      </c>
      <c r="FJ144" s="631">
        <f t="shared" si="207"/>
        <v>82201.7</v>
      </c>
      <c r="FK144" s="631">
        <f t="shared" si="208"/>
        <v>561.29999999999995</v>
      </c>
      <c r="FL144" s="631">
        <f t="shared" si="209"/>
        <v>72594.585999999996</v>
      </c>
      <c r="FM144" s="631">
        <f t="shared" si="210"/>
        <v>747.22799999999995</v>
      </c>
      <c r="FT144" s="625" t="s">
        <v>933</v>
      </c>
      <c r="FU144" s="625">
        <v>500000000</v>
      </c>
      <c r="FV144" s="633">
        <v>0</v>
      </c>
      <c r="FW144" s="633">
        <v>0</v>
      </c>
      <c r="FX144" s="633">
        <v>500000000</v>
      </c>
      <c r="FY144" s="633">
        <v>0</v>
      </c>
      <c r="FZ144" s="633">
        <v>0</v>
      </c>
      <c r="GA144" s="633">
        <f t="shared" si="217"/>
        <v>500000</v>
      </c>
      <c r="GB144" s="633">
        <f t="shared" si="218"/>
        <v>0</v>
      </c>
      <c r="GC144" s="633">
        <f t="shared" si="219"/>
        <v>0</v>
      </c>
      <c r="GD144" s="633">
        <f t="shared" si="220"/>
        <v>500000</v>
      </c>
      <c r="GE144" s="633">
        <f t="shared" si="221"/>
        <v>0</v>
      </c>
      <c r="GF144" s="633">
        <f t="shared" si="222"/>
        <v>0</v>
      </c>
      <c r="GG144" s="633"/>
    </row>
    <row r="145" spans="6:189" x14ac:dyDescent="0.2">
      <c r="F145" s="628">
        <f>+F3+F64+F119+F124+F129+F136+F140</f>
        <v>40786396.188099995</v>
      </c>
      <c r="G145" s="628">
        <f>+G3+G64+G119+G124+G129+G136+G140</f>
        <v>4223901.4905529991</v>
      </c>
      <c r="H145" s="628">
        <f>+H3+H64+H119+H124+H129+H136+H140</f>
        <v>5971229.5454709996</v>
      </c>
      <c r="I145" s="628">
        <f>+I3+I64+I119+I124+I129+I136+I140</f>
        <v>34815166.642628998</v>
      </c>
      <c r="J145" s="616" t="s">
        <v>282</v>
      </c>
      <c r="P145" s="625" t="s">
        <v>355</v>
      </c>
      <c r="Q145" s="626">
        <v>2528207000</v>
      </c>
      <c r="R145" s="626">
        <v>1876122642</v>
      </c>
      <c r="S145" s="626">
        <v>1876122642</v>
      </c>
      <c r="T145" s="626">
        <v>652084358</v>
      </c>
      <c r="U145" s="626">
        <f t="shared" si="167"/>
        <v>2606581.4169999999</v>
      </c>
      <c r="V145" s="624">
        <f t="shared" si="168"/>
        <v>1934282.4439019999</v>
      </c>
      <c r="W145" s="624">
        <f t="shared" si="169"/>
        <v>1934282.4439019999</v>
      </c>
      <c r="X145" s="624">
        <f t="shared" si="170"/>
        <v>672298.97309799993</v>
      </c>
      <c r="AE145" s="616" t="s">
        <v>660</v>
      </c>
      <c r="AF145" s="624">
        <v>26050000</v>
      </c>
      <c r="AG145" s="624">
        <v>25191001</v>
      </c>
      <c r="AH145" s="624">
        <v>25191001</v>
      </c>
      <c r="AI145" s="624">
        <v>858999</v>
      </c>
      <c r="AJ145" s="624">
        <f t="shared" si="171"/>
        <v>26050</v>
      </c>
      <c r="AK145" s="624">
        <f t="shared" si="172"/>
        <v>25191.001</v>
      </c>
      <c r="AL145" s="624">
        <f t="shared" si="173"/>
        <v>25191.001</v>
      </c>
      <c r="AM145" s="624">
        <f t="shared" si="174"/>
        <v>858.99900000000002</v>
      </c>
      <c r="AT145" s="625" t="s">
        <v>512</v>
      </c>
      <c r="AU145" s="626">
        <v>227178000</v>
      </c>
      <c r="AV145" s="626">
        <v>25191001</v>
      </c>
      <c r="AW145" s="626">
        <v>25571801</v>
      </c>
      <c r="AX145" s="626">
        <v>201606199</v>
      </c>
      <c r="AY145" s="624">
        <f t="shared" ref="AY145:AY153" si="230">+AU145/$AZ$1*$BA$1</f>
        <v>227178</v>
      </c>
      <c r="AZ145" s="624">
        <f t="shared" ref="AZ145:AZ153" si="231">+AV145/$AZ$1*$BA$1</f>
        <v>25191.001</v>
      </c>
      <c r="BA145" s="624">
        <f t="shared" ref="BA145:BA153" si="232">+AW145/$AZ$1*$BA$1</f>
        <v>25571.800999999999</v>
      </c>
      <c r="BB145" s="624">
        <f t="shared" ref="BB145:BB153" si="233">+AX145/$AZ$1*$BA$1</f>
        <v>201606.19899999999</v>
      </c>
      <c r="BH145" s="616" t="s">
        <v>660</v>
      </c>
      <c r="BI145" s="627">
        <v>26050000</v>
      </c>
      <c r="BJ145" s="627">
        <v>25191001</v>
      </c>
      <c r="BK145" s="627">
        <v>25191001</v>
      </c>
      <c r="BL145" s="627">
        <v>858999</v>
      </c>
      <c r="BM145" s="628">
        <f t="shared" si="185"/>
        <v>26050</v>
      </c>
      <c r="BN145" s="628">
        <f t="shared" si="186"/>
        <v>25191.001</v>
      </c>
      <c r="BO145" s="628">
        <f t="shared" si="187"/>
        <v>25191.001</v>
      </c>
      <c r="BP145" s="628">
        <f t="shared" si="188"/>
        <v>858.99900000000002</v>
      </c>
      <c r="BW145" s="627" t="s">
        <v>791</v>
      </c>
      <c r="BX145" s="627">
        <v>1000</v>
      </c>
      <c r="BY145" s="627">
        <v>0</v>
      </c>
      <c r="BZ145" s="627">
        <v>1000</v>
      </c>
      <c r="CA145" s="627">
        <v>0</v>
      </c>
      <c r="CB145" s="627">
        <f t="shared" si="189"/>
        <v>1</v>
      </c>
      <c r="CC145" s="627">
        <f t="shared" si="190"/>
        <v>0</v>
      </c>
      <c r="CD145" s="627">
        <f t="shared" si="191"/>
        <v>1</v>
      </c>
      <c r="CE145" s="627">
        <f t="shared" si="192"/>
        <v>0</v>
      </c>
      <c r="CK145" s="625" t="s">
        <v>528</v>
      </c>
      <c r="CL145" s="626">
        <v>178378000</v>
      </c>
      <c r="CM145" s="626">
        <v>231957042</v>
      </c>
      <c r="CN145" s="626">
        <v>231957043</v>
      </c>
      <c r="CO145" s="626">
        <v>-53579043</v>
      </c>
      <c r="CP145" s="627">
        <f t="shared" si="193"/>
        <v>178378</v>
      </c>
      <c r="CQ145" s="627">
        <f t="shared" si="194"/>
        <v>231957.04199999999</v>
      </c>
      <c r="CR145" s="627">
        <f t="shared" si="195"/>
        <v>231957.04300000001</v>
      </c>
      <c r="CS145" s="627">
        <f t="shared" si="196"/>
        <v>-53579.042999999998</v>
      </c>
      <c r="CU145" s="628"/>
      <c r="CZ145" s="625" t="s">
        <v>527</v>
      </c>
      <c r="DA145" s="626">
        <v>178378000</v>
      </c>
      <c r="DB145" s="626">
        <v>258408340</v>
      </c>
      <c r="DC145" s="626">
        <v>258408341</v>
      </c>
      <c r="DD145" s="626">
        <v>-80030341</v>
      </c>
      <c r="DE145" s="626">
        <f t="shared" si="197"/>
        <v>178378</v>
      </c>
      <c r="DF145" s="626">
        <f t="shared" si="198"/>
        <v>258408.34</v>
      </c>
      <c r="DG145" s="626">
        <f t="shared" si="199"/>
        <v>258408.34099999999</v>
      </c>
      <c r="DH145" s="626">
        <f t="shared" si="200"/>
        <v>-80030.341</v>
      </c>
      <c r="DQ145" s="629" t="s">
        <v>527</v>
      </c>
      <c r="DR145" s="626">
        <v>178378000</v>
      </c>
      <c r="DS145" s="626">
        <v>280382972</v>
      </c>
      <c r="DT145" s="626">
        <v>280382973</v>
      </c>
      <c r="DU145" s="626">
        <v>-102004973</v>
      </c>
      <c r="DV145" s="626">
        <f t="shared" si="201"/>
        <v>178378</v>
      </c>
      <c r="DW145" s="626">
        <f t="shared" si="202"/>
        <v>280382.97200000001</v>
      </c>
      <c r="DX145" s="626">
        <f t="shared" si="203"/>
        <v>280382.973</v>
      </c>
      <c r="DY145" s="626">
        <f t="shared" si="204"/>
        <v>-102004.973</v>
      </c>
      <c r="EH145" s="630" t="s">
        <v>803</v>
      </c>
      <c r="EI145" s="630">
        <v>82763000</v>
      </c>
      <c r="EJ145" s="630">
        <v>76847778</v>
      </c>
      <c r="EK145" s="630">
        <v>5915222</v>
      </c>
      <c r="EL145" s="630">
        <v>68188518</v>
      </c>
      <c r="EM145" s="630">
        <v>67441290</v>
      </c>
      <c r="EN145" s="630">
        <v>747228</v>
      </c>
      <c r="EO145" s="630">
        <f t="shared" si="224"/>
        <v>82763</v>
      </c>
      <c r="EP145" s="630">
        <f t="shared" si="225"/>
        <v>76847.778000000006</v>
      </c>
      <c r="EQ145" s="630">
        <f t="shared" si="226"/>
        <v>5915.2219999999998</v>
      </c>
      <c r="ER145" s="630">
        <f t="shared" si="227"/>
        <v>68188.517999999996</v>
      </c>
      <c r="ES145" s="630">
        <f t="shared" si="228"/>
        <v>67441.289999999994</v>
      </c>
      <c r="ET145" s="630">
        <f t="shared" si="229"/>
        <v>747.22799999999995</v>
      </c>
      <c r="FA145" s="625" t="s">
        <v>803</v>
      </c>
      <c r="FB145" s="631">
        <v>82763000</v>
      </c>
      <c r="FC145" s="631">
        <v>73341814</v>
      </c>
      <c r="FD145" s="631">
        <v>82201700</v>
      </c>
      <c r="FE145" s="631">
        <v>561300</v>
      </c>
      <c r="FF145" s="631">
        <v>72594586</v>
      </c>
      <c r="FG145" s="631">
        <v>747228</v>
      </c>
      <c r="FH145" s="631">
        <f t="shared" si="205"/>
        <v>82763</v>
      </c>
      <c r="FI145" s="631">
        <f t="shared" si="206"/>
        <v>73341.813999999998</v>
      </c>
      <c r="FJ145" s="631">
        <f t="shared" si="207"/>
        <v>82201.7</v>
      </c>
      <c r="FK145" s="631">
        <f t="shared" si="208"/>
        <v>561.29999999999995</v>
      </c>
      <c r="FL145" s="631">
        <f t="shared" si="209"/>
        <v>72594.585999999996</v>
      </c>
      <c r="FM145" s="631">
        <f t="shared" si="210"/>
        <v>747.22799999999995</v>
      </c>
      <c r="FT145" s="625" t="s">
        <v>802</v>
      </c>
      <c r="FU145" s="625">
        <v>83072000</v>
      </c>
      <c r="FV145" s="633">
        <v>82201032</v>
      </c>
      <c r="FW145" s="633">
        <v>82201700</v>
      </c>
      <c r="FX145" s="633">
        <v>870300</v>
      </c>
      <c r="FY145" s="633">
        <v>77747882</v>
      </c>
      <c r="FZ145" s="633">
        <v>4453150</v>
      </c>
      <c r="GA145" s="633">
        <f t="shared" si="217"/>
        <v>83072</v>
      </c>
      <c r="GB145" s="633">
        <f t="shared" si="218"/>
        <v>82201.032000000007</v>
      </c>
      <c r="GC145" s="633">
        <f t="shared" si="219"/>
        <v>82201.7</v>
      </c>
      <c r="GD145" s="633">
        <f t="shared" si="220"/>
        <v>870.3</v>
      </c>
      <c r="GE145" s="633">
        <f t="shared" si="221"/>
        <v>77747.881999999998</v>
      </c>
      <c r="GF145" s="633">
        <f t="shared" si="222"/>
        <v>4453.1499999999996</v>
      </c>
      <c r="GG145" s="633"/>
    </row>
    <row r="146" spans="6:189" x14ac:dyDescent="0.2">
      <c r="P146" s="616" t="s">
        <v>783</v>
      </c>
      <c r="Q146" s="626">
        <v>207126000</v>
      </c>
      <c r="R146" s="626">
        <v>0</v>
      </c>
      <c r="S146" s="626">
        <v>0</v>
      </c>
      <c r="T146" s="626">
        <v>207126000</v>
      </c>
      <c r="U146" s="626">
        <f t="shared" ref="U146:U147" si="234">+Q146/$W$1*$X$1</f>
        <v>213546.90599999999</v>
      </c>
      <c r="V146" s="624">
        <f t="shared" ref="V146:V147" si="235">+R146/$W$1*$X$1</f>
        <v>0</v>
      </c>
      <c r="W146" s="624">
        <f t="shared" ref="W146:W147" si="236">+S146/$W$1*$X$1</f>
        <v>0</v>
      </c>
      <c r="X146" s="624">
        <f t="shared" ref="X146:X147" si="237">+T146/$W$1*$X$1</f>
        <v>213546.90599999999</v>
      </c>
      <c r="AE146" s="616" t="s">
        <v>351</v>
      </c>
      <c r="AF146" s="624">
        <v>201128000</v>
      </c>
      <c r="AG146" s="624">
        <v>0</v>
      </c>
      <c r="AH146" s="624">
        <v>380800</v>
      </c>
      <c r="AI146" s="624">
        <v>200747200</v>
      </c>
      <c r="AJ146" s="624">
        <f t="shared" si="171"/>
        <v>201128</v>
      </c>
      <c r="AK146" s="624">
        <f t="shared" si="172"/>
        <v>0</v>
      </c>
      <c r="AL146" s="624">
        <f t="shared" si="173"/>
        <v>380.8</v>
      </c>
      <c r="AM146" s="624">
        <f t="shared" si="174"/>
        <v>200747.2</v>
      </c>
      <c r="AT146" s="625" t="s">
        <v>660</v>
      </c>
      <c r="AU146" s="626">
        <v>26050000</v>
      </c>
      <c r="AV146" s="626">
        <v>25191001</v>
      </c>
      <c r="AW146" s="626">
        <v>25191001</v>
      </c>
      <c r="AX146" s="626">
        <v>858999</v>
      </c>
      <c r="AY146" s="624">
        <f t="shared" si="230"/>
        <v>26050</v>
      </c>
      <c r="AZ146" s="624">
        <f t="shared" si="231"/>
        <v>25191.001</v>
      </c>
      <c r="BA146" s="624">
        <f t="shared" si="232"/>
        <v>25191.001</v>
      </c>
      <c r="BB146" s="624">
        <f t="shared" si="233"/>
        <v>858.99900000000002</v>
      </c>
      <c r="BH146" s="616" t="s">
        <v>351</v>
      </c>
      <c r="BI146" s="627">
        <v>201128000</v>
      </c>
      <c r="BJ146" s="627">
        <v>0</v>
      </c>
      <c r="BK146" s="627">
        <v>380800</v>
      </c>
      <c r="BL146" s="627">
        <v>200747200</v>
      </c>
      <c r="BM146" s="628">
        <f t="shared" si="185"/>
        <v>201128</v>
      </c>
      <c r="BN146" s="628">
        <f t="shared" si="186"/>
        <v>0</v>
      </c>
      <c r="BO146" s="628">
        <f t="shared" si="187"/>
        <v>380.8</v>
      </c>
      <c r="BP146" s="628">
        <f t="shared" si="188"/>
        <v>200747.2</v>
      </c>
      <c r="BW146" s="627" t="s">
        <v>728</v>
      </c>
      <c r="BX146" s="627">
        <v>1000</v>
      </c>
      <c r="BY146" s="627">
        <v>0</v>
      </c>
      <c r="BZ146" s="627">
        <v>1000</v>
      </c>
      <c r="CA146" s="627">
        <v>0</v>
      </c>
      <c r="CB146" s="627">
        <f t="shared" ref="CB146:CB154" si="238">+BX146/$CD$1*$CE$1</f>
        <v>1</v>
      </c>
      <c r="CC146" s="627">
        <f t="shared" ref="CC146:CC154" si="239">+BY146/$CD$1*$CE$1</f>
        <v>0</v>
      </c>
      <c r="CD146" s="627">
        <f t="shared" ref="CD146:CD154" si="240">+BZ146/$CD$1*$CE$1</f>
        <v>1</v>
      </c>
      <c r="CE146" s="627">
        <f t="shared" ref="CE146:CE154" si="241">+CA146/$CD$1*$CE$1</f>
        <v>0</v>
      </c>
      <c r="CK146" s="625" t="s">
        <v>724</v>
      </c>
      <c r="CL146" s="626">
        <v>178374000</v>
      </c>
      <c r="CM146" s="626">
        <v>231957042</v>
      </c>
      <c r="CN146" s="626">
        <v>231957043</v>
      </c>
      <c r="CO146" s="626">
        <v>-53583043</v>
      </c>
      <c r="CP146" s="627">
        <f t="shared" si="193"/>
        <v>178374</v>
      </c>
      <c r="CQ146" s="627">
        <f t="shared" si="194"/>
        <v>231957.04199999999</v>
      </c>
      <c r="CR146" s="627">
        <f t="shared" si="195"/>
        <v>231957.04300000001</v>
      </c>
      <c r="CS146" s="627">
        <f t="shared" si="196"/>
        <v>-53583.042999999998</v>
      </c>
      <c r="CU146" s="628"/>
      <c r="CZ146" s="625" t="s">
        <v>528</v>
      </c>
      <c r="DA146" s="626">
        <v>178378000</v>
      </c>
      <c r="DB146" s="626">
        <v>258408340</v>
      </c>
      <c r="DC146" s="626">
        <v>258408341</v>
      </c>
      <c r="DD146" s="626">
        <v>-80030341</v>
      </c>
      <c r="DE146" s="626">
        <f t="shared" si="197"/>
        <v>178378</v>
      </c>
      <c r="DF146" s="626">
        <f t="shared" si="198"/>
        <v>258408.34</v>
      </c>
      <c r="DG146" s="626">
        <f t="shared" si="199"/>
        <v>258408.34099999999</v>
      </c>
      <c r="DH146" s="626">
        <f t="shared" si="200"/>
        <v>-80030.341</v>
      </c>
      <c r="DQ146" s="629" t="s">
        <v>528</v>
      </c>
      <c r="DR146" s="626">
        <v>178378000</v>
      </c>
      <c r="DS146" s="626">
        <v>280382972</v>
      </c>
      <c r="DT146" s="626">
        <v>280382973</v>
      </c>
      <c r="DU146" s="626">
        <v>-102004973</v>
      </c>
      <c r="DV146" s="626">
        <f t="shared" si="201"/>
        <v>178378</v>
      </c>
      <c r="DW146" s="626">
        <f t="shared" si="202"/>
        <v>280382.97200000001</v>
      </c>
      <c r="DX146" s="626">
        <f t="shared" si="203"/>
        <v>280382.973</v>
      </c>
      <c r="DY146" s="626">
        <f t="shared" si="204"/>
        <v>-102004.973</v>
      </c>
      <c r="EH146" s="630" t="s">
        <v>527</v>
      </c>
      <c r="EI146" s="630">
        <v>178378000</v>
      </c>
      <c r="EJ146" s="630">
        <v>280382973</v>
      </c>
      <c r="EK146" s="630">
        <v>-102004973</v>
      </c>
      <c r="EL146" s="630">
        <v>280382972</v>
      </c>
      <c r="EM146" s="630">
        <v>280382972</v>
      </c>
      <c r="EN146" s="630">
        <v>0</v>
      </c>
      <c r="EO146" s="630">
        <f t="shared" si="224"/>
        <v>178378</v>
      </c>
      <c r="EP146" s="630">
        <f t="shared" si="225"/>
        <v>280382.973</v>
      </c>
      <c r="EQ146" s="630">
        <f t="shared" si="226"/>
        <v>-102004.973</v>
      </c>
      <c r="ER146" s="630">
        <f t="shared" si="227"/>
        <v>280382.97200000001</v>
      </c>
      <c r="ES146" s="630">
        <f t="shared" si="228"/>
        <v>280382.97200000001</v>
      </c>
      <c r="ET146" s="630">
        <f t="shared" si="229"/>
        <v>0</v>
      </c>
      <c r="FA146" s="625" t="s">
        <v>527</v>
      </c>
      <c r="FB146" s="631">
        <v>178378000</v>
      </c>
      <c r="FC146" s="631">
        <v>350059938</v>
      </c>
      <c r="FD146" s="631">
        <v>350059939</v>
      </c>
      <c r="FE146" s="631">
        <v>-171681939</v>
      </c>
      <c r="FF146" s="631">
        <v>350059938</v>
      </c>
      <c r="FG146" s="631">
        <v>0</v>
      </c>
      <c r="FH146" s="631">
        <f t="shared" si="205"/>
        <v>178378</v>
      </c>
      <c r="FI146" s="631">
        <f t="shared" si="206"/>
        <v>350059.93800000002</v>
      </c>
      <c r="FJ146" s="631">
        <f t="shared" si="207"/>
        <v>350059.93900000001</v>
      </c>
      <c r="FK146" s="631">
        <f t="shared" si="208"/>
        <v>-171681.93900000001</v>
      </c>
      <c r="FL146" s="631">
        <f t="shared" si="209"/>
        <v>350059.93800000002</v>
      </c>
      <c r="FM146" s="631">
        <f t="shared" si="210"/>
        <v>0</v>
      </c>
      <c r="FT146" s="625" t="s">
        <v>803</v>
      </c>
      <c r="FU146" s="625">
        <v>83072000</v>
      </c>
      <c r="FV146" s="633">
        <v>82201032</v>
      </c>
      <c r="FW146" s="633">
        <v>82201700</v>
      </c>
      <c r="FX146" s="633">
        <v>870300</v>
      </c>
      <c r="FY146" s="633">
        <v>77747882</v>
      </c>
      <c r="FZ146" s="633">
        <v>4453150</v>
      </c>
      <c r="GA146" s="633">
        <f t="shared" si="217"/>
        <v>83072</v>
      </c>
      <c r="GB146" s="633">
        <f t="shared" si="218"/>
        <v>82201.032000000007</v>
      </c>
      <c r="GC146" s="633">
        <f t="shared" si="219"/>
        <v>82201.7</v>
      </c>
      <c r="GD146" s="633">
        <f t="shared" si="220"/>
        <v>870.3</v>
      </c>
      <c r="GE146" s="633">
        <f t="shared" si="221"/>
        <v>77747.881999999998</v>
      </c>
      <c r="GF146" s="633">
        <f t="shared" si="222"/>
        <v>4453.1499999999996</v>
      </c>
      <c r="GG146" s="633"/>
    </row>
    <row r="147" spans="6:189" x14ac:dyDescent="0.2">
      <c r="P147" s="616" t="s">
        <v>357</v>
      </c>
      <c r="Q147" s="626">
        <v>10100</v>
      </c>
      <c r="R147" s="626">
        <v>1692932768</v>
      </c>
      <c r="S147" s="626">
        <v>1692932768</v>
      </c>
      <c r="T147" s="626">
        <v>-1692922668</v>
      </c>
      <c r="U147" s="626">
        <f t="shared" si="234"/>
        <v>10.413099999999998</v>
      </c>
      <c r="V147" s="624">
        <f t="shared" si="235"/>
        <v>1745413.6838079998</v>
      </c>
      <c r="W147" s="624">
        <f t="shared" si="236"/>
        <v>1745413.6838079998</v>
      </c>
      <c r="X147" s="624">
        <f t="shared" si="237"/>
        <v>-1745403.2707079998</v>
      </c>
      <c r="AE147" s="616" t="s">
        <v>514</v>
      </c>
      <c r="AF147" s="624">
        <v>201128000</v>
      </c>
      <c r="AG147" s="624">
        <v>0</v>
      </c>
      <c r="AH147" s="624">
        <v>380800</v>
      </c>
      <c r="AI147" s="624">
        <v>200747200</v>
      </c>
      <c r="AJ147" s="624">
        <f t="shared" si="171"/>
        <v>201128</v>
      </c>
      <c r="AK147" s="624">
        <f t="shared" si="172"/>
        <v>0</v>
      </c>
      <c r="AL147" s="624">
        <f t="shared" si="173"/>
        <v>380.8</v>
      </c>
      <c r="AM147" s="624">
        <f t="shared" si="174"/>
        <v>200747.2</v>
      </c>
      <c r="AT147" s="625" t="s">
        <v>351</v>
      </c>
      <c r="AU147" s="626">
        <v>201128000</v>
      </c>
      <c r="AV147" s="626">
        <v>0</v>
      </c>
      <c r="AW147" s="626">
        <v>380800</v>
      </c>
      <c r="AX147" s="626">
        <v>200747200</v>
      </c>
      <c r="AY147" s="624">
        <f t="shared" si="230"/>
        <v>201128</v>
      </c>
      <c r="AZ147" s="624">
        <f t="shared" si="231"/>
        <v>0</v>
      </c>
      <c r="BA147" s="624">
        <f t="shared" si="232"/>
        <v>380.8</v>
      </c>
      <c r="BB147" s="624">
        <f t="shared" si="233"/>
        <v>200747.2</v>
      </c>
      <c r="BH147" s="616" t="s">
        <v>514</v>
      </c>
      <c r="BI147" s="627">
        <v>201128000</v>
      </c>
      <c r="BJ147" s="627">
        <v>0</v>
      </c>
      <c r="BK147" s="627">
        <v>380800</v>
      </c>
      <c r="BL147" s="627">
        <v>200747200</v>
      </c>
      <c r="BM147" s="628">
        <f t="shared" si="185"/>
        <v>201128</v>
      </c>
      <c r="BN147" s="628">
        <f t="shared" si="186"/>
        <v>0</v>
      </c>
      <c r="BO147" s="628">
        <f t="shared" si="187"/>
        <v>380.8</v>
      </c>
      <c r="BP147" s="628">
        <f t="shared" si="188"/>
        <v>200747.2</v>
      </c>
      <c r="BW147" s="627" t="s">
        <v>729</v>
      </c>
      <c r="BX147" s="627">
        <v>1000</v>
      </c>
      <c r="BY147" s="627">
        <v>0</v>
      </c>
      <c r="BZ147" s="627">
        <v>1000</v>
      </c>
      <c r="CA147" s="627">
        <v>0</v>
      </c>
      <c r="CB147" s="627">
        <f t="shared" si="238"/>
        <v>1</v>
      </c>
      <c r="CC147" s="627">
        <f t="shared" si="239"/>
        <v>0</v>
      </c>
      <c r="CD147" s="627">
        <f t="shared" si="240"/>
        <v>1</v>
      </c>
      <c r="CE147" s="627">
        <f t="shared" si="241"/>
        <v>0</v>
      </c>
      <c r="CK147" s="625" t="s">
        <v>791</v>
      </c>
      <c r="CL147" s="626">
        <v>1000</v>
      </c>
      <c r="CM147" s="626">
        <v>0</v>
      </c>
      <c r="CN147" s="626">
        <v>0</v>
      </c>
      <c r="CO147" s="626">
        <v>1000</v>
      </c>
      <c r="CP147" s="627">
        <f t="shared" si="193"/>
        <v>1</v>
      </c>
      <c r="CQ147" s="627">
        <f t="shared" si="194"/>
        <v>0</v>
      </c>
      <c r="CR147" s="627">
        <f t="shared" si="195"/>
        <v>0</v>
      </c>
      <c r="CS147" s="627">
        <f t="shared" si="196"/>
        <v>1</v>
      </c>
      <c r="CU147" s="628"/>
      <c r="CZ147" s="625" t="s">
        <v>724</v>
      </c>
      <c r="DA147" s="626">
        <v>178374000</v>
      </c>
      <c r="DB147" s="626">
        <v>253639544</v>
      </c>
      <c r="DC147" s="626">
        <v>253639545</v>
      </c>
      <c r="DD147" s="626">
        <v>-75265545</v>
      </c>
      <c r="DE147" s="626">
        <f t="shared" si="197"/>
        <v>178374</v>
      </c>
      <c r="DF147" s="626">
        <f t="shared" si="198"/>
        <v>253639.54399999999</v>
      </c>
      <c r="DG147" s="626">
        <f t="shared" si="199"/>
        <v>253639.54500000001</v>
      </c>
      <c r="DH147" s="626">
        <f t="shared" si="200"/>
        <v>-75265.544999999998</v>
      </c>
      <c r="DQ147" s="629" t="s">
        <v>724</v>
      </c>
      <c r="DR147" s="626">
        <v>178374000</v>
      </c>
      <c r="DS147" s="626">
        <v>275614176</v>
      </c>
      <c r="DT147" s="626">
        <v>275614177</v>
      </c>
      <c r="DU147" s="626">
        <v>-97240177</v>
      </c>
      <c r="DV147" s="626">
        <f t="shared" si="201"/>
        <v>178374</v>
      </c>
      <c r="DW147" s="626">
        <f t="shared" si="202"/>
        <v>275614.17599999998</v>
      </c>
      <c r="DX147" s="626">
        <f t="shared" si="203"/>
        <v>275614.17700000003</v>
      </c>
      <c r="DY147" s="626">
        <f t="shared" si="204"/>
        <v>-97240.176999999996</v>
      </c>
      <c r="EH147" s="630" t="s">
        <v>528</v>
      </c>
      <c r="EI147" s="630">
        <v>178378000</v>
      </c>
      <c r="EJ147" s="630">
        <v>280382973</v>
      </c>
      <c r="EK147" s="630">
        <v>-102004973</v>
      </c>
      <c r="EL147" s="630">
        <v>280382972</v>
      </c>
      <c r="EM147" s="630">
        <v>280382972</v>
      </c>
      <c r="EN147" s="630">
        <v>0</v>
      </c>
      <c r="EO147" s="630">
        <f t="shared" si="224"/>
        <v>178378</v>
      </c>
      <c r="EP147" s="630">
        <f t="shared" si="225"/>
        <v>280382.973</v>
      </c>
      <c r="EQ147" s="630">
        <f t="shared" si="226"/>
        <v>-102004.973</v>
      </c>
      <c r="ER147" s="630">
        <f t="shared" si="227"/>
        <v>280382.97200000001</v>
      </c>
      <c r="ES147" s="630">
        <f t="shared" si="228"/>
        <v>280382.97200000001</v>
      </c>
      <c r="ET147" s="630">
        <f t="shared" si="229"/>
        <v>0</v>
      </c>
      <c r="FA147" s="625" t="s">
        <v>528</v>
      </c>
      <c r="FB147" s="631">
        <v>178378000</v>
      </c>
      <c r="FC147" s="631">
        <v>350059938</v>
      </c>
      <c r="FD147" s="631">
        <v>350059939</v>
      </c>
      <c r="FE147" s="631">
        <v>-171681939</v>
      </c>
      <c r="FF147" s="631">
        <v>350059938</v>
      </c>
      <c r="FG147" s="631">
        <v>0</v>
      </c>
      <c r="FH147" s="631">
        <f t="shared" si="205"/>
        <v>178378</v>
      </c>
      <c r="FI147" s="631">
        <f t="shared" si="206"/>
        <v>350059.93800000002</v>
      </c>
      <c r="FJ147" s="631">
        <f t="shared" si="207"/>
        <v>350059.93900000001</v>
      </c>
      <c r="FK147" s="631">
        <f t="shared" si="208"/>
        <v>-171681.93900000001</v>
      </c>
      <c r="FL147" s="631">
        <f t="shared" si="209"/>
        <v>350059.93800000002</v>
      </c>
      <c r="FM147" s="631">
        <f t="shared" si="210"/>
        <v>0</v>
      </c>
      <c r="FT147" s="625" t="s">
        <v>527</v>
      </c>
      <c r="FU147" s="625">
        <v>280384000</v>
      </c>
      <c r="FV147" s="633">
        <v>381678698</v>
      </c>
      <c r="FW147" s="633">
        <v>381678699</v>
      </c>
      <c r="FX147" s="633">
        <v>-101294699</v>
      </c>
      <c r="FY147" s="633">
        <v>381678698</v>
      </c>
      <c r="FZ147" s="633">
        <v>0</v>
      </c>
      <c r="GA147" s="633">
        <f t="shared" si="217"/>
        <v>280384</v>
      </c>
      <c r="GB147" s="633">
        <f t="shared" si="218"/>
        <v>381678.69799999997</v>
      </c>
      <c r="GC147" s="633">
        <f t="shared" si="219"/>
        <v>381678.69900000002</v>
      </c>
      <c r="GD147" s="633">
        <f t="shared" si="220"/>
        <v>-101294.69899999999</v>
      </c>
      <c r="GE147" s="633">
        <f t="shared" si="221"/>
        <v>381678.69799999997</v>
      </c>
      <c r="GF147" s="633">
        <f t="shared" si="222"/>
        <v>0</v>
      </c>
      <c r="GG147" s="633"/>
    </row>
    <row r="148" spans="6:189" x14ac:dyDescent="0.2">
      <c r="F148" s="639"/>
      <c r="G148" s="639"/>
      <c r="H148" s="639"/>
      <c r="I148" s="639"/>
      <c r="U148" s="624"/>
      <c r="V148" s="624"/>
      <c r="W148" s="624"/>
      <c r="X148" s="624"/>
      <c r="AE148" s="616" t="s">
        <v>352</v>
      </c>
      <c r="AF148" s="624">
        <v>18144732100</v>
      </c>
      <c r="AG148" s="624">
        <v>12912339032</v>
      </c>
      <c r="AH148" s="624">
        <v>12912339032</v>
      </c>
      <c r="AI148" s="624">
        <v>5232393068</v>
      </c>
      <c r="AJ148" s="624">
        <f t="shared" si="171"/>
        <v>18144732.100000001</v>
      </c>
      <c r="AK148" s="624">
        <f t="shared" si="172"/>
        <v>12912339.032</v>
      </c>
      <c r="AL148" s="624">
        <f t="shared" si="173"/>
        <v>12912339.032</v>
      </c>
      <c r="AM148" s="624">
        <f t="shared" si="174"/>
        <v>5232393.068</v>
      </c>
      <c r="AT148" s="625" t="s">
        <v>514</v>
      </c>
      <c r="AU148" s="626">
        <v>201128000</v>
      </c>
      <c r="AV148" s="626">
        <v>0</v>
      </c>
      <c r="AW148" s="626">
        <v>380800</v>
      </c>
      <c r="AX148" s="626">
        <v>200747200</v>
      </c>
      <c r="AY148" s="624">
        <f t="shared" si="230"/>
        <v>201128</v>
      </c>
      <c r="AZ148" s="624">
        <f t="shared" si="231"/>
        <v>0</v>
      </c>
      <c r="BA148" s="624">
        <f t="shared" si="232"/>
        <v>380.8</v>
      </c>
      <c r="BB148" s="624">
        <f t="shared" si="233"/>
        <v>200747.2</v>
      </c>
      <c r="BH148" s="616" t="s">
        <v>352</v>
      </c>
      <c r="BI148" s="627">
        <v>18144732100</v>
      </c>
      <c r="BJ148" s="627">
        <v>12908739032</v>
      </c>
      <c r="BK148" s="627">
        <v>12908739032</v>
      </c>
      <c r="BL148" s="627">
        <v>5235993068</v>
      </c>
      <c r="BM148" s="628">
        <f t="shared" si="185"/>
        <v>18144732.100000001</v>
      </c>
      <c r="BN148" s="628">
        <f t="shared" si="186"/>
        <v>12908739.032</v>
      </c>
      <c r="BO148" s="628">
        <f t="shared" si="187"/>
        <v>12908739.032</v>
      </c>
      <c r="BP148" s="628">
        <f t="shared" si="188"/>
        <v>5235993.068</v>
      </c>
      <c r="BW148" s="627" t="s">
        <v>730</v>
      </c>
      <c r="BX148" s="627">
        <v>1000</v>
      </c>
      <c r="BY148" s="627">
        <v>0</v>
      </c>
      <c r="BZ148" s="627">
        <v>1000</v>
      </c>
      <c r="CA148" s="627">
        <v>0</v>
      </c>
      <c r="CB148" s="627">
        <f t="shared" si="238"/>
        <v>1</v>
      </c>
      <c r="CC148" s="627">
        <f t="shared" si="239"/>
        <v>0</v>
      </c>
      <c r="CD148" s="627">
        <f t="shared" si="240"/>
        <v>1</v>
      </c>
      <c r="CE148" s="627">
        <f t="shared" si="241"/>
        <v>0</v>
      </c>
      <c r="CK148" s="625" t="s">
        <v>728</v>
      </c>
      <c r="CL148" s="626">
        <v>1000</v>
      </c>
      <c r="CM148" s="626">
        <v>0</v>
      </c>
      <c r="CN148" s="626">
        <v>0</v>
      </c>
      <c r="CO148" s="626">
        <v>1000</v>
      </c>
      <c r="CP148" s="627">
        <f t="shared" si="193"/>
        <v>1</v>
      </c>
      <c r="CQ148" s="627">
        <f t="shared" si="194"/>
        <v>0</v>
      </c>
      <c r="CR148" s="627">
        <f t="shared" si="195"/>
        <v>0</v>
      </c>
      <c r="CS148" s="627">
        <f t="shared" si="196"/>
        <v>1</v>
      </c>
      <c r="CU148" s="628"/>
      <c r="CZ148" s="625" t="s">
        <v>791</v>
      </c>
      <c r="DA148" s="626">
        <v>1000</v>
      </c>
      <c r="DB148" s="626">
        <v>0</v>
      </c>
      <c r="DC148" s="626">
        <v>0</v>
      </c>
      <c r="DD148" s="626">
        <v>1000</v>
      </c>
      <c r="DE148" s="626">
        <f t="shared" si="197"/>
        <v>1</v>
      </c>
      <c r="DF148" s="626">
        <f t="shared" si="198"/>
        <v>0</v>
      </c>
      <c r="DG148" s="626">
        <f t="shared" si="199"/>
        <v>0</v>
      </c>
      <c r="DH148" s="626">
        <f t="shared" si="200"/>
        <v>1</v>
      </c>
      <c r="DQ148" s="629" t="s">
        <v>791</v>
      </c>
      <c r="DR148" s="626">
        <v>1000</v>
      </c>
      <c r="DS148" s="626">
        <v>0</v>
      </c>
      <c r="DT148" s="626">
        <v>0</v>
      </c>
      <c r="DU148" s="626">
        <v>1000</v>
      </c>
      <c r="DV148" s="626">
        <f t="shared" si="201"/>
        <v>1</v>
      </c>
      <c r="DW148" s="626">
        <f t="shared" si="202"/>
        <v>0</v>
      </c>
      <c r="DX148" s="626">
        <f t="shared" si="203"/>
        <v>0</v>
      </c>
      <c r="DY148" s="626">
        <f t="shared" si="204"/>
        <v>1</v>
      </c>
      <c r="EH148" s="630" t="s">
        <v>724</v>
      </c>
      <c r="EI148" s="630">
        <v>178374000</v>
      </c>
      <c r="EJ148" s="630">
        <v>275614177</v>
      </c>
      <c r="EK148" s="630">
        <v>-97240177</v>
      </c>
      <c r="EL148" s="630">
        <v>275614176</v>
      </c>
      <c r="EM148" s="630">
        <v>275614176</v>
      </c>
      <c r="EN148" s="630">
        <v>0</v>
      </c>
      <c r="EO148" s="630">
        <f t="shared" si="224"/>
        <v>178374</v>
      </c>
      <c r="EP148" s="630">
        <f t="shared" si="225"/>
        <v>275614.17700000003</v>
      </c>
      <c r="EQ148" s="630">
        <f t="shared" si="226"/>
        <v>-97240.176999999996</v>
      </c>
      <c r="ER148" s="630">
        <f t="shared" si="227"/>
        <v>275614.17599999998</v>
      </c>
      <c r="ES148" s="630">
        <f t="shared" si="228"/>
        <v>275614.17599999998</v>
      </c>
      <c r="ET148" s="630">
        <f t="shared" si="229"/>
        <v>0</v>
      </c>
      <c r="FA148" s="625" t="s">
        <v>724</v>
      </c>
      <c r="FB148" s="631">
        <v>178374000</v>
      </c>
      <c r="FC148" s="631">
        <v>345291142</v>
      </c>
      <c r="FD148" s="631">
        <v>345291143</v>
      </c>
      <c r="FE148" s="631">
        <v>-166917143</v>
      </c>
      <c r="FF148" s="631">
        <v>345291142</v>
      </c>
      <c r="FG148" s="631">
        <v>0</v>
      </c>
      <c r="FH148" s="631">
        <f t="shared" si="205"/>
        <v>178374</v>
      </c>
      <c r="FI148" s="631">
        <f t="shared" si="206"/>
        <v>345291.14199999999</v>
      </c>
      <c r="FJ148" s="631">
        <f t="shared" si="207"/>
        <v>345291.14299999998</v>
      </c>
      <c r="FK148" s="631">
        <f t="shared" si="208"/>
        <v>-166917.14300000001</v>
      </c>
      <c r="FL148" s="631">
        <f t="shared" si="209"/>
        <v>345291.14199999999</v>
      </c>
      <c r="FM148" s="631">
        <f t="shared" si="210"/>
        <v>0</v>
      </c>
      <c r="FT148" s="625" t="s">
        <v>528</v>
      </c>
      <c r="FU148" s="625">
        <v>280384000</v>
      </c>
      <c r="FV148" s="633">
        <v>381678698</v>
      </c>
      <c r="FW148" s="633">
        <v>381678699</v>
      </c>
      <c r="FX148" s="633">
        <v>-101294699</v>
      </c>
      <c r="FY148" s="633">
        <v>381678698</v>
      </c>
      <c r="FZ148" s="633">
        <v>0</v>
      </c>
      <c r="GA148" s="633">
        <f t="shared" si="217"/>
        <v>280384</v>
      </c>
      <c r="GB148" s="633">
        <f t="shared" si="218"/>
        <v>381678.69799999997</v>
      </c>
      <c r="GC148" s="633">
        <f t="shared" si="219"/>
        <v>381678.69900000002</v>
      </c>
      <c r="GD148" s="633">
        <f t="shared" si="220"/>
        <v>-101294.69899999999</v>
      </c>
      <c r="GE148" s="633">
        <f t="shared" si="221"/>
        <v>381678.69799999997</v>
      </c>
      <c r="GF148" s="633">
        <f t="shared" si="222"/>
        <v>0</v>
      </c>
      <c r="GG148" s="633"/>
    </row>
    <row r="149" spans="6:189" x14ac:dyDescent="0.2">
      <c r="AE149" s="616" t="s">
        <v>353</v>
      </c>
      <c r="AF149" s="624">
        <v>13716466000</v>
      </c>
      <c r="AG149" s="624">
        <v>8867318655</v>
      </c>
      <c r="AH149" s="624">
        <v>8867318655</v>
      </c>
      <c r="AI149" s="624">
        <v>4849147345</v>
      </c>
      <c r="AJ149" s="624">
        <f t="shared" si="171"/>
        <v>13716466</v>
      </c>
      <c r="AK149" s="624">
        <f t="shared" si="172"/>
        <v>8867318.6549999993</v>
      </c>
      <c r="AL149" s="624">
        <f t="shared" si="173"/>
        <v>8867318.6549999993</v>
      </c>
      <c r="AM149" s="624">
        <f t="shared" si="174"/>
        <v>4849147.3449999997</v>
      </c>
      <c r="AT149" s="625" t="s">
        <v>352</v>
      </c>
      <c r="AU149" s="626">
        <v>18144732100</v>
      </c>
      <c r="AV149" s="626">
        <v>12908739032</v>
      </c>
      <c r="AW149" s="626">
        <v>12908739032</v>
      </c>
      <c r="AX149" s="626">
        <v>5235993068</v>
      </c>
      <c r="AY149" s="624">
        <f t="shared" si="230"/>
        <v>18144732.100000001</v>
      </c>
      <c r="AZ149" s="624">
        <f t="shared" si="231"/>
        <v>12908739.032</v>
      </c>
      <c r="BA149" s="624">
        <f t="shared" si="232"/>
        <v>12908739.032</v>
      </c>
      <c r="BB149" s="624">
        <f t="shared" si="233"/>
        <v>5235993.068</v>
      </c>
      <c r="BH149" s="616" t="s">
        <v>353</v>
      </c>
      <c r="BI149" s="627">
        <v>13716466000</v>
      </c>
      <c r="BJ149" s="627">
        <v>8867318655</v>
      </c>
      <c r="BK149" s="627">
        <v>8867318655</v>
      </c>
      <c r="BL149" s="627">
        <v>4849147345</v>
      </c>
      <c r="BM149" s="628">
        <f t="shared" si="185"/>
        <v>13716466</v>
      </c>
      <c r="BN149" s="628">
        <f t="shared" si="186"/>
        <v>8867318.6549999993</v>
      </c>
      <c r="BO149" s="628">
        <f t="shared" si="187"/>
        <v>8867318.6549999993</v>
      </c>
      <c r="BP149" s="628">
        <f t="shared" si="188"/>
        <v>4849147.3449999997</v>
      </c>
      <c r="BW149" s="627" t="s">
        <v>512</v>
      </c>
      <c r="BX149" s="627">
        <v>227178000</v>
      </c>
      <c r="BY149" s="627">
        <v>28893045</v>
      </c>
      <c r="BZ149" s="627">
        <v>198284955</v>
      </c>
      <c r="CA149" s="627">
        <v>25191001</v>
      </c>
      <c r="CB149" s="627">
        <f t="shared" si="238"/>
        <v>227178</v>
      </c>
      <c r="CC149" s="627">
        <f t="shared" si="239"/>
        <v>28893.044999999998</v>
      </c>
      <c r="CD149" s="627">
        <f t="shared" si="240"/>
        <v>198284.95499999999</v>
      </c>
      <c r="CE149" s="627">
        <f t="shared" si="241"/>
        <v>25191.001</v>
      </c>
      <c r="CK149" s="625" t="s">
        <v>729</v>
      </c>
      <c r="CL149" s="626">
        <v>1000</v>
      </c>
      <c r="CM149" s="626">
        <v>0</v>
      </c>
      <c r="CN149" s="626">
        <v>0</v>
      </c>
      <c r="CO149" s="626">
        <v>1000</v>
      </c>
      <c r="CP149" s="627">
        <f t="shared" si="193"/>
        <v>1</v>
      </c>
      <c r="CQ149" s="627">
        <f t="shared" si="194"/>
        <v>0</v>
      </c>
      <c r="CR149" s="627">
        <f t="shared" si="195"/>
        <v>0</v>
      </c>
      <c r="CS149" s="627">
        <f t="shared" si="196"/>
        <v>1</v>
      </c>
      <c r="CU149" s="628"/>
      <c r="CZ149" s="625" t="s">
        <v>728</v>
      </c>
      <c r="DA149" s="626">
        <v>1000</v>
      </c>
      <c r="DB149" s="626">
        <v>4768796</v>
      </c>
      <c r="DC149" s="626">
        <v>4768796</v>
      </c>
      <c r="DD149" s="626">
        <v>-4767796</v>
      </c>
      <c r="DE149" s="626">
        <f t="shared" si="197"/>
        <v>1</v>
      </c>
      <c r="DF149" s="626">
        <f t="shared" si="198"/>
        <v>4768.7960000000003</v>
      </c>
      <c r="DG149" s="626">
        <f t="shared" si="199"/>
        <v>4768.7960000000003</v>
      </c>
      <c r="DH149" s="626">
        <f t="shared" si="200"/>
        <v>-4767.7960000000003</v>
      </c>
      <c r="DM149" s="638"/>
      <c r="DN149" s="638"/>
      <c r="DQ149" s="629" t="s">
        <v>728</v>
      </c>
      <c r="DR149" s="626">
        <v>1000</v>
      </c>
      <c r="DS149" s="626">
        <v>4768796</v>
      </c>
      <c r="DT149" s="626">
        <v>4768796</v>
      </c>
      <c r="DU149" s="626">
        <v>-4767796</v>
      </c>
      <c r="DV149" s="626">
        <f t="shared" si="201"/>
        <v>1</v>
      </c>
      <c r="DW149" s="626">
        <f t="shared" si="202"/>
        <v>4768.7960000000003</v>
      </c>
      <c r="DX149" s="626">
        <f t="shared" si="203"/>
        <v>4768.7960000000003</v>
      </c>
      <c r="DY149" s="626">
        <f t="shared" si="204"/>
        <v>-4767.7960000000003</v>
      </c>
      <c r="EH149" s="630" t="s">
        <v>791</v>
      </c>
      <c r="EI149" s="630">
        <v>1000</v>
      </c>
      <c r="EJ149" s="630">
        <v>0</v>
      </c>
      <c r="EK149" s="630">
        <v>1000</v>
      </c>
      <c r="EL149" s="630">
        <v>0</v>
      </c>
      <c r="EM149" s="630">
        <v>0</v>
      </c>
      <c r="EN149" s="630">
        <v>0</v>
      </c>
      <c r="EO149" s="630">
        <f t="shared" si="224"/>
        <v>1</v>
      </c>
      <c r="EP149" s="630">
        <f t="shared" si="225"/>
        <v>0</v>
      </c>
      <c r="EQ149" s="630">
        <f t="shared" si="226"/>
        <v>1</v>
      </c>
      <c r="ER149" s="630">
        <f t="shared" si="227"/>
        <v>0</v>
      </c>
      <c r="ES149" s="630">
        <f t="shared" si="228"/>
        <v>0</v>
      </c>
      <c r="ET149" s="630">
        <f t="shared" si="229"/>
        <v>0</v>
      </c>
      <c r="FA149" s="625" t="s">
        <v>791</v>
      </c>
      <c r="FB149" s="631">
        <v>1000</v>
      </c>
      <c r="FC149" s="631">
        <v>0</v>
      </c>
      <c r="FD149" s="631">
        <v>0</v>
      </c>
      <c r="FE149" s="631">
        <v>1000</v>
      </c>
      <c r="FF149" s="631">
        <v>0</v>
      </c>
      <c r="FG149" s="631">
        <v>0</v>
      </c>
      <c r="FH149" s="631">
        <f t="shared" si="205"/>
        <v>1</v>
      </c>
      <c r="FI149" s="631">
        <f t="shared" si="206"/>
        <v>0</v>
      </c>
      <c r="FJ149" s="631">
        <f t="shared" si="207"/>
        <v>0</v>
      </c>
      <c r="FK149" s="631">
        <f t="shared" si="208"/>
        <v>1</v>
      </c>
      <c r="FL149" s="631">
        <f t="shared" si="209"/>
        <v>0</v>
      </c>
      <c r="FM149" s="631">
        <f t="shared" si="210"/>
        <v>0</v>
      </c>
      <c r="FT149" s="625" t="s">
        <v>724</v>
      </c>
      <c r="FU149" s="625">
        <v>275621000</v>
      </c>
      <c r="FV149" s="633">
        <v>376909902</v>
      </c>
      <c r="FW149" s="633">
        <v>376909903</v>
      </c>
      <c r="FX149" s="633">
        <v>-101288903</v>
      </c>
      <c r="FY149" s="633">
        <v>376909902</v>
      </c>
      <c r="FZ149" s="633">
        <v>0</v>
      </c>
      <c r="GA149" s="633">
        <f t="shared" si="217"/>
        <v>275621</v>
      </c>
      <c r="GB149" s="633">
        <f t="shared" si="218"/>
        <v>376909.902</v>
      </c>
      <c r="GC149" s="633">
        <f t="shared" si="219"/>
        <v>376909.90299999999</v>
      </c>
      <c r="GD149" s="633">
        <f t="shared" si="220"/>
        <v>-101288.90300000001</v>
      </c>
      <c r="GE149" s="633">
        <f t="shared" si="221"/>
        <v>376909.902</v>
      </c>
      <c r="GF149" s="633">
        <f t="shared" si="222"/>
        <v>0</v>
      </c>
      <c r="GG149" s="633"/>
    </row>
    <row r="150" spans="6:189" x14ac:dyDescent="0.2">
      <c r="AE150" s="616" t="s">
        <v>355</v>
      </c>
      <c r="AF150" s="624">
        <v>2528207000</v>
      </c>
      <c r="AG150" s="624">
        <v>2352087609</v>
      </c>
      <c r="AH150" s="624">
        <v>2352087609</v>
      </c>
      <c r="AI150" s="624">
        <v>176119391</v>
      </c>
      <c r="AJ150" s="624">
        <f t="shared" si="171"/>
        <v>2528207</v>
      </c>
      <c r="AK150" s="624">
        <f t="shared" si="172"/>
        <v>2352087.6090000002</v>
      </c>
      <c r="AL150" s="624">
        <f t="shared" si="173"/>
        <v>2352087.6090000002</v>
      </c>
      <c r="AM150" s="624">
        <f t="shared" si="174"/>
        <v>176119.391</v>
      </c>
      <c r="AT150" s="625" t="s">
        <v>353</v>
      </c>
      <c r="AU150" s="626">
        <v>13716466000</v>
      </c>
      <c r="AV150" s="626">
        <v>8867318655</v>
      </c>
      <c r="AW150" s="626">
        <v>8867318655</v>
      </c>
      <c r="AX150" s="626">
        <v>4849147345</v>
      </c>
      <c r="AY150" s="624">
        <f t="shared" si="230"/>
        <v>13716466</v>
      </c>
      <c r="AZ150" s="624">
        <f t="shared" si="231"/>
        <v>8867318.6549999993</v>
      </c>
      <c r="BA150" s="624">
        <f t="shared" si="232"/>
        <v>8867318.6549999993</v>
      </c>
      <c r="BB150" s="624">
        <f t="shared" si="233"/>
        <v>4849147.3449999997</v>
      </c>
      <c r="BH150" s="616" t="s">
        <v>354</v>
      </c>
      <c r="BI150" s="627">
        <v>13716466000</v>
      </c>
      <c r="BJ150" s="627">
        <v>8867318655</v>
      </c>
      <c r="BK150" s="627">
        <v>8867318655</v>
      </c>
      <c r="BL150" s="627">
        <v>4849147345</v>
      </c>
      <c r="BM150" s="628">
        <f t="shared" si="185"/>
        <v>13716466</v>
      </c>
      <c r="BN150" s="628">
        <f t="shared" si="186"/>
        <v>8867318.6549999993</v>
      </c>
      <c r="BO150" s="628">
        <f t="shared" si="187"/>
        <v>8867318.6549999993</v>
      </c>
      <c r="BP150" s="628">
        <f t="shared" si="188"/>
        <v>4849147.3449999997</v>
      </c>
      <c r="BW150" s="627" t="s">
        <v>660</v>
      </c>
      <c r="BX150" s="627">
        <v>26050000</v>
      </c>
      <c r="BY150" s="627">
        <v>25191001</v>
      </c>
      <c r="BZ150" s="627">
        <v>858999</v>
      </c>
      <c r="CA150" s="627">
        <v>25191001</v>
      </c>
      <c r="CB150" s="627">
        <f t="shared" si="238"/>
        <v>26050</v>
      </c>
      <c r="CC150" s="627">
        <f t="shared" si="239"/>
        <v>25191.001</v>
      </c>
      <c r="CD150" s="627">
        <f t="shared" si="240"/>
        <v>858.99900000000002</v>
      </c>
      <c r="CE150" s="627">
        <f t="shared" si="241"/>
        <v>25191.001</v>
      </c>
      <c r="CK150" s="625" t="s">
        <v>730</v>
      </c>
      <c r="CL150" s="626">
        <v>1000</v>
      </c>
      <c r="CM150" s="626">
        <v>0</v>
      </c>
      <c r="CN150" s="626">
        <v>0</v>
      </c>
      <c r="CO150" s="626">
        <v>1000</v>
      </c>
      <c r="CP150" s="627">
        <f t="shared" si="193"/>
        <v>1</v>
      </c>
      <c r="CQ150" s="627">
        <f t="shared" si="194"/>
        <v>0</v>
      </c>
      <c r="CR150" s="627">
        <f t="shared" si="195"/>
        <v>0</v>
      </c>
      <c r="CS150" s="627">
        <f t="shared" si="196"/>
        <v>1</v>
      </c>
      <c r="CU150" s="628"/>
      <c r="CZ150" s="625" t="s">
        <v>729</v>
      </c>
      <c r="DA150" s="626">
        <v>1000</v>
      </c>
      <c r="DB150" s="626">
        <v>0</v>
      </c>
      <c r="DC150" s="626">
        <v>0</v>
      </c>
      <c r="DD150" s="626">
        <v>1000</v>
      </c>
      <c r="DE150" s="626">
        <f t="shared" si="197"/>
        <v>1</v>
      </c>
      <c r="DF150" s="626">
        <f t="shared" si="198"/>
        <v>0</v>
      </c>
      <c r="DG150" s="626">
        <f t="shared" si="199"/>
        <v>0</v>
      </c>
      <c r="DH150" s="626">
        <f t="shared" si="200"/>
        <v>1</v>
      </c>
      <c r="DN150" s="639"/>
      <c r="DQ150" s="629" t="s">
        <v>729</v>
      </c>
      <c r="DR150" s="626">
        <v>1000</v>
      </c>
      <c r="DS150" s="626">
        <v>0</v>
      </c>
      <c r="DT150" s="626">
        <v>0</v>
      </c>
      <c r="DU150" s="626">
        <v>1000</v>
      </c>
      <c r="DV150" s="626">
        <f t="shared" si="201"/>
        <v>1</v>
      </c>
      <c r="DW150" s="626">
        <f t="shared" si="202"/>
        <v>0</v>
      </c>
      <c r="DX150" s="626">
        <f t="shared" si="203"/>
        <v>0</v>
      </c>
      <c r="DY150" s="626">
        <f t="shared" si="204"/>
        <v>1</v>
      </c>
      <c r="EH150" s="630" t="s">
        <v>728</v>
      </c>
      <c r="EI150" s="630">
        <v>1000</v>
      </c>
      <c r="EJ150" s="630">
        <v>4768796</v>
      </c>
      <c r="EK150" s="630">
        <v>-4767796</v>
      </c>
      <c r="EL150" s="630">
        <v>4768796</v>
      </c>
      <c r="EM150" s="630">
        <v>4768796</v>
      </c>
      <c r="EN150" s="630">
        <v>0</v>
      </c>
      <c r="EO150" s="630">
        <f t="shared" si="224"/>
        <v>1</v>
      </c>
      <c r="EP150" s="630">
        <f t="shared" si="225"/>
        <v>4768.7960000000003</v>
      </c>
      <c r="EQ150" s="630">
        <f t="shared" si="226"/>
        <v>-4767.7960000000003</v>
      </c>
      <c r="ER150" s="630">
        <f t="shared" si="227"/>
        <v>4768.7960000000003</v>
      </c>
      <c r="ES150" s="630">
        <f t="shared" si="228"/>
        <v>4768.7960000000003</v>
      </c>
      <c r="ET150" s="630">
        <f t="shared" si="229"/>
        <v>0</v>
      </c>
      <c r="FA150" s="625" t="s">
        <v>728</v>
      </c>
      <c r="FB150" s="631">
        <v>1000</v>
      </c>
      <c r="FC150" s="631">
        <v>4768796</v>
      </c>
      <c r="FD150" s="631">
        <v>4768796</v>
      </c>
      <c r="FE150" s="631">
        <v>-4767796</v>
      </c>
      <c r="FF150" s="631">
        <v>4768796</v>
      </c>
      <c r="FG150" s="631">
        <v>0</v>
      </c>
      <c r="FH150" s="631">
        <f t="shared" si="205"/>
        <v>1</v>
      </c>
      <c r="FI150" s="631">
        <f t="shared" si="206"/>
        <v>4768.7960000000003</v>
      </c>
      <c r="FJ150" s="631">
        <f t="shared" si="207"/>
        <v>4768.7960000000003</v>
      </c>
      <c r="FK150" s="631">
        <f t="shared" si="208"/>
        <v>-4767.7960000000003</v>
      </c>
      <c r="FL150" s="631">
        <f t="shared" si="209"/>
        <v>4768.7960000000003</v>
      </c>
      <c r="FM150" s="631">
        <f t="shared" si="210"/>
        <v>0</v>
      </c>
      <c r="FT150" s="625" t="s">
        <v>791</v>
      </c>
      <c r="FU150" s="625">
        <v>1000</v>
      </c>
      <c r="FV150" s="633">
        <v>0</v>
      </c>
      <c r="FW150" s="633">
        <v>0</v>
      </c>
      <c r="FX150" s="633">
        <v>1000</v>
      </c>
      <c r="FY150" s="633">
        <v>0</v>
      </c>
      <c r="FZ150" s="633">
        <v>0</v>
      </c>
      <c r="GA150" s="633">
        <f t="shared" si="217"/>
        <v>1</v>
      </c>
      <c r="GB150" s="633">
        <f t="shared" si="218"/>
        <v>0</v>
      </c>
      <c r="GC150" s="633">
        <f t="shared" si="219"/>
        <v>0</v>
      </c>
      <c r="GD150" s="633">
        <f t="shared" si="220"/>
        <v>1</v>
      </c>
      <c r="GE150" s="633">
        <f t="shared" si="221"/>
        <v>0</v>
      </c>
      <c r="GF150" s="633">
        <f t="shared" si="222"/>
        <v>0</v>
      </c>
      <c r="GG150" s="633"/>
    </row>
    <row r="151" spans="6:189" x14ac:dyDescent="0.2">
      <c r="AE151" s="616" t="s">
        <v>783</v>
      </c>
      <c r="AF151" s="624">
        <v>207126000</v>
      </c>
      <c r="AG151" s="624">
        <v>0</v>
      </c>
      <c r="AH151" s="624">
        <v>0</v>
      </c>
      <c r="AI151" s="624">
        <v>207126000</v>
      </c>
      <c r="AJ151" s="624">
        <f t="shared" si="171"/>
        <v>207126</v>
      </c>
      <c r="AK151" s="624">
        <f t="shared" si="172"/>
        <v>0</v>
      </c>
      <c r="AL151" s="624">
        <f t="shared" si="173"/>
        <v>0</v>
      </c>
      <c r="AM151" s="624">
        <f t="shared" si="174"/>
        <v>207126</v>
      </c>
      <c r="AT151" s="625" t="s">
        <v>355</v>
      </c>
      <c r="AU151" s="626">
        <v>2528207000</v>
      </c>
      <c r="AV151" s="626">
        <v>2352087609</v>
      </c>
      <c r="AW151" s="626">
        <v>2352087609</v>
      </c>
      <c r="AX151" s="626">
        <v>176119391</v>
      </c>
      <c r="AY151" s="624">
        <f t="shared" si="230"/>
        <v>2528207</v>
      </c>
      <c r="AZ151" s="624">
        <f t="shared" si="231"/>
        <v>2352087.6090000002</v>
      </c>
      <c r="BA151" s="624">
        <f t="shared" si="232"/>
        <v>2352087.6090000002</v>
      </c>
      <c r="BB151" s="624">
        <f t="shared" si="233"/>
        <v>176119.391</v>
      </c>
      <c r="BH151" s="616" t="s">
        <v>355</v>
      </c>
      <c r="BI151" s="627">
        <v>2528207000</v>
      </c>
      <c r="BJ151" s="627">
        <v>2352087609</v>
      </c>
      <c r="BK151" s="627">
        <v>2352087609</v>
      </c>
      <c r="BL151" s="627">
        <v>176119391</v>
      </c>
      <c r="BM151" s="628">
        <f t="shared" si="185"/>
        <v>2528207</v>
      </c>
      <c r="BN151" s="628">
        <f t="shared" si="186"/>
        <v>2352087.6090000002</v>
      </c>
      <c r="BO151" s="628">
        <f t="shared" si="187"/>
        <v>2352087.6090000002</v>
      </c>
      <c r="BP151" s="628">
        <f t="shared" si="188"/>
        <v>176119.391</v>
      </c>
      <c r="BW151" s="627" t="s">
        <v>351</v>
      </c>
      <c r="BX151" s="627">
        <v>201128000</v>
      </c>
      <c r="BY151" s="627">
        <v>3702044</v>
      </c>
      <c r="BZ151" s="627">
        <v>197425956</v>
      </c>
      <c r="CA151" s="627">
        <v>0</v>
      </c>
      <c r="CB151" s="627">
        <f t="shared" si="238"/>
        <v>201128</v>
      </c>
      <c r="CC151" s="627">
        <f t="shared" si="239"/>
        <v>3702.0439999999999</v>
      </c>
      <c r="CD151" s="627">
        <f t="shared" si="240"/>
        <v>197425.95600000001</v>
      </c>
      <c r="CE151" s="627">
        <f t="shared" si="241"/>
        <v>0</v>
      </c>
      <c r="CK151" s="625" t="s">
        <v>512</v>
      </c>
      <c r="CL151" s="626">
        <v>227178000</v>
      </c>
      <c r="CM151" s="626">
        <v>28512245</v>
      </c>
      <c r="CN151" s="626">
        <v>42655217</v>
      </c>
      <c r="CO151" s="626">
        <v>184522783</v>
      </c>
      <c r="CP151" s="627">
        <f t="shared" si="193"/>
        <v>227178</v>
      </c>
      <c r="CQ151" s="627">
        <f t="shared" si="194"/>
        <v>28512.244999999999</v>
      </c>
      <c r="CR151" s="627">
        <f t="shared" si="195"/>
        <v>42655.216999999997</v>
      </c>
      <c r="CS151" s="627">
        <f t="shared" si="196"/>
        <v>184522.783</v>
      </c>
      <c r="CU151" s="628"/>
      <c r="CZ151" s="625" t="s">
        <v>730</v>
      </c>
      <c r="DA151" s="626">
        <v>1000</v>
      </c>
      <c r="DB151" s="626">
        <v>0</v>
      </c>
      <c r="DC151" s="626">
        <v>0</v>
      </c>
      <c r="DD151" s="626">
        <v>1000</v>
      </c>
      <c r="DE151" s="626">
        <f t="shared" si="197"/>
        <v>1</v>
      </c>
      <c r="DF151" s="626">
        <f t="shared" si="198"/>
        <v>0</v>
      </c>
      <c r="DG151" s="626">
        <f t="shared" si="199"/>
        <v>0</v>
      </c>
      <c r="DH151" s="626">
        <f t="shared" si="200"/>
        <v>1</v>
      </c>
      <c r="DQ151" s="629" t="s">
        <v>730</v>
      </c>
      <c r="DR151" s="626">
        <v>1000</v>
      </c>
      <c r="DS151" s="626">
        <v>0</v>
      </c>
      <c r="DT151" s="626">
        <v>0</v>
      </c>
      <c r="DU151" s="626">
        <v>1000</v>
      </c>
      <c r="DV151" s="626">
        <f t="shared" si="201"/>
        <v>1</v>
      </c>
      <c r="DW151" s="626">
        <f t="shared" si="202"/>
        <v>0</v>
      </c>
      <c r="DX151" s="626">
        <f t="shared" si="203"/>
        <v>0</v>
      </c>
      <c r="DY151" s="626">
        <f t="shared" si="204"/>
        <v>1</v>
      </c>
      <c r="EH151" s="630" t="s">
        <v>729</v>
      </c>
      <c r="EI151" s="630">
        <v>1000</v>
      </c>
      <c r="EJ151" s="630">
        <v>0</v>
      </c>
      <c r="EK151" s="630">
        <v>1000</v>
      </c>
      <c r="EL151" s="630">
        <v>0</v>
      </c>
      <c r="EM151" s="630">
        <v>0</v>
      </c>
      <c r="EN151" s="630">
        <v>0</v>
      </c>
      <c r="EO151" s="630">
        <f t="shared" si="224"/>
        <v>1</v>
      </c>
      <c r="EP151" s="630">
        <f t="shared" si="225"/>
        <v>0</v>
      </c>
      <c r="EQ151" s="630">
        <f t="shared" si="226"/>
        <v>1</v>
      </c>
      <c r="ER151" s="630">
        <f t="shared" si="227"/>
        <v>0</v>
      </c>
      <c r="ES151" s="630">
        <f t="shared" si="228"/>
        <v>0</v>
      </c>
      <c r="ET151" s="630">
        <f t="shared" si="229"/>
        <v>0</v>
      </c>
      <c r="FA151" s="625" t="s">
        <v>729</v>
      </c>
      <c r="FB151" s="631">
        <v>1000</v>
      </c>
      <c r="FC151" s="631">
        <v>0</v>
      </c>
      <c r="FD151" s="631">
        <v>0</v>
      </c>
      <c r="FE151" s="631">
        <v>1000</v>
      </c>
      <c r="FF151" s="631">
        <v>0</v>
      </c>
      <c r="FG151" s="631">
        <v>0</v>
      </c>
      <c r="FH151" s="631">
        <f t="shared" si="205"/>
        <v>1</v>
      </c>
      <c r="FI151" s="631">
        <f t="shared" si="206"/>
        <v>0</v>
      </c>
      <c r="FJ151" s="631">
        <f t="shared" si="207"/>
        <v>0</v>
      </c>
      <c r="FK151" s="631">
        <f t="shared" si="208"/>
        <v>1</v>
      </c>
      <c r="FL151" s="631">
        <f t="shared" si="209"/>
        <v>0</v>
      </c>
      <c r="FM151" s="631">
        <f t="shared" si="210"/>
        <v>0</v>
      </c>
      <c r="FT151" s="625" t="s">
        <v>728</v>
      </c>
      <c r="FU151" s="625">
        <v>4760000</v>
      </c>
      <c r="FV151" s="633">
        <v>4768796</v>
      </c>
      <c r="FW151" s="633">
        <v>4768796</v>
      </c>
      <c r="FX151" s="633">
        <v>-8796</v>
      </c>
      <c r="FY151" s="633">
        <v>4768796</v>
      </c>
      <c r="FZ151" s="633">
        <v>0</v>
      </c>
      <c r="GA151" s="633">
        <f t="shared" si="217"/>
        <v>4760</v>
      </c>
      <c r="GB151" s="633">
        <f t="shared" si="218"/>
        <v>4768.7960000000003</v>
      </c>
      <c r="GC151" s="633">
        <f t="shared" si="219"/>
        <v>4768.7960000000003</v>
      </c>
      <c r="GD151" s="633">
        <f t="shared" si="220"/>
        <v>-8.7959999999999994</v>
      </c>
      <c r="GE151" s="633">
        <f t="shared" si="221"/>
        <v>4768.7960000000003</v>
      </c>
      <c r="GF151" s="633">
        <f t="shared" si="222"/>
        <v>0</v>
      </c>
      <c r="GG151" s="633"/>
    </row>
    <row r="152" spans="6:189" x14ac:dyDescent="0.2">
      <c r="AE152" s="616" t="s">
        <v>357</v>
      </c>
      <c r="AF152" s="624">
        <v>1692933100</v>
      </c>
      <c r="AG152" s="624">
        <v>1692932768</v>
      </c>
      <c r="AH152" s="624">
        <v>1692932768</v>
      </c>
      <c r="AI152" s="624">
        <v>332</v>
      </c>
      <c r="AJ152" s="624">
        <f t="shared" si="171"/>
        <v>1692933.1</v>
      </c>
      <c r="AK152" s="624">
        <f t="shared" si="172"/>
        <v>1692932.7679999999</v>
      </c>
      <c r="AL152" s="624">
        <f t="shared" si="173"/>
        <v>1692932.7679999999</v>
      </c>
      <c r="AM152" s="624">
        <f t="shared" si="174"/>
        <v>0.33200000000000002</v>
      </c>
      <c r="AT152" s="625" t="s">
        <v>783</v>
      </c>
      <c r="AU152" s="626">
        <v>207126000</v>
      </c>
      <c r="AV152" s="626">
        <v>0</v>
      </c>
      <c r="AW152" s="626">
        <v>0</v>
      </c>
      <c r="AX152" s="626">
        <v>207126000</v>
      </c>
      <c r="AY152" s="624">
        <f t="shared" si="230"/>
        <v>207126</v>
      </c>
      <c r="AZ152" s="624">
        <f t="shared" si="231"/>
        <v>0</v>
      </c>
      <c r="BA152" s="624">
        <f t="shared" si="232"/>
        <v>0</v>
      </c>
      <c r="BB152" s="624">
        <f t="shared" si="233"/>
        <v>207126</v>
      </c>
      <c r="BH152" s="616" t="s">
        <v>356</v>
      </c>
      <c r="BI152" s="627">
        <v>2528207000</v>
      </c>
      <c r="BJ152" s="627">
        <v>2352087609</v>
      </c>
      <c r="BK152" s="627">
        <v>2352087609</v>
      </c>
      <c r="BL152" s="627">
        <v>176119391</v>
      </c>
      <c r="BM152" s="628">
        <f t="shared" si="185"/>
        <v>2528207</v>
      </c>
      <c r="BN152" s="628">
        <f t="shared" si="186"/>
        <v>2352087.6090000002</v>
      </c>
      <c r="BO152" s="628">
        <f t="shared" si="187"/>
        <v>2352087.6090000002</v>
      </c>
      <c r="BP152" s="628">
        <f t="shared" si="188"/>
        <v>176119.391</v>
      </c>
      <c r="BW152" s="627" t="s">
        <v>514</v>
      </c>
      <c r="BX152" s="627">
        <v>201128000</v>
      </c>
      <c r="BY152" s="627">
        <v>3702044</v>
      </c>
      <c r="BZ152" s="627">
        <v>197425956</v>
      </c>
      <c r="CA152" s="627">
        <v>0</v>
      </c>
      <c r="CB152" s="627">
        <f t="shared" si="238"/>
        <v>201128</v>
      </c>
      <c r="CC152" s="627">
        <f t="shared" si="239"/>
        <v>3702.0439999999999</v>
      </c>
      <c r="CD152" s="627">
        <f t="shared" si="240"/>
        <v>197425.95600000001</v>
      </c>
      <c r="CE152" s="627">
        <f t="shared" si="241"/>
        <v>0</v>
      </c>
      <c r="CK152" s="625" t="s">
        <v>660</v>
      </c>
      <c r="CL152" s="626">
        <v>26050000</v>
      </c>
      <c r="CM152" s="626">
        <v>25191001</v>
      </c>
      <c r="CN152" s="626">
        <v>25191001</v>
      </c>
      <c r="CO152" s="626">
        <v>858999</v>
      </c>
      <c r="CP152" s="627">
        <f t="shared" si="193"/>
        <v>26050</v>
      </c>
      <c r="CQ152" s="627">
        <f t="shared" si="194"/>
        <v>25191.001</v>
      </c>
      <c r="CR152" s="627">
        <f t="shared" si="195"/>
        <v>25191.001</v>
      </c>
      <c r="CS152" s="627">
        <f t="shared" si="196"/>
        <v>858.99900000000002</v>
      </c>
      <c r="CU152" s="628"/>
      <c r="CZ152" s="625" t="s">
        <v>512</v>
      </c>
      <c r="DA152" s="626">
        <v>227178000</v>
      </c>
      <c r="DB152" s="626">
        <v>66778897</v>
      </c>
      <c r="DC152" s="626">
        <v>67159697</v>
      </c>
      <c r="DD152" s="626">
        <v>160018303</v>
      </c>
      <c r="DE152" s="626">
        <f t="shared" ref="DE152:DE164" si="242">+DA152/$DG$1*$DH$1</f>
        <v>227178</v>
      </c>
      <c r="DF152" s="626">
        <f t="shared" ref="DF152:DF164" si="243">+DB152/$DG$1*$DH$1</f>
        <v>66778.896999999997</v>
      </c>
      <c r="DG152" s="626">
        <f t="shared" ref="DG152:DG164" si="244">+DC152/$DG$1*$DH$1</f>
        <v>67159.697</v>
      </c>
      <c r="DH152" s="626">
        <f t="shared" ref="DH152:DH164" si="245">+DD152/$DG$1*$DH$1</f>
        <v>160018.30300000001</v>
      </c>
      <c r="DQ152" s="629" t="s">
        <v>512</v>
      </c>
      <c r="DR152" s="626">
        <v>227178000</v>
      </c>
      <c r="DS152" s="626">
        <v>80993679</v>
      </c>
      <c r="DT152" s="626">
        <v>81374479</v>
      </c>
      <c r="DU152" s="626">
        <v>145803521</v>
      </c>
      <c r="DV152" s="626">
        <f t="shared" si="201"/>
        <v>227178</v>
      </c>
      <c r="DW152" s="626">
        <f t="shared" si="202"/>
        <v>80993.679000000004</v>
      </c>
      <c r="DX152" s="626">
        <f t="shared" si="203"/>
        <v>81374.479000000007</v>
      </c>
      <c r="DY152" s="626">
        <f t="shared" si="204"/>
        <v>145803.52100000001</v>
      </c>
      <c r="EH152" s="630" t="s">
        <v>730</v>
      </c>
      <c r="EI152" s="630">
        <v>1000</v>
      </c>
      <c r="EJ152" s="630">
        <v>0</v>
      </c>
      <c r="EK152" s="630">
        <v>1000</v>
      </c>
      <c r="EL152" s="630">
        <v>0</v>
      </c>
      <c r="EM152" s="630">
        <v>0</v>
      </c>
      <c r="EN152" s="630">
        <v>0</v>
      </c>
      <c r="EO152" s="630">
        <f t="shared" si="224"/>
        <v>1</v>
      </c>
      <c r="EP152" s="630">
        <f t="shared" si="225"/>
        <v>0</v>
      </c>
      <c r="EQ152" s="630">
        <f t="shared" si="226"/>
        <v>1</v>
      </c>
      <c r="ER152" s="630">
        <f t="shared" si="227"/>
        <v>0</v>
      </c>
      <c r="ES152" s="630">
        <f t="shared" si="228"/>
        <v>0</v>
      </c>
      <c r="ET152" s="630">
        <f t="shared" si="229"/>
        <v>0</v>
      </c>
      <c r="FA152" s="625" t="s">
        <v>730</v>
      </c>
      <c r="FB152" s="631">
        <v>1000</v>
      </c>
      <c r="FC152" s="631">
        <v>0</v>
      </c>
      <c r="FD152" s="631">
        <v>0</v>
      </c>
      <c r="FE152" s="631">
        <v>1000</v>
      </c>
      <c r="FF152" s="631">
        <v>0</v>
      </c>
      <c r="FG152" s="631">
        <v>0</v>
      </c>
      <c r="FH152" s="631">
        <f t="shared" si="205"/>
        <v>1</v>
      </c>
      <c r="FI152" s="631">
        <f t="shared" si="206"/>
        <v>0</v>
      </c>
      <c r="FJ152" s="631">
        <f t="shared" si="207"/>
        <v>0</v>
      </c>
      <c r="FK152" s="631">
        <f t="shared" si="208"/>
        <v>1</v>
      </c>
      <c r="FL152" s="631">
        <f t="shared" si="209"/>
        <v>0</v>
      </c>
      <c r="FM152" s="631">
        <f t="shared" si="210"/>
        <v>0</v>
      </c>
      <c r="FT152" s="625" t="s">
        <v>729</v>
      </c>
      <c r="FU152" s="625">
        <v>1000</v>
      </c>
      <c r="FV152" s="633">
        <v>0</v>
      </c>
      <c r="FW152" s="633">
        <v>0</v>
      </c>
      <c r="FX152" s="633">
        <v>1000</v>
      </c>
      <c r="FY152" s="633">
        <v>0</v>
      </c>
      <c r="FZ152" s="633">
        <v>0</v>
      </c>
      <c r="GA152" s="633">
        <f t="shared" si="217"/>
        <v>1</v>
      </c>
      <c r="GB152" s="633">
        <f t="shared" si="218"/>
        <v>0</v>
      </c>
      <c r="GC152" s="633">
        <f t="shared" si="219"/>
        <v>0</v>
      </c>
      <c r="GD152" s="633">
        <f t="shared" si="220"/>
        <v>1</v>
      </c>
      <c r="GE152" s="633">
        <f t="shared" si="221"/>
        <v>0</v>
      </c>
      <c r="GF152" s="633">
        <f t="shared" si="222"/>
        <v>0</v>
      </c>
      <c r="GG152" s="633"/>
    </row>
    <row r="153" spans="6:189" x14ac:dyDescent="0.2">
      <c r="AE153" s="616" t="s">
        <v>845</v>
      </c>
      <c r="AJ153" s="624">
        <f>+AJ3+AJ64+AJ123+AJ128+AJ144+AJ148+AJ137</f>
        <v>44025528.100000001</v>
      </c>
      <c r="AK153" s="624">
        <f t="shared" ref="AK153:AM153" si="246">+AK3+AK64+AK123+AK128+AK144+AK148+AK137</f>
        <v>18605571.221000001</v>
      </c>
      <c r="AL153" s="624">
        <f t="shared" si="246"/>
        <v>20814662.563999999</v>
      </c>
      <c r="AM153" s="624">
        <f t="shared" si="246"/>
        <v>23210865.536000002</v>
      </c>
      <c r="AT153" s="625" t="s">
        <v>357</v>
      </c>
      <c r="AU153" s="626">
        <v>1692933100</v>
      </c>
      <c r="AV153" s="626">
        <v>1689332768</v>
      </c>
      <c r="AW153" s="626">
        <v>1689332768</v>
      </c>
      <c r="AX153" s="626">
        <v>3600332</v>
      </c>
      <c r="AY153" s="624">
        <f t="shared" si="230"/>
        <v>1692933.1</v>
      </c>
      <c r="AZ153" s="624">
        <f t="shared" si="231"/>
        <v>1689332.7679999999</v>
      </c>
      <c r="BA153" s="624">
        <f t="shared" si="232"/>
        <v>1689332.7679999999</v>
      </c>
      <c r="BB153" s="624">
        <f t="shared" si="233"/>
        <v>3600.3319999999999</v>
      </c>
      <c r="BH153" s="616" t="s">
        <v>515</v>
      </c>
      <c r="BI153" s="627">
        <v>2528207000</v>
      </c>
      <c r="BJ153" s="627">
        <v>2352087609</v>
      </c>
      <c r="BK153" s="627">
        <v>2352087609</v>
      </c>
      <c r="BL153" s="627">
        <v>176119391</v>
      </c>
      <c r="BM153" s="628">
        <f t="shared" si="185"/>
        <v>2528207</v>
      </c>
      <c r="BN153" s="628">
        <f t="shared" si="186"/>
        <v>2352087.6090000002</v>
      </c>
      <c r="BO153" s="628">
        <f t="shared" si="187"/>
        <v>2352087.6090000002</v>
      </c>
      <c r="BP153" s="628">
        <f t="shared" si="188"/>
        <v>176119.391</v>
      </c>
      <c r="BW153" s="627" t="s">
        <v>352</v>
      </c>
      <c r="BX153" s="627">
        <v>18144732100</v>
      </c>
      <c r="BY153" s="627">
        <v>13064080864</v>
      </c>
      <c r="BZ153" s="627">
        <v>5080651236</v>
      </c>
      <c r="CA153" s="627">
        <v>13064080864</v>
      </c>
      <c r="CB153" s="627">
        <f t="shared" si="238"/>
        <v>18144732.100000001</v>
      </c>
      <c r="CC153" s="627">
        <f t="shared" si="239"/>
        <v>13064080.864</v>
      </c>
      <c r="CD153" s="627">
        <f t="shared" si="240"/>
        <v>5080651.2359999996</v>
      </c>
      <c r="CE153" s="627">
        <f t="shared" si="241"/>
        <v>13064080.864</v>
      </c>
      <c r="CK153" s="625" t="s">
        <v>351</v>
      </c>
      <c r="CL153" s="626">
        <v>201128000</v>
      </c>
      <c r="CM153" s="626">
        <v>3321244</v>
      </c>
      <c r="CN153" s="626">
        <v>17464216</v>
      </c>
      <c r="CO153" s="626">
        <v>183663784</v>
      </c>
      <c r="CP153" s="627">
        <f t="shared" si="193"/>
        <v>201128</v>
      </c>
      <c r="CQ153" s="627">
        <f t="shared" si="194"/>
        <v>3321.2440000000001</v>
      </c>
      <c r="CR153" s="627">
        <f t="shared" si="195"/>
        <v>17464.216</v>
      </c>
      <c r="CS153" s="627">
        <f t="shared" si="196"/>
        <v>183663.78400000001</v>
      </c>
      <c r="CU153" s="628"/>
      <c r="CZ153" s="625" t="s">
        <v>660</v>
      </c>
      <c r="DA153" s="626">
        <v>26050000</v>
      </c>
      <c r="DB153" s="626">
        <v>25191001</v>
      </c>
      <c r="DC153" s="626">
        <v>25191001</v>
      </c>
      <c r="DD153" s="626">
        <v>858999</v>
      </c>
      <c r="DE153" s="626">
        <f t="shared" si="242"/>
        <v>26050</v>
      </c>
      <c r="DF153" s="626">
        <f t="shared" si="243"/>
        <v>25191.001</v>
      </c>
      <c r="DG153" s="626">
        <f t="shared" si="244"/>
        <v>25191.001</v>
      </c>
      <c r="DH153" s="626">
        <f t="shared" si="245"/>
        <v>858.99900000000002</v>
      </c>
      <c r="DQ153" s="629" t="s">
        <v>660</v>
      </c>
      <c r="DR153" s="626">
        <v>26050000</v>
      </c>
      <c r="DS153" s="626">
        <v>25191001</v>
      </c>
      <c r="DT153" s="626">
        <v>25191001</v>
      </c>
      <c r="DU153" s="626">
        <v>858999</v>
      </c>
      <c r="DV153" s="626">
        <f t="shared" si="201"/>
        <v>26050</v>
      </c>
      <c r="DW153" s="626">
        <f t="shared" si="202"/>
        <v>25191.001</v>
      </c>
      <c r="DX153" s="626">
        <f t="shared" si="203"/>
        <v>25191.001</v>
      </c>
      <c r="DY153" s="626">
        <f t="shared" si="204"/>
        <v>858.99900000000002</v>
      </c>
      <c r="EH153" s="630" t="s">
        <v>512</v>
      </c>
      <c r="EI153" s="630">
        <v>227178000</v>
      </c>
      <c r="EJ153" s="630">
        <v>99274791</v>
      </c>
      <c r="EK153" s="630">
        <v>127903209</v>
      </c>
      <c r="EL153" s="630">
        <v>80993679</v>
      </c>
      <c r="EM153" s="630">
        <v>80993679</v>
      </c>
      <c r="EN153" s="630">
        <v>0</v>
      </c>
      <c r="EO153" s="630">
        <f t="shared" si="224"/>
        <v>227178</v>
      </c>
      <c r="EP153" s="630">
        <f t="shared" si="225"/>
        <v>99274.790999999997</v>
      </c>
      <c r="EQ153" s="630">
        <f t="shared" si="226"/>
        <v>127903.209</v>
      </c>
      <c r="ER153" s="630">
        <f t="shared" si="227"/>
        <v>80993.679000000004</v>
      </c>
      <c r="ES153" s="630">
        <f t="shared" si="228"/>
        <v>80993.679000000004</v>
      </c>
      <c r="ET153" s="630">
        <f t="shared" si="229"/>
        <v>0</v>
      </c>
      <c r="FA153" s="625" t="s">
        <v>512</v>
      </c>
      <c r="FB153" s="631">
        <v>227178000</v>
      </c>
      <c r="FC153" s="631">
        <v>192703269</v>
      </c>
      <c r="FD153" s="631">
        <v>193124493</v>
      </c>
      <c r="FE153" s="631">
        <v>34053507</v>
      </c>
      <c r="FF153" s="631">
        <v>80993679</v>
      </c>
      <c r="FG153" s="631">
        <v>111709590</v>
      </c>
      <c r="FH153" s="631">
        <f t="shared" si="205"/>
        <v>227178</v>
      </c>
      <c r="FI153" s="631">
        <f t="shared" si="206"/>
        <v>192703.269</v>
      </c>
      <c r="FJ153" s="631">
        <f t="shared" si="207"/>
        <v>193124.49299999999</v>
      </c>
      <c r="FK153" s="631">
        <f t="shared" si="208"/>
        <v>34053.506999999998</v>
      </c>
      <c r="FL153" s="631">
        <f t="shared" si="209"/>
        <v>80993.679000000004</v>
      </c>
      <c r="FM153" s="631">
        <f t="shared" si="210"/>
        <v>111709.59</v>
      </c>
      <c r="FT153" s="625" t="s">
        <v>730</v>
      </c>
      <c r="FU153" s="625">
        <v>1000</v>
      </c>
      <c r="FV153" s="633">
        <v>0</v>
      </c>
      <c r="FW153" s="633">
        <v>0</v>
      </c>
      <c r="FX153" s="633">
        <v>1000</v>
      </c>
      <c r="FY153" s="633">
        <v>0</v>
      </c>
      <c r="FZ153" s="633">
        <v>0</v>
      </c>
      <c r="GA153" s="633">
        <f t="shared" si="217"/>
        <v>1</v>
      </c>
      <c r="GB153" s="633">
        <f t="shared" si="218"/>
        <v>0</v>
      </c>
      <c r="GC153" s="633">
        <f t="shared" si="219"/>
        <v>0</v>
      </c>
      <c r="GD153" s="633">
        <f t="shared" si="220"/>
        <v>1</v>
      </c>
      <c r="GE153" s="633">
        <f t="shared" si="221"/>
        <v>0</v>
      </c>
      <c r="GF153" s="633">
        <f t="shared" si="222"/>
        <v>0</v>
      </c>
      <c r="GG153" s="633"/>
    </row>
    <row r="154" spans="6:189" x14ac:dyDescent="0.2">
      <c r="AE154" s="616" t="s">
        <v>846</v>
      </c>
      <c r="AJ154" s="639">
        <f>+AJ153-'Prog 01'!I8</f>
        <v>-19520537.899999999</v>
      </c>
      <c r="AK154" s="639">
        <f ca="1">+AK153-'Prog 01'!J8</f>
        <v>13323127.974000001</v>
      </c>
      <c r="AL154" s="639">
        <f>+AL153-'Prog 01'!L8</f>
        <v>14025197.552999999</v>
      </c>
      <c r="AM154" s="639">
        <f>+AM153-'Prog 01'!N8</f>
        <v>-33545735.452999998</v>
      </c>
      <c r="BH154" s="616" t="s">
        <v>783</v>
      </c>
      <c r="BI154" s="627">
        <v>207126000</v>
      </c>
      <c r="BJ154" s="627">
        <v>0</v>
      </c>
      <c r="BK154" s="627">
        <v>0</v>
      </c>
      <c r="BL154" s="627">
        <v>207126000</v>
      </c>
      <c r="BM154" s="628">
        <f t="shared" si="185"/>
        <v>207126</v>
      </c>
      <c r="BN154" s="628">
        <f t="shared" si="186"/>
        <v>0</v>
      </c>
      <c r="BO154" s="628">
        <f t="shared" si="187"/>
        <v>0</v>
      </c>
      <c r="BP154" s="628">
        <f t="shared" si="188"/>
        <v>207126</v>
      </c>
      <c r="BW154" s="627" t="s">
        <v>353</v>
      </c>
      <c r="BX154" s="627">
        <v>13716466000</v>
      </c>
      <c r="BY154" s="627">
        <v>9000105017</v>
      </c>
      <c r="BZ154" s="627">
        <v>4716360983</v>
      </c>
      <c r="CA154" s="627">
        <v>9000105017</v>
      </c>
      <c r="CB154" s="627">
        <f t="shared" si="238"/>
        <v>13716466</v>
      </c>
      <c r="CC154" s="627">
        <f t="shared" si="239"/>
        <v>9000105.0170000009</v>
      </c>
      <c r="CD154" s="627">
        <f t="shared" si="240"/>
        <v>4716360.983</v>
      </c>
      <c r="CE154" s="627">
        <f t="shared" si="241"/>
        <v>9000105.0170000009</v>
      </c>
      <c r="CK154" s="625" t="s">
        <v>514</v>
      </c>
      <c r="CL154" s="626">
        <v>201128000</v>
      </c>
      <c r="CM154" s="626">
        <v>3321244</v>
      </c>
      <c r="CN154" s="626">
        <v>17464216</v>
      </c>
      <c r="CO154" s="626">
        <v>183663784</v>
      </c>
      <c r="CP154" s="627">
        <f t="shared" si="193"/>
        <v>201128</v>
      </c>
      <c r="CQ154" s="627">
        <f t="shared" si="194"/>
        <v>3321.2440000000001</v>
      </c>
      <c r="CR154" s="627">
        <f t="shared" si="195"/>
        <v>17464.216</v>
      </c>
      <c r="CS154" s="627">
        <f t="shared" si="196"/>
        <v>183663.78400000001</v>
      </c>
      <c r="CU154" s="628"/>
      <c r="CZ154" s="625" t="s">
        <v>351</v>
      </c>
      <c r="DA154" s="626">
        <v>201128000</v>
      </c>
      <c r="DB154" s="626">
        <v>41587896</v>
      </c>
      <c r="DC154" s="626">
        <v>41968696</v>
      </c>
      <c r="DD154" s="626">
        <v>159159304</v>
      </c>
      <c r="DE154" s="626">
        <f t="shared" si="242"/>
        <v>201128</v>
      </c>
      <c r="DF154" s="626">
        <f t="shared" si="243"/>
        <v>41587.896000000001</v>
      </c>
      <c r="DG154" s="626">
        <f t="shared" si="244"/>
        <v>41968.696000000004</v>
      </c>
      <c r="DH154" s="626">
        <f t="shared" si="245"/>
        <v>159159.304</v>
      </c>
      <c r="DQ154" s="629" t="s">
        <v>351</v>
      </c>
      <c r="DR154" s="626">
        <v>201128000</v>
      </c>
      <c r="DS154" s="626">
        <v>55802678</v>
      </c>
      <c r="DT154" s="626">
        <v>56183478</v>
      </c>
      <c r="DU154" s="626">
        <v>144944522</v>
      </c>
      <c r="DV154" s="626">
        <f t="shared" si="201"/>
        <v>201128</v>
      </c>
      <c r="DW154" s="626">
        <f t="shared" si="202"/>
        <v>55802.678</v>
      </c>
      <c r="DX154" s="626">
        <f t="shared" si="203"/>
        <v>56183.478000000003</v>
      </c>
      <c r="DY154" s="626">
        <f t="shared" si="204"/>
        <v>144944.522</v>
      </c>
      <c r="EH154" s="630" t="s">
        <v>660</v>
      </c>
      <c r="EI154" s="630">
        <v>26050000</v>
      </c>
      <c r="EJ154" s="630">
        <v>25191001</v>
      </c>
      <c r="EK154" s="630">
        <v>858999</v>
      </c>
      <c r="EL154" s="630">
        <v>25191001</v>
      </c>
      <c r="EM154" s="630">
        <v>25191001</v>
      </c>
      <c r="EN154" s="630">
        <v>0</v>
      </c>
      <c r="EO154" s="630">
        <f t="shared" si="224"/>
        <v>26050</v>
      </c>
      <c r="EP154" s="630">
        <f t="shared" si="225"/>
        <v>25191.001</v>
      </c>
      <c r="EQ154" s="630">
        <f t="shared" si="226"/>
        <v>858.99900000000002</v>
      </c>
      <c r="ER154" s="630">
        <f t="shared" si="227"/>
        <v>25191.001</v>
      </c>
      <c r="ES154" s="630">
        <f t="shared" si="228"/>
        <v>25191.001</v>
      </c>
      <c r="ET154" s="630">
        <f t="shared" si="229"/>
        <v>0</v>
      </c>
      <c r="FA154" s="625" t="s">
        <v>660</v>
      </c>
      <c r="FB154" s="631">
        <v>26050000</v>
      </c>
      <c r="FC154" s="631">
        <v>25191001</v>
      </c>
      <c r="FD154" s="631">
        <v>25191001</v>
      </c>
      <c r="FE154" s="631">
        <v>858999</v>
      </c>
      <c r="FF154" s="631">
        <v>25191001</v>
      </c>
      <c r="FG154" s="631">
        <v>0</v>
      </c>
      <c r="FH154" s="631">
        <f t="shared" si="205"/>
        <v>26050</v>
      </c>
      <c r="FI154" s="631">
        <f t="shared" si="206"/>
        <v>25191.001</v>
      </c>
      <c r="FJ154" s="631">
        <f t="shared" si="207"/>
        <v>25191.001</v>
      </c>
      <c r="FK154" s="631">
        <f t="shared" si="208"/>
        <v>858.99900000000002</v>
      </c>
      <c r="FL154" s="631">
        <f t="shared" si="209"/>
        <v>25191.001</v>
      </c>
      <c r="FM154" s="631">
        <f t="shared" si="210"/>
        <v>0</v>
      </c>
      <c r="FT154" s="625" t="s">
        <v>512</v>
      </c>
      <c r="FU154" s="625">
        <v>222820000</v>
      </c>
      <c r="FV154" s="633">
        <v>221541702</v>
      </c>
      <c r="FW154" s="633">
        <v>221541702</v>
      </c>
      <c r="FX154" s="633">
        <v>1278298</v>
      </c>
      <c r="FY154" s="633">
        <v>192703269</v>
      </c>
      <c r="FZ154" s="633">
        <v>28838433</v>
      </c>
      <c r="GA154" s="633">
        <f t="shared" ref="GA154:GA162" si="247">+FU154/$GA$1*$GB$1</f>
        <v>222820</v>
      </c>
      <c r="GB154" s="633">
        <f t="shared" ref="GB154:GB162" si="248">+FV154/$GA$1*$GB$1</f>
        <v>221541.70199999999</v>
      </c>
      <c r="GC154" s="633">
        <f t="shared" ref="GC154:GC162" si="249">+FW154/$GA$1*$GB$1</f>
        <v>221541.70199999999</v>
      </c>
      <c r="GD154" s="633">
        <f t="shared" ref="GD154:GD162" si="250">+FX154/$GA$1*$GB$1</f>
        <v>1278.298</v>
      </c>
      <c r="GE154" s="633">
        <f t="shared" ref="GE154:GE162" si="251">+FY154/$GA$1*$GB$1</f>
        <v>192703.269</v>
      </c>
      <c r="GF154" s="633">
        <f t="shared" ref="GF154:GF162" si="252">+FZ154/$GA$1*$GB$1</f>
        <v>28838.433000000001</v>
      </c>
      <c r="GG154" s="633"/>
    </row>
    <row r="155" spans="6:189" x14ac:dyDescent="0.2">
      <c r="AJ155" s="639"/>
      <c r="AK155" s="639"/>
      <c r="AL155" s="639"/>
      <c r="AM155" s="639"/>
      <c r="BH155" s="616" t="s">
        <v>875</v>
      </c>
      <c r="BI155" s="627">
        <v>207126000</v>
      </c>
      <c r="BJ155" s="627">
        <v>0</v>
      </c>
      <c r="BK155" s="627">
        <v>0</v>
      </c>
      <c r="BL155" s="627">
        <v>207126000</v>
      </c>
      <c r="BM155" s="628">
        <f t="shared" si="185"/>
        <v>207126</v>
      </c>
      <c r="BN155" s="628">
        <f t="shared" si="186"/>
        <v>0</v>
      </c>
      <c r="BO155" s="628">
        <f t="shared" si="187"/>
        <v>0</v>
      </c>
      <c r="BP155" s="628">
        <f t="shared" si="188"/>
        <v>207126</v>
      </c>
      <c r="BW155" s="627" t="s">
        <v>355</v>
      </c>
      <c r="BX155" s="627">
        <v>2528207000</v>
      </c>
      <c r="BY155" s="627">
        <v>2374643079</v>
      </c>
      <c r="BZ155" s="627">
        <v>153563921</v>
      </c>
      <c r="CA155" s="627">
        <v>2374643079</v>
      </c>
      <c r="CB155" s="627">
        <f t="shared" ref="CB155:CE157" si="253">+BX155/$CD$1*$CE$1</f>
        <v>2528207</v>
      </c>
      <c r="CC155" s="627">
        <f t="shared" si="253"/>
        <v>2374643.0789999999</v>
      </c>
      <c r="CD155" s="627">
        <f t="shared" si="253"/>
        <v>153563.921</v>
      </c>
      <c r="CE155" s="627">
        <f t="shared" si="253"/>
        <v>2374643.0789999999</v>
      </c>
      <c r="CK155" s="625" t="s">
        <v>352</v>
      </c>
      <c r="CL155" s="626">
        <v>18144732100</v>
      </c>
      <c r="CM155" s="626">
        <v>13217644785</v>
      </c>
      <c r="CN155" s="626">
        <v>13217644785</v>
      </c>
      <c r="CO155" s="626">
        <v>4927087315</v>
      </c>
      <c r="CP155" s="627">
        <f t="shared" si="193"/>
        <v>18144732.100000001</v>
      </c>
      <c r="CQ155" s="627">
        <f t="shared" si="194"/>
        <v>13217644.785</v>
      </c>
      <c r="CR155" s="627">
        <f t="shared" si="195"/>
        <v>13217644.785</v>
      </c>
      <c r="CS155" s="627">
        <f t="shared" si="196"/>
        <v>4927087.3150000004</v>
      </c>
      <c r="CU155" s="628"/>
      <c r="CZ155" s="625" t="s">
        <v>514</v>
      </c>
      <c r="DA155" s="626">
        <v>201128000</v>
      </c>
      <c r="DB155" s="626">
        <v>41587896</v>
      </c>
      <c r="DC155" s="626">
        <v>41968696</v>
      </c>
      <c r="DD155" s="626">
        <v>159159304</v>
      </c>
      <c r="DE155" s="626">
        <f t="shared" si="242"/>
        <v>201128</v>
      </c>
      <c r="DF155" s="626">
        <f t="shared" si="243"/>
        <v>41587.896000000001</v>
      </c>
      <c r="DG155" s="626">
        <f t="shared" si="244"/>
        <v>41968.696000000004</v>
      </c>
      <c r="DH155" s="626">
        <f t="shared" si="245"/>
        <v>159159.304</v>
      </c>
      <c r="DQ155" s="629" t="s">
        <v>514</v>
      </c>
      <c r="DR155" s="626">
        <v>201128000</v>
      </c>
      <c r="DS155" s="626">
        <v>55802678</v>
      </c>
      <c r="DT155" s="626">
        <v>56183478</v>
      </c>
      <c r="DU155" s="626">
        <v>144944522</v>
      </c>
      <c r="DV155" s="626">
        <f t="shared" si="201"/>
        <v>201128</v>
      </c>
      <c r="DW155" s="626">
        <f t="shared" si="202"/>
        <v>55802.678</v>
      </c>
      <c r="DX155" s="626">
        <f t="shared" si="203"/>
        <v>56183.478000000003</v>
      </c>
      <c r="DY155" s="626">
        <f t="shared" si="204"/>
        <v>144944.522</v>
      </c>
      <c r="EH155" s="630" t="s">
        <v>351</v>
      </c>
      <c r="EI155" s="630">
        <v>201128000</v>
      </c>
      <c r="EJ155" s="630">
        <v>74083790</v>
      </c>
      <c r="EK155" s="630">
        <v>127044210</v>
      </c>
      <c r="EL155" s="630">
        <v>55802678</v>
      </c>
      <c r="EM155" s="630">
        <v>55802678</v>
      </c>
      <c r="EN155" s="630">
        <v>0</v>
      </c>
      <c r="EO155" s="630">
        <f t="shared" si="224"/>
        <v>201128</v>
      </c>
      <c r="EP155" s="630">
        <f t="shared" si="225"/>
        <v>74083.789999999994</v>
      </c>
      <c r="EQ155" s="630">
        <f t="shared" si="226"/>
        <v>127044.21</v>
      </c>
      <c r="ER155" s="630">
        <f t="shared" si="227"/>
        <v>55802.678</v>
      </c>
      <c r="ES155" s="630">
        <f t="shared" si="228"/>
        <v>55802.678</v>
      </c>
      <c r="ET155" s="630">
        <f t="shared" si="229"/>
        <v>0</v>
      </c>
      <c r="FA155" s="625" t="s">
        <v>351</v>
      </c>
      <c r="FB155" s="631">
        <v>201128000</v>
      </c>
      <c r="FC155" s="631">
        <v>167512268</v>
      </c>
      <c r="FD155" s="631">
        <v>167933492</v>
      </c>
      <c r="FE155" s="631">
        <v>33194508</v>
      </c>
      <c r="FF155" s="631">
        <v>55802678</v>
      </c>
      <c r="FG155" s="631">
        <v>111709590</v>
      </c>
      <c r="FH155" s="631">
        <f t="shared" si="205"/>
        <v>201128</v>
      </c>
      <c r="FI155" s="631">
        <f t="shared" si="206"/>
        <v>167512.26800000001</v>
      </c>
      <c r="FJ155" s="631">
        <f t="shared" si="207"/>
        <v>167933.492</v>
      </c>
      <c r="FK155" s="631">
        <f t="shared" si="208"/>
        <v>33194.508000000002</v>
      </c>
      <c r="FL155" s="631">
        <f t="shared" si="209"/>
        <v>55802.678</v>
      </c>
      <c r="FM155" s="631">
        <f t="shared" si="210"/>
        <v>111709.59</v>
      </c>
      <c r="FT155" s="625" t="s">
        <v>660</v>
      </c>
      <c r="FU155" s="625">
        <v>25192000</v>
      </c>
      <c r="FV155" s="633">
        <v>25191001</v>
      </c>
      <c r="FW155" s="633">
        <v>25191001</v>
      </c>
      <c r="FX155" s="633">
        <v>999</v>
      </c>
      <c r="FY155" s="633">
        <v>25191001</v>
      </c>
      <c r="FZ155" s="633">
        <v>0</v>
      </c>
      <c r="GA155" s="633">
        <f t="shared" si="247"/>
        <v>25192</v>
      </c>
      <c r="GB155" s="633">
        <f t="shared" si="248"/>
        <v>25191.001</v>
      </c>
      <c r="GC155" s="633">
        <f t="shared" si="249"/>
        <v>25191.001</v>
      </c>
      <c r="GD155" s="633">
        <f t="shared" si="250"/>
        <v>0.999</v>
      </c>
      <c r="GE155" s="633">
        <f t="shared" si="251"/>
        <v>25191.001</v>
      </c>
      <c r="GF155" s="633">
        <f t="shared" si="252"/>
        <v>0</v>
      </c>
      <c r="GG155" s="633"/>
    </row>
    <row r="156" spans="6:189" x14ac:dyDescent="0.2">
      <c r="AJ156" s="628"/>
      <c r="AK156" s="628"/>
      <c r="AL156" s="639"/>
      <c r="AM156" s="639"/>
      <c r="AT156" s="625"/>
      <c r="AU156" s="626"/>
      <c r="AV156" s="626"/>
      <c r="AW156" s="626"/>
      <c r="AX156" s="626"/>
      <c r="AY156" s="624"/>
      <c r="AZ156" s="624"/>
      <c r="BA156" s="624"/>
      <c r="BB156" s="624"/>
      <c r="BH156" s="616" t="s">
        <v>357</v>
      </c>
      <c r="BI156" s="627">
        <v>1692933100</v>
      </c>
      <c r="BJ156" s="627">
        <v>1689332768</v>
      </c>
      <c r="BK156" s="627">
        <v>1689332768</v>
      </c>
      <c r="BL156" s="627">
        <v>3600332</v>
      </c>
      <c r="BM156" s="628">
        <f t="shared" si="185"/>
        <v>1692933.1</v>
      </c>
      <c r="BN156" s="628">
        <f t="shared" si="186"/>
        <v>1689332.7679999999</v>
      </c>
      <c r="BO156" s="628">
        <f t="shared" si="187"/>
        <v>1689332.7679999999</v>
      </c>
      <c r="BP156" s="628">
        <f t="shared" si="188"/>
        <v>3600.3319999999999</v>
      </c>
      <c r="BW156" s="627" t="s">
        <v>783</v>
      </c>
      <c r="BX156" s="627">
        <v>207126000</v>
      </c>
      <c r="BY156" s="627">
        <v>0</v>
      </c>
      <c r="BZ156" s="627">
        <v>207126000</v>
      </c>
      <c r="CA156" s="627">
        <v>0</v>
      </c>
      <c r="CB156" s="627">
        <f t="shared" si="253"/>
        <v>207126</v>
      </c>
      <c r="CC156" s="627">
        <f t="shared" si="253"/>
        <v>0</v>
      </c>
      <c r="CD156" s="627">
        <f t="shared" si="253"/>
        <v>207126</v>
      </c>
      <c r="CE156" s="627">
        <f t="shared" si="253"/>
        <v>0</v>
      </c>
      <c r="CK156" s="625" t="s">
        <v>353</v>
      </c>
      <c r="CL156" s="626">
        <v>13716466000</v>
      </c>
      <c r="CM156" s="626">
        <v>9000105017</v>
      </c>
      <c r="CN156" s="626">
        <v>9000105017</v>
      </c>
      <c r="CO156" s="626">
        <v>4716360983</v>
      </c>
      <c r="CP156" s="627">
        <f t="shared" si="193"/>
        <v>13716466</v>
      </c>
      <c r="CQ156" s="627">
        <f t="shared" si="194"/>
        <v>9000105.0170000009</v>
      </c>
      <c r="CR156" s="627">
        <f t="shared" si="195"/>
        <v>9000105.0170000009</v>
      </c>
      <c r="CS156" s="627">
        <f t="shared" si="196"/>
        <v>4716360.983</v>
      </c>
      <c r="CU156" s="628"/>
      <c r="CZ156" s="625" t="s">
        <v>352</v>
      </c>
      <c r="DA156" s="626">
        <v>18144732100</v>
      </c>
      <c r="DB156" s="626">
        <v>13217644785</v>
      </c>
      <c r="DC156" s="626">
        <v>13217644785</v>
      </c>
      <c r="DD156" s="626">
        <v>4927087315</v>
      </c>
      <c r="DE156" s="626">
        <f t="shared" si="242"/>
        <v>18144732.100000001</v>
      </c>
      <c r="DF156" s="626">
        <f t="shared" si="243"/>
        <v>13217644.785</v>
      </c>
      <c r="DG156" s="626">
        <f t="shared" si="244"/>
        <v>13217644.785</v>
      </c>
      <c r="DH156" s="626">
        <f t="shared" si="245"/>
        <v>4927087.3150000004</v>
      </c>
      <c r="DQ156" s="629" t="s">
        <v>352</v>
      </c>
      <c r="DR156" s="626">
        <v>18144732100</v>
      </c>
      <c r="DS156" s="626">
        <v>17934005768</v>
      </c>
      <c r="DT156" s="626">
        <v>17934005768</v>
      </c>
      <c r="DU156" s="626">
        <v>210726332</v>
      </c>
      <c r="DV156" s="626">
        <f t="shared" si="201"/>
        <v>18144732.100000001</v>
      </c>
      <c r="DW156" s="626">
        <f t="shared" si="202"/>
        <v>17934005.767999999</v>
      </c>
      <c r="DX156" s="626">
        <f t="shared" si="203"/>
        <v>17934005.767999999</v>
      </c>
      <c r="DY156" s="626">
        <f t="shared" si="204"/>
        <v>210726.33199999999</v>
      </c>
      <c r="EH156" s="630" t="s">
        <v>514</v>
      </c>
      <c r="EI156" s="630">
        <v>201128000</v>
      </c>
      <c r="EJ156" s="630">
        <v>74083790</v>
      </c>
      <c r="EK156" s="630">
        <v>127044210</v>
      </c>
      <c r="EL156" s="630">
        <v>55802678</v>
      </c>
      <c r="EM156" s="630">
        <v>55802678</v>
      </c>
      <c r="EN156" s="630">
        <v>0</v>
      </c>
      <c r="EO156" s="630">
        <f t="shared" si="224"/>
        <v>201128</v>
      </c>
      <c r="EP156" s="630">
        <f t="shared" si="225"/>
        <v>74083.789999999994</v>
      </c>
      <c r="EQ156" s="630">
        <f t="shared" si="226"/>
        <v>127044.21</v>
      </c>
      <c r="ER156" s="630">
        <f t="shared" si="227"/>
        <v>55802.678</v>
      </c>
      <c r="ES156" s="630">
        <f t="shared" si="228"/>
        <v>55802.678</v>
      </c>
      <c r="ET156" s="630">
        <f t="shared" si="229"/>
        <v>0</v>
      </c>
      <c r="FA156" s="625" t="s">
        <v>514</v>
      </c>
      <c r="FB156" s="631">
        <v>201128000</v>
      </c>
      <c r="FC156" s="631">
        <v>167512268</v>
      </c>
      <c r="FD156" s="631">
        <v>167933492</v>
      </c>
      <c r="FE156" s="631">
        <v>33194508</v>
      </c>
      <c r="FF156" s="631">
        <v>55802678</v>
      </c>
      <c r="FG156" s="631">
        <v>111709590</v>
      </c>
      <c r="FH156" s="631">
        <f t="shared" si="205"/>
        <v>201128</v>
      </c>
      <c r="FI156" s="631">
        <f t="shared" si="206"/>
        <v>167512.26800000001</v>
      </c>
      <c r="FJ156" s="631">
        <f t="shared" si="207"/>
        <v>167933.492</v>
      </c>
      <c r="FK156" s="631">
        <f t="shared" si="208"/>
        <v>33194.508000000002</v>
      </c>
      <c r="FL156" s="631">
        <f t="shared" si="209"/>
        <v>55802.678</v>
      </c>
      <c r="FM156" s="631">
        <f t="shared" si="210"/>
        <v>111709.59</v>
      </c>
      <c r="FT156" s="625" t="s">
        <v>351</v>
      </c>
      <c r="FU156" s="625">
        <v>197628000</v>
      </c>
      <c r="FV156" s="633">
        <v>196350701</v>
      </c>
      <c r="FW156" s="633">
        <v>196350701</v>
      </c>
      <c r="FX156" s="633">
        <v>1277299</v>
      </c>
      <c r="FY156" s="633">
        <v>167512268</v>
      </c>
      <c r="FZ156" s="633">
        <v>28838433</v>
      </c>
      <c r="GA156" s="633">
        <f t="shared" si="247"/>
        <v>197628</v>
      </c>
      <c r="GB156" s="633">
        <f t="shared" si="248"/>
        <v>196350.701</v>
      </c>
      <c r="GC156" s="633">
        <f t="shared" si="249"/>
        <v>196350.701</v>
      </c>
      <c r="GD156" s="633">
        <f t="shared" si="250"/>
        <v>1277.299</v>
      </c>
      <c r="GE156" s="633">
        <f t="shared" si="251"/>
        <v>167512.26800000001</v>
      </c>
      <c r="GF156" s="633">
        <f t="shared" si="252"/>
        <v>28838.433000000001</v>
      </c>
      <c r="GG156" s="633"/>
    </row>
    <row r="157" spans="6:189" x14ac:dyDescent="0.2">
      <c r="AJ157" s="624"/>
      <c r="AK157" s="624"/>
      <c r="AL157" s="624"/>
      <c r="AM157" s="624"/>
      <c r="AU157" s="616"/>
      <c r="AV157" s="616"/>
      <c r="AW157" s="616"/>
      <c r="AX157" s="616"/>
      <c r="BM157" s="628">
        <f>SUM(BM3:BM156)</f>
        <v>152612680.11900005</v>
      </c>
      <c r="BN157" s="628">
        <f t="shared" ref="BN157:BP157" si="254">SUM(BN3:BN156)</f>
        <v>74183080.510000005</v>
      </c>
      <c r="BO157" s="628">
        <f t="shared" si="254"/>
        <v>80825472.762999982</v>
      </c>
      <c r="BP157" s="628">
        <f t="shared" si="254"/>
        <v>71787207.356000036</v>
      </c>
      <c r="BW157" s="627" t="s">
        <v>357</v>
      </c>
      <c r="BX157" s="627">
        <v>1692933100</v>
      </c>
      <c r="BY157" s="627">
        <v>1689332768</v>
      </c>
      <c r="BZ157" s="627">
        <v>3600332</v>
      </c>
      <c r="CA157" s="627">
        <v>1689332768</v>
      </c>
      <c r="CB157" s="627">
        <f t="shared" si="253"/>
        <v>1692933.1</v>
      </c>
      <c r="CC157" s="627">
        <f t="shared" si="253"/>
        <v>1689332.7679999999</v>
      </c>
      <c r="CD157" s="627">
        <f t="shared" si="253"/>
        <v>3600.3319999999999</v>
      </c>
      <c r="CE157" s="627">
        <f t="shared" si="253"/>
        <v>1689332.7679999999</v>
      </c>
      <c r="CK157" s="625" t="s">
        <v>355</v>
      </c>
      <c r="CL157" s="626">
        <v>2528207000</v>
      </c>
      <c r="CM157" s="626">
        <v>2528207000</v>
      </c>
      <c r="CN157" s="626">
        <v>2528207000</v>
      </c>
      <c r="CO157" s="626">
        <v>0</v>
      </c>
      <c r="CP157" s="627">
        <f t="shared" si="193"/>
        <v>2528207</v>
      </c>
      <c r="CQ157" s="627">
        <f t="shared" si="194"/>
        <v>2528207</v>
      </c>
      <c r="CR157" s="627">
        <f t="shared" si="195"/>
        <v>2528207</v>
      </c>
      <c r="CS157" s="627">
        <f t="shared" si="196"/>
        <v>0</v>
      </c>
      <c r="CU157" s="628"/>
      <c r="CZ157" s="625" t="s">
        <v>353</v>
      </c>
      <c r="DA157" s="626">
        <v>13716466000</v>
      </c>
      <c r="DB157" s="626">
        <v>9000105017</v>
      </c>
      <c r="DC157" s="626">
        <v>9000105017</v>
      </c>
      <c r="DD157" s="626">
        <v>4716360983</v>
      </c>
      <c r="DE157" s="626">
        <f t="shared" si="242"/>
        <v>13716466</v>
      </c>
      <c r="DF157" s="626">
        <f t="shared" si="243"/>
        <v>9000105.0170000009</v>
      </c>
      <c r="DG157" s="626">
        <f t="shared" si="244"/>
        <v>9000105.0170000009</v>
      </c>
      <c r="DH157" s="626">
        <f t="shared" si="245"/>
        <v>4716360.983</v>
      </c>
      <c r="DQ157" s="629" t="s">
        <v>353</v>
      </c>
      <c r="DR157" s="626">
        <v>13716466000</v>
      </c>
      <c r="DS157" s="626">
        <v>13716466000</v>
      </c>
      <c r="DT157" s="626">
        <v>13716466000</v>
      </c>
      <c r="DU157" s="626">
        <v>0</v>
      </c>
      <c r="DV157" s="626">
        <f t="shared" si="201"/>
        <v>13716466</v>
      </c>
      <c r="DW157" s="626">
        <f t="shared" si="202"/>
        <v>13716466</v>
      </c>
      <c r="DX157" s="626">
        <f t="shared" si="203"/>
        <v>13716466</v>
      </c>
      <c r="DY157" s="626">
        <f t="shared" si="204"/>
        <v>0</v>
      </c>
      <c r="EH157" s="630" t="s">
        <v>352</v>
      </c>
      <c r="EI157" s="630">
        <v>18144732100</v>
      </c>
      <c r="EJ157" s="630">
        <v>17934005768</v>
      </c>
      <c r="EK157" s="630">
        <v>210726332</v>
      </c>
      <c r="EL157" s="630">
        <v>17934005768</v>
      </c>
      <c r="EM157" s="630">
        <v>17933555376</v>
      </c>
      <c r="EN157" s="630">
        <v>450392</v>
      </c>
      <c r="EO157" s="630">
        <f t="shared" si="224"/>
        <v>18144732.100000001</v>
      </c>
      <c r="EP157" s="630">
        <f t="shared" si="225"/>
        <v>17934005.767999999</v>
      </c>
      <c r="EQ157" s="630">
        <f t="shared" si="226"/>
        <v>210726.33199999999</v>
      </c>
      <c r="ER157" s="630">
        <f t="shared" si="227"/>
        <v>17934005.767999999</v>
      </c>
      <c r="ES157" s="630">
        <f t="shared" si="228"/>
        <v>17933555.375999998</v>
      </c>
      <c r="ET157" s="630">
        <f t="shared" si="229"/>
        <v>450.392</v>
      </c>
      <c r="FA157" s="625" t="s">
        <v>352</v>
      </c>
      <c r="FB157" s="631">
        <v>18144732100</v>
      </c>
      <c r="FC157" s="631">
        <v>17934005768</v>
      </c>
      <c r="FD157" s="631">
        <v>17934005768</v>
      </c>
      <c r="FE157" s="631">
        <v>210726332</v>
      </c>
      <c r="FF157" s="631">
        <v>17933555376</v>
      </c>
      <c r="FG157" s="631">
        <v>450392</v>
      </c>
      <c r="FH157" s="631">
        <f t="shared" si="205"/>
        <v>18144732.100000001</v>
      </c>
      <c r="FI157" s="631">
        <f t="shared" si="206"/>
        <v>17934005.767999999</v>
      </c>
      <c r="FJ157" s="631">
        <f t="shared" si="207"/>
        <v>17934005.767999999</v>
      </c>
      <c r="FK157" s="631">
        <f t="shared" si="208"/>
        <v>210726.33199999999</v>
      </c>
      <c r="FL157" s="631">
        <f t="shared" si="209"/>
        <v>17933555.375999998</v>
      </c>
      <c r="FM157" s="631">
        <f t="shared" si="210"/>
        <v>450.392</v>
      </c>
      <c r="FT157" s="625" t="s">
        <v>514</v>
      </c>
      <c r="FU157" s="625">
        <v>197628000</v>
      </c>
      <c r="FV157" s="633">
        <v>196350701</v>
      </c>
      <c r="FW157" s="633">
        <v>196350701</v>
      </c>
      <c r="FX157" s="633">
        <v>1277299</v>
      </c>
      <c r="FY157" s="633">
        <v>167512268</v>
      </c>
      <c r="FZ157" s="633">
        <v>28838433</v>
      </c>
      <c r="GA157" s="633">
        <f t="shared" si="247"/>
        <v>197628</v>
      </c>
      <c r="GB157" s="633">
        <f t="shared" si="248"/>
        <v>196350.701</v>
      </c>
      <c r="GC157" s="633">
        <f t="shared" si="249"/>
        <v>196350.701</v>
      </c>
      <c r="GD157" s="633">
        <f t="shared" si="250"/>
        <v>1277.299</v>
      </c>
      <c r="GE157" s="633">
        <f t="shared" si="251"/>
        <v>167512.26800000001</v>
      </c>
      <c r="GF157" s="633">
        <f t="shared" si="252"/>
        <v>28838.433000000001</v>
      </c>
      <c r="GG157" s="633"/>
    </row>
    <row r="158" spans="6:189" x14ac:dyDescent="0.2">
      <c r="AT158" s="625"/>
      <c r="AU158" s="626"/>
      <c r="AV158" s="626"/>
      <c r="AW158" s="626"/>
      <c r="AX158" s="626"/>
      <c r="AY158" s="624"/>
      <c r="AZ158" s="624"/>
      <c r="BA158" s="624"/>
      <c r="BB158" s="624"/>
      <c r="BW158" s="627"/>
      <c r="BX158" s="627"/>
      <c r="BY158" s="627"/>
      <c r="BZ158" s="627"/>
      <c r="CA158" s="627"/>
      <c r="CB158" s="627"/>
      <c r="CC158" s="627"/>
      <c r="CD158" s="627"/>
      <c r="CE158" s="627"/>
      <c r="CK158" s="625" t="s">
        <v>783</v>
      </c>
      <c r="CL158" s="626">
        <v>207126000</v>
      </c>
      <c r="CM158" s="626">
        <v>0</v>
      </c>
      <c r="CN158" s="626">
        <v>0</v>
      </c>
      <c r="CO158" s="626">
        <v>207126000</v>
      </c>
      <c r="CP158" s="627">
        <f t="shared" si="193"/>
        <v>207126</v>
      </c>
      <c r="CQ158" s="627">
        <f t="shared" si="194"/>
        <v>0</v>
      </c>
      <c r="CR158" s="627">
        <f t="shared" si="195"/>
        <v>0</v>
      </c>
      <c r="CS158" s="627">
        <f t="shared" si="196"/>
        <v>207126</v>
      </c>
      <c r="CU158" s="628"/>
      <c r="CZ158" s="625" t="s">
        <v>354</v>
      </c>
      <c r="DA158" s="626">
        <v>13716466000</v>
      </c>
      <c r="DB158" s="626">
        <v>9000105017</v>
      </c>
      <c r="DC158" s="626">
        <v>9000105017</v>
      </c>
      <c r="DD158" s="626">
        <v>4716360983</v>
      </c>
      <c r="DE158" s="626">
        <f t="shared" si="242"/>
        <v>13716466</v>
      </c>
      <c r="DF158" s="626">
        <f t="shared" si="243"/>
        <v>9000105.0170000009</v>
      </c>
      <c r="DG158" s="626">
        <f t="shared" si="244"/>
        <v>9000105.0170000009</v>
      </c>
      <c r="DH158" s="626">
        <f t="shared" si="245"/>
        <v>4716360.983</v>
      </c>
      <c r="DQ158" s="629" t="s">
        <v>355</v>
      </c>
      <c r="DR158" s="626">
        <v>2528207000</v>
      </c>
      <c r="DS158" s="626">
        <v>2528207000</v>
      </c>
      <c r="DT158" s="626">
        <v>2528207000</v>
      </c>
      <c r="DU158" s="626">
        <v>0</v>
      </c>
      <c r="DV158" s="626">
        <f t="shared" si="201"/>
        <v>2528207</v>
      </c>
      <c r="DW158" s="626">
        <f t="shared" si="202"/>
        <v>2528207</v>
      </c>
      <c r="DX158" s="626">
        <f t="shared" si="203"/>
        <v>2528207</v>
      </c>
      <c r="DY158" s="626">
        <f t="shared" si="204"/>
        <v>0</v>
      </c>
      <c r="EH158" s="630" t="s">
        <v>353</v>
      </c>
      <c r="EI158" s="630">
        <v>13716466000</v>
      </c>
      <c r="EJ158" s="630">
        <v>13716466000</v>
      </c>
      <c r="EK158" s="630">
        <v>0</v>
      </c>
      <c r="EL158" s="630">
        <v>13716466000</v>
      </c>
      <c r="EM158" s="630">
        <v>13716466000</v>
      </c>
      <c r="EN158" s="630">
        <v>0</v>
      </c>
      <c r="EO158" s="630">
        <f t="shared" si="224"/>
        <v>13716466</v>
      </c>
      <c r="EP158" s="630">
        <f t="shared" si="225"/>
        <v>13716466</v>
      </c>
      <c r="EQ158" s="630">
        <f t="shared" si="226"/>
        <v>0</v>
      </c>
      <c r="ER158" s="630">
        <f t="shared" si="227"/>
        <v>13716466</v>
      </c>
      <c r="ES158" s="630">
        <f t="shared" si="228"/>
        <v>13716466</v>
      </c>
      <c r="ET158" s="630">
        <f t="shared" si="229"/>
        <v>0</v>
      </c>
      <c r="FA158" s="625" t="s">
        <v>353</v>
      </c>
      <c r="FB158" s="631">
        <v>13716466000</v>
      </c>
      <c r="FC158" s="631">
        <v>13716466000</v>
      </c>
      <c r="FD158" s="631">
        <v>13716466000</v>
      </c>
      <c r="FE158" s="631">
        <v>0</v>
      </c>
      <c r="FF158" s="631">
        <v>13716466000</v>
      </c>
      <c r="FG158" s="631">
        <v>0</v>
      </c>
      <c r="FH158" s="631">
        <f t="shared" si="205"/>
        <v>13716466</v>
      </c>
      <c r="FI158" s="631">
        <f t="shared" si="206"/>
        <v>13716466</v>
      </c>
      <c r="FJ158" s="631">
        <f t="shared" si="207"/>
        <v>13716466</v>
      </c>
      <c r="FK158" s="631">
        <f t="shared" si="208"/>
        <v>0</v>
      </c>
      <c r="FL158" s="631">
        <f t="shared" si="209"/>
        <v>13716466</v>
      </c>
      <c r="FM158" s="631">
        <f t="shared" si="210"/>
        <v>0</v>
      </c>
      <c r="FT158" s="625" t="s">
        <v>352</v>
      </c>
      <c r="FU158" s="625">
        <v>21669008100</v>
      </c>
      <c r="FV158" s="633">
        <v>21506601457</v>
      </c>
      <c r="FW158" s="633">
        <v>21657962505</v>
      </c>
      <c r="FX158" s="633">
        <v>11045595</v>
      </c>
      <c r="FY158" s="633">
        <v>21506189565</v>
      </c>
      <c r="FZ158" s="633">
        <v>411892</v>
      </c>
      <c r="GA158" s="633">
        <f t="shared" si="247"/>
        <v>21669008.100000001</v>
      </c>
      <c r="GB158" s="633">
        <f t="shared" si="248"/>
        <v>21506601.456999999</v>
      </c>
      <c r="GC158" s="633">
        <f t="shared" si="249"/>
        <v>21657962.504999999</v>
      </c>
      <c r="GD158" s="633">
        <f t="shared" si="250"/>
        <v>11045.594999999999</v>
      </c>
      <c r="GE158" s="633">
        <f t="shared" si="251"/>
        <v>21506189.565000001</v>
      </c>
      <c r="GF158" s="633">
        <f t="shared" si="252"/>
        <v>411.892</v>
      </c>
      <c r="GG158" s="633"/>
    </row>
    <row r="159" spans="6:189" x14ac:dyDescent="0.2">
      <c r="AU159" s="616"/>
      <c r="AV159" s="616"/>
      <c r="AW159" s="616"/>
      <c r="AX159" s="616"/>
      <c r="CK159" s="625" t="s">
        <v>357</v>
      </c>
      <c r="CL159" s="626">
        <v>1692933100</v>
      </c>
      <c r="CM159" s="626">
        <v>1689332768</v>
      </c>
      <c r="CN159" s="626">
        <v>1689332768</v>
      </c>
      <c r="CO159" s="626">
        <v>3600332</v>
      </c>
      <c r="CP159" s="627">
        <f t="shared" si="193"/>
        <v>1692933.1</v>
      </c>
      <c r="CQ159" s="627">
        <f t="shared" si="194"/>
        <v>1689332.7679999999</v>
      </c>
      <c r="CR159" s="627">
        <f t="shared" si="195"/>
        <v>1689332.7679999999</v>
      </c>
      <c r="CS159" s="627">
        <f t="shared" si="196"/>
        <v>3600.3319999999999</v>
      </c>
      <c r="CU159" s="628"/>
      <c r="CZ159" s="625" t="s">
        <v>355</v>
      </c>
      <c r="DA159" s="626">
        <v>2528207000</v>
      </c>
      <c r="DB159" s="626">
        <v>2528207000</v>
      </c>
      <c r="DC159" s="626">
        <v>2528207000</v>
      </c>
      <c r="DD159" s="626">
        <v>0</v>
      </c>
      <c r="DE159" s="626">
        <f t="shared" si="242"/>
        <v>2528207</v>
      </c>
      <c r="DF159" s="626">
        <f t="shared" si="243"/>
        <v>2528207</v>
      </c>
      <c r="DG159" s="626">
        <f t="shared" si="244"/>
        <v>2528207</v>
      </c>
      <c r="DH159" s="626">
        <f t="shared" si="245"/>
        <v>0</v>
      </c>
      <c r="DQ159" s="629" t="s">
        <v>783</v>
      </c>
      <c r="DR159" s="626">
        <v>207126000</v>
      </c>
      <c r="DS159" s="626">
        <v>0</v>
      </c>
      <c r="DT159" s="626">
        <v>0</v>
      </c>
      <c r="DU159" s="626">
        <v>207126000</v>
      </c>
      <c r="DV159" s="626">
        <f t="shared" si="201"/>
        <v>207126</v>
      </c>
      <c r="DW159" s="626">
        <f t="shared" si="202"/>
        <v>0</v>
      </c>
      <c r="DX159" s="626">
        <f t="shared" si="203"/>
        <v>0</v>
      </c>
      <c r="DY159" s="626">
        <f t="shared" si="204"/>
        <v>207126</v>
      </c>
      <c r="EH159" s="630" t="s">
        <v>355</v>
      </c>
      <c r="EI159" s="630">
        <v>2528207000</v>
      </c>
      <c r="EJ159" s="630">
        <v>2528207000</v>
      </c>
      <c r="EK159" s="630">
        <v>0</v>
      </c>
      <c r="EL159" s="630">
        <v>2528207000</v>
      </c>
      <c r="EM159" s="630">
        <v>2528207000</v>
      </c>
      <c r="EN159" s="630">
        <v>0</v>
      </c>
      <c r="EO159" s="630">
        <f t="shared" si="224"/>
        <v>2528207</v>
      </c>
      <c r="EP159" s="630">
        <f t="shared" si="225"/>
        <v>2528207</v>
      </c>
      <c r="EQ159" s="630">
        <f t="shared" si="226"/>
        <v>0</v>
      </c>
      <c r="ER159" s="630">
        <f t="shared" si="227"/>
        <v>2528207</v>
      </c>
      <c r="ES159" s="630">
        <f t="shared" si="228"/>
        <v>2528207</v>
      </c>
      <c r="ET159" s="630">
        <f t="shared" si="229"/>
        <v>0</v>
      </c>
      <c r="FA159" s="625" t="s">
        <v>355</v>
      </c>
      <c r="FB159" s="631">
        <v>2528207000</v>
      </c>
      <c r="FC159" s="631">
        <v>2528207000</v>
      </c>
      <c r="FD159" s="631">
        <v>2528207000</v>
      </c>
      <c r="FE159" s="631">
        <v>0</v>
      </c>
      <c r="FF159" s="631">
        <v>2528207000</v>
      </c>
      <c r="FG159" s="631">
        <v>0</v>
      </c>
      <c r="FH159" s="631">
        <f t="shared" ref="FH159:FM161" si="255">+FB159/$FK$1*$FL$1</f>
        <v>2528207</v>
      </c>
      <c r="FI159" s="631">
        <f t="shared" si="255"/>
        <v>2528207</v>
      </c>
      <c r="FJ159" s="631">
        <f t="shared" si="255"/>
        <v>2528207</v>
      </c>
      <c r="FK159" s="631">
        <f t="shared" si="255"/>
        <v>0</v>
      </c>
      <c r="FL159" s="631">
        <f t="shared" si="255"/>
        <v>2528207</v>
      </c>
      <c r="FM159" s="631">
        <f t="shared" si="255"/>
        <v>0</v>
      </c>
      <c r="FT159" s="625" t="s">
        <v>353</v>
      </c>
      <c r="FU159" s="625">
        <v>16389523000</v>
      </c>
      <c r="FV159" s="633">
        <v>16253372053</v>
      </c>
      <c r="FW159" s="633">
        <v>16383171703</v>
      </c>
      <c r="FX159" s="633">
        <v>6351297</v>
      </c>
      <c r="FY159" s="633">
        <v>16253372053</v>
      </c>
      <c r="FZ159" s="633">
        <v>0</v>
      </c>
      <c r="GA159" s="633">
        <f t="shared" si="247"/>
        <v>16389523</v>
      </c>
      <c r="GB159" s="633">
        <f t="shared" si="248"/>
        <v>16253372.052999999</v>
      </c>
      <c r="GC159" s="633">
        <f t="shared" si="249"/>
        <v>16383171.703</v>
      </c>
      <c r="GD159" s="633">
        <f t="shared" si="250"/>
        <v>6351.2969999999996</v>
      </c>
      <c r="GE159" s="633">
        <f t="shared" si="251"/>
        <v>16253372.052999999</v>
      </c>
      <c r="GF159" s="633">
        <f t="shared" si="252"/>
        <v>0</v>
      </c>
      <c r="GG159" s="633"/>
    </row>
    <row r="160" spans="6:189" x14ac:dyDescent="0.2">
      <c r="BW160" s="627"/>
      <c r="BX160" s="627"/>
      <c r="BY160" s="627"/>
      <c r="BZ160" s="627"/>
      <c r="CA160" s="627"/>
      <c r="CB160" s="627"/>
      <c r="CC160" s="627"/>
      <c r="CD160" s="627"/>
      <c r="CE160" s="627"/>
      <c r="CK160" s="625"/>
      <c r="CL160" s="626"/>
      <c r="CM160" s="626"/>
      <c r="CN160" s="626"/>
      <c r="CO160" s="626"/>
      <c r="CP160" s="627"/>
      <c r="CQ160" s="627"/>
      <c r="CR160" s="627"/>
      <c r="CS160" s="627"/>
      <c r="CU160" s="628"/>
      <c r="CZ160" s="625" t="s">
        <v>356</v>
      </c>
      <c r="DA160" s="626">
        <v>2528207000</v>
      </c>
      <c r="DB160" s="626">
        <v>2528207000</v>
      </c>
      <c r="DC160" s="626">
        <v>2528207000</v>
      </c>
      <c r="DD160" s="626">
        <v>0</v>
      </c>
      <c r="DE160" s="626">
        <f t="shared" si="242"/>
        <v>2528207</v>
      </c>
      <c r="DF160" s="626">
        <f t="shared" si="243"/>
        <v>2528207</v>
      </c>
      <c r="DG160" s="626">
        <f t="shared" si="244"/>
        <v>2528207</v>
      </c>
      <c r="DH160" s="626">
        <f t="shared" si="245"/>
        <v>0</v>
      </c>
      <c r="DQ160" s="629" t="s">
        <v>357</v>
      </c>
      <c r="DR160" s="626">
        <v>1692933100</v>
      </c>
      <c r="DS160" s="626">
        <v>1689332768</v>
      </c>
      <c r="DT160" s="626">
        <v>1689332768</v>
      </c>
      <c r="DU160" s="626">
        <v>3600332</v>
      </c>
      <c r="DV160" s="626">
        <f t="shared" si="201"/>
        <v>1692933.1</v>
      </c>
      <c r="DW160" s="626">
        <f t="shared" si="202"/>
        <v>1689332.7679999999</v>
      </c>
      <c r="DX160" s="626">
        <f t="shared" si="203"/>
        <v>1689332.7679999999</v>
      </c>
      <c r="DY160" s="626">
        <f t="shared" si="204"/>
        <v>3600.3319999999999</v>
      </c>
      <c r="EH160" s="630" t="s">
        <v>783</v>
      </c>
      <c r="EI160" s="630">
        <v>207126000</v>
      </c>
      <c r="EJ160" s="630">
        <v>0</v>
      </c>
      <c r="EK160" s="630">
        <v>207126000</v>
      </c>
      <c r="EL160" s="630">
        <v>0</v>
      </c>
      <c r="EM160" s="630">
        <v>0</v>
      </c>
      <c r="EN160" s="630">
        <v>0</v>
      </c>
      <c r="EO160" s="630">
        <f t="shared" si="224"/>
        <v>207126</v>
      </c>
      <c r="EP160" s="630">
        <f t="shared" si="225"/>
        <v>0</v>
      </c>
      <c r="EQ160" s="630">
        <f t="shared" si="226"/>
        <v>207126</v>
      </c>
      <c r="ER160" s="630">
        <f t="shared" si="227"/>
        <v>0</v>
      </c>
      <c r="ES160" s="630">
        <f t="shared" si="228"/>
        <v>0</v>
      </c>
      <c r="ET160" s="630">
        <f t="shared" si="229"/>
        <v>0</v>
      </c>
      <c r="FA160" s="625" t="s">
        <v>783</v>
      </c>
      <c r="FB160" s="631">
        <v>207126000</v>
      </c>
      <c r="FC160" s="631">
        <v>0</v>
      </c>
      <c r="FD160" s="631">
        <v>0</v>
      </c>
      <c r="FE160" s="631">
        <v>207126000</v>
      </c>
      <c r="FF160" s="631">
        <v>0</v>
      </c>
      <c r="FG160" s="631">
        <v>0</v>
      </c>
      <c r="FH160" s="631">
        <f t="shared" si="255"/>
        <v>207126</v>
      </c>
      <c r="FI160" s="631">
        <f t="shared" si="255"/>
        <v>0</v>
      </c>
      <c r="FJ160" s="631">
        <f t="shared" si="255"/>
        <v>0</v>
      </c>
      <c r="FK160" s="631">
        <f t="shared" si="255"/>
        <v>207126</v>
      </c>
      <c r="FL160" s="631">
        <f t="shared" si="255"/>
        <v>0</v>
      </c>
      <c r="FM160" s="631">
        <f t="shared" si="255"/>
        <v>0</v>
      </c>
      <c r="FT160" s="625" t="s">
        <v>355</v>
      </c>
      <c r="FU160" s="625">
        <v>3586552000</v>
      </c>
      <c r="FV160" s="633">
        <v>3563935136</v>
      </c>
      <c r="FW160" s="633">
        <v>3585496534</v>
      </c>
      <c r="FX160" s="633">
        <v>1055466</v>
      </c>
      <c r="FY160" s="633">
        <v>3563935136</v>
      </c>
      <c r="FZ160" s="633">
        <v>0</v>
      </c>
      <c r="GA160" s="633">
        <f t="shared" si="247"/>
        <v>3586552</v>
      </c>
      <c r="GB160" s="633">
        <f t="shared" si="248"/>
        <v>3563935.1359999999</v>
      </c>
      <c r="GC160" s="633">
        <f t="shared" si="249"/>
        <v>3585496.534</v>
      </c>
      <c r="GD160" s="633">
        <f t="shared" si="250"/>
        <v>1055.4659999999999</v>
      </c>
      <c r="GE160" s="633">
        <f t="shared" si="251"/>
        <v>3563935.1359999999</v>
      </c>
      <c r="GF160" s="633">
        <f t="shared" si="252"/>
        <v>0</v>
      </c>
      <c r="GG160" s="633"/>
    </row>
    <row r="161" spans="80:189" x14ac:dyDescent="0.2">
      <c r="CP161" s="627"/>
      <c r="CQ161" s="627"/>
      <c r="CR161" s="627"/>
      <c r="CS161" s="627"/>
      <c r="CU161" s="628"/>
      <c r="CZ161" s="625" t="s">
        <v>515</v>
      </c>
      <c r="DA161" s="626">
        <v>2528207000</v>
      </c>
      <c r="DB161" s="626">
        <v>2528207000</v>
      </c>
      <c r="DC161" s="626">
        <v>2528207000</v>
      </c>
      <c r="DD161" s="626">
        <v>0</v>
      </c>
      <c r="DE161" s="626">
        <f t="shared" si="242"/>
        <v>2528207</v>
      </c>
      <c r="DF161" s="626">
        <f t="shared" si="243"/>
        <v>2528207</v>
      </c>
      <c r="DG161" s="626">
        <f t="shared" si="244"/>
        <v>2528207</v>
      </c>
      <c r="DH161" s="626">
        <f t="shared" si="245"/>
        <v>0</v>
      </c>
      <c r="DR161" s="626"/>
      <c r="DS161" s="626"/>
      <c r="DT161" s="626"/>
      <c r="DU161" s="626"/>
      <c r="EH161" s="630" t="s">
        <v>357</v>
      </c>
      <c r="EI161" s="630">
        <v>1692933100</v>
      </c>
      <c r="EJ161" s="630">
        <v>1689332768</v>
      </c>
      <c r="EK161" s="630">
        <v>3600332</v>
      </c>
      <c r="EL161" s="630">
        <v>1689332768</v>
      </c>
      <c r="EM161" s="630">
        <v>1688882376</v>
      </c>
      <c r="EN161" s="630">
        <v>450392</v>
      </c>
      <c r="EO161" s="630">
        <f t="shared" si="224"/>
        <v>1692933.1</v>
      </c>
      <c r="EP161" s="630">
        <f t="shared" si="225"/>
        <v>1689332.7679999999</v>
      </c>
      <c r="EQ161" s="630">
        <f t="shared" si="226"/>
        <v>3600.3319999999999</v>
      </c>
      <c r="ER161" s="630">
        <f t="shared" si="227"/>
        <v>1689332.7679999999</v>
      </c>
      <c r="ES161" s="630">
        <f t="shared" si="228"/>
        <v>1688882.3759999999</v>
      </c>
      <c r="ET161" s="630">
        <f t="shared" si="229"/>
        <v>450.392</v>
      </c>
      <c r="FA161" s="625" t="s">
        <v>357</v>
      </c>
      <c r="FB161" s="631">
        <v>1692933100</v>
      </c>
      <c r="FC161" s="631">
        <v>1689332768</v>
      </c>
      <c r="FD161" s="631">
        <v>1689332768</v>
      </c>
      <c r="FE161" s="631">
        <v>3600332</v>
      </c>
      <c r="FF161" s="631">
        <v>1688882376</v>
      </c>
      <c r="FG161" s="631">
        <v>450392</v>
      </c>
      <c r="FH161" s="631">
        <f t="shared" si="255"/>
        <v>1692933.1</v>
      </c>
      <c r="FI161" s="631">
        <f t="shared" si="255"/>
        <v>1689332.7679999999</v>
      </c>
      <c r="FJ161" s="631">
        <f t="shared" si="255"/>
        <v>1689332.7679999999</v>
      </c>
      <c r="FK161" s="631">
        <f t="shared" si="255"/>
        <v>3600.3319999999999</v>
      </c>
      <c r="FL161" s="631">
        <f t="shared" si="255"/>
        <v>1688882.3759999999</v>
      </c>
      <c r="FM161" s="631">
        <f t="shared" si="255"/>
        <v>450.392</v>
      </c>
      <c r="FT161" s="625" t="s">
        <v>783</v>
      </c>
      <c r="FU161" s="625">
        <v>0</v>
      </c>
      <c r="FV161" s="633">
        <v>0</v>
      </c>
      <c r="FW161" s="633">
        <v>0</v>
      </c>
      <c r="FX161" s="633">
        <v>0</v>
      </c>
      <c r="FY161" s="633">
        <v>0</v>
      </c>
      <c r="FZ161" s="633">
        <v>0</v>
      </c>
      <c r="GA161" s="633">
        <f t="shared" si="247"/>
        <v>0</v>
      </c>
      <c r="GB161" s="633">
        <f t="shared" si="248"/>
        <v>0</v>
      </c>
      <c r="GC161" s="633">
        <f t="shared" si="249"/>
        <v>0</v>
      </c>
      <c r="GD161" s="633">
        <f t="shared" si="250"/>
        <v>0</v>
      </c>
      <c r="GE161" s="633">
        <f t="shared" si="251"/>
        <v>0</v>
      </c>
      <c r="GF161" s="633">
        <f t="shared" si="252"/>
        <v>0</v>
      </c>
      <c r="GG161" s="633"/>
    </row>
    <row r="162" spans="80:189" x14ac:dyDescent="0.2">
      <c r="CB162" s="627"/>
      <c r="CC162" s="627"/>
      <c r="CD162" s="627"/>
      <c r="CE162" s="627"/>
      <c r="CK162" s="625"/>
      <c r="CL162" s="626"/>
      <c r="CM162" s="626"/>
      <c r="CN162" s="626"/>
      <c r="CO162" s="626"/>
      <c r="CP162" s="627"/>
      <c r="CQ162" s="627"/>
      <c r="CR162" s="627"/>
      <c r="CS162" s="627"/>
      <c r="CU162" s="628"/>
      <c r="CZ162" s="625" t="s">
        <v>783</v>
      </c>
      <c r="DA162" s="626">
        <v>207126000</v>
      </c>
      <c r="DB162" s="626">
        <v>0</v>
      </c>
      <c r="DC162" s="626">
        <v>0</v>
      </c>
      <c r="DD162" s="626">
        <v>207126000</v>
      </c>
      <c r="DE162" s="626">
        <f t="shared" si="242"/>
        <v>207126</v>
      </c>
      <c r="DF162" s="626">
        <f t="shared" si="243"/>
        <v>0</v>
      </c>
      <c r="DG162" s="626">
        <f t="shared" si="244"/>
        <v>0</v>
      </c>
      <c r="DH162" s="626">
        <f t="shared" si="245"/>
        <v>207126</v>
      </c>
      <c r="FA162" s="625"/>
      <c r="FB162" s="631"/>
      <c r="FC162" s="631"/>
      <c r="FD162" s="631"/>
      <c r="FE162" s="631"/>
      <c r="FF162" s="631"/>
      <c r="FG162" s="631"/>
      <c r="FH162" s="631"/>
      <c r="FI162" s="631"/>
      <c r="FJ162" s="631"/>
      <c r="FK162" s="631"/>
      <c r="FL162" s="631"/>
      <c r="FM162" s="631"/>
      <c r="FT162" s="625" t="s">
        <v>357</v>
      </c>
      <c r="FU162" s="625">
        <v>1692933100</v>
      </c>
      <c r="FV162" s="633">
        <v>1689294268</v>
      </c>
      <c r="FW162" s="633">
        <v>1689294268</v>
      </c>
      <c r="FX162" s="633">
        <v>3638832</v>
      </c>
      <c r="FY162" s="633">
        <v>1688882376</v>
      </c>
      <c r="FZ162" s="633">
        <v>411892</v>
      </c>
      <c r="GA162" s="633">
        <f t="shared" si="247"/>
        <v>1692933.1</v>
      </c>
      <c r="GB162" s="633">
        <f t="shared" si="248"/>
        <v>1689294.2679999999</v>
      </c>
      <c r="GC162" s="633">
        <f t="shared" si="249"/>
        <v>1689294.2679999999</v>
      </c>
      <c r="GD162" s="633">
        <f t="shared" si="250"/>
        <v>3638.8319999999999</v>
      </c>
      <c r="GE162" s="633">
        <f t="shared" si="251"/>
        <v>1688882.3759999999</v>
      </c>
      <c r="GF162" s="633">
        <f t="shared" si="252"/>
        <v>411.892</v>
      </c>
      <c r="GG162" s="633"/>
    </row>
    <row r="163" spans="80:189" x14ac:dyDescent="0.2">
      <c r="CB163" s="627"/>
      <c r="CC163" s="627"/>
      <c r="CD163" s="627"/>
      <c r="CE163" s="627"/>
      <c r="CP163" s="627"/>
      <c r="CQ163" s="627"/>
      <c r="CR163" s="627"/>
      <c r="CS163" s="627"/>
      <c r="CU163" s="628"/>
      <c r="CZ163" s="625" t="s">
        <v>875</v>
      </c>
      <c r="DA163" s="626">
        <v>207126000</v>
      </c>
      <c r="DB163" s="626">
        <v>0</v>
      </c>
      <c r="DC163" s="626">
        <v>0</v>
      </c>
      <c r="DD163" s="626">
        <v>207126000</v>
      </c>
      <c r="DE163" s="626">
        <f t="shared" si="242"/>
        <v>207126</v>
      </c>
      <c r="DF163" s="626">
        <f t="shared" si="243"/>
        <v>0</v>
      </c>
      <c r="DG163" s="626">
        <f t="shared" si="244"/>
        <v>0</v>
      </c>
      <c r="DH163" s="626">
        <f t="shared" si="245"/>
        <v>207126</v>
      </c>
      <c r="DR163" s="626"/>
      <c r="DS163" s="626"/>
      <c r="DT163" s="626"/>
      <c r="DU163" s="626"/>
      <c r="GA163" s="633"/>
      <c r="GB163" s="633"/>
      <c r="GC163" s="633"/>
      <c r="GD163" s="633"/>
      <c r="GE163" s="633"/>
      <c r="GF163" s="633"/>
      <c r="GG163" s="633"/>
    </row>
    <row r="164" spans="80:189" x14ac:dyDescent="0.2">
      <c r="CB164" s="627"/>
      <c r="CC164" s="627"/>
      <c r="CD164" s="627"/>
      <c r="CE164" s="627"/>
      <c r="CM164" s="616"/>
      <c r="CP164" s="627"/>
      <c r="CQ164" s="627"/>
      <c r="CR164" s="627"/>
      <c r="CS164" s="627"/>
      <c r="CU164" s="628"/>
      <c r="CZ164" s="625" t="s">
        <v>357</v>
      </c>
      <c r="DA164" s="626">
        <v>1692933100</v>
      </c>
      <c r="DB164" s="626">
        <v>1689332768</v>
      </c>
      <c r="DC164" s="626">
        <v>1689332768</v>
      </c>
      <c r="DD164" s="626">
        <v>3600332</v>
      </c>
      <c r="DE164" s="626">
        <f t="shared" si="242"/>
        <v>1692933.1</v>
      </c>
      <c r="DF164" s="626">
        <f t="shared" si="243"/>
        <v>1689332.7679999999</v>
      </c>
      <c r="DG164" s="626">
        <f t="shared" si="244"/>
        <v>1689332.7679999999</v>
      </c>
      <c r="DH164" s="626">
        <f t="shared" si="245"/>
        <v>3600.3319999999999</v>
      </c>
      <c r="FA164" s="625"/>
      <c r="FB164" s="631"/>
      <c r="FC164" s="631"/>
      <c r="FD164" s="631"/>
      <c r="FE164" s="631"/>
      <c r="FF164" s="631"/>
      <c r="FG164" s="631"/>
      <c r="FH164" s="631"/>
      <c r="FI164" s="631"/>
      <c r="FJ164" s="631"/>
      <c r="FK164" s="631"/>
      <c r="FL164" s="631"/>
      <c r="FM164" s="631"/>
      <c r="GA164" s="633"/>
      <c r="GB164" s="633"/>
      <c r="GC164" s="633"/>
      <c r="GD164" s="633"/>
      <c r="GE164" s="633"/>
      <c r="GF164" s="633"/>
      <c r="GG164" s="633"/>
    </row>
    <row r="165" spans="80:189" x14ac:dyDescent="0.2">
      <c r="CB165" s="627"/>
      <c r="CC165" s="627"/>
      <c r="CD165" s="627"/>
      <c r="CE165" s="627"/>
      <c r="CP165" s="627"/>
      <c r="CQ165" s="627"/>
      <c r="CR165" s="627"/>
      <c r="CS165" s="627"/>
      <c r="CU165" s="628"/>
      <c r="DE165" s="626"/>
      <c r="DF165" s="626"/>
      <c r="DG165" s="626"/>
      <c r="DH165" s="626"/>
      <c r="GA165" s="633"/>
      <c r="GB165" s="633"/>
      <c r="GC165" s="633"/>
      <c r="GD165" s="633"/>
      <c r="GE165" s="633"/>
      <c r="GF165" s="633"/>
      <c r="GG165" s="633"/>
    </row>
    <row r="166" spans="80:189" x14ac:dyDescent="0.2">
      <c r="CP166" s="627"/>
      <c r="CQ166" s="627"/>
      <c r="CR166" s="627"/>
      <c r="CS166" s="627"/>
      <c r="DE166" s="626"/>
      <c r="DF166" s="626"/>
      <c r="DG166" s="626"/>
      <c r="DH166" s="626"/>
      <c r="FT166" s="625"/>
      <c r="FU166" s="625"/>
      <c r="FV166" s="633"/>
      <c r="FW166" s="633"/>
      <c r="FX166" s="633"/>
      <c r="FY166" s="633"/>
      <c r="FZ166" s="633"/>
      <c r="GA166" s="633"/>
      <c r="GB166" s="633"/>
      <c r="GC166" s="633"/>
      <c r="GD166" s="633"/>
      <c r="GE166" s="633"/>
      <c r="GF166" s="633"/>
      <c r="GG166" s="633"/>
    </row>
    <row r="167" spans="80:189" x14ac:dyDescent="0.2">
      <c r="CM167" s="616"/>
      <c r="CP167" s="627"/>
      <c r="CQ167" s="627"/>
      <c r="CR167" s="627"/>
      <c r="CS167" s="627"/>
      <c r="GG167" s="633"/>
    </row>
    <row r="168" spans="80:189" x14ac:dyDescent="0.2">
      <c r="CM168" s="616"/>
      <c r="CP168" s="627"/>
      <c r="CQ168" s="627"/>
      <c r="CR168" s="627"/>
      <c r="CS168" s="627"/>
      <c r="FT168" s="625"/>
      <c r="FU168" s="625"/>
      <c r="FV168" s="633"/>
      <c r="FW168" s="633"/>
      <c r="FX168" s="633"/>
      <c r="FY168" s="633"/>
      <c r="FZ168" s="633"/>
      <c r="GA168" s="633"/>
      <c r="GB168" s="633"/>
      <c r="GC168" s="633"/>
      <c r="GD168" s="633"/>
      <c r="GE168" s="633"/>
      <c r="GF168" s="633"/>
      <c r="GG168" s="633"/>
    </row>
    <row r="169" spans="80:189" x14ac:dyDescent="0.2">
      <c r="CP169" s="627"/>
      <c r="CQ169" s="627"/>
      <c r="CR169" s="627"/>
      <c r="CS169" s="627"/>
      <c r="GG169" s="633"/>
    </row>
  </sheetData>
  <autoFilter ref="A2:ET145" xr:uid="{7615B5B8-A362-4245-BB90-FA1A271264B8}"/>
  <mergeCells count="7">
    <mergeCell ref="FA1:FJ1"/>
    <mergeCell ref="EH1:ER1"/>
    <mergeCell ref="A1:G1"/>
    <mergeCell ref="BW1:CC1"/>
    <mergeCell ref="CK1:CQ1"/>
    <mergeCell ref="DL1:DM1"/>
    <mergeCell ref="DQ1:DR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17</vt:i4>
      </vt:variant>
    </vt:vector>
  </HeadingPairs>
  <TitlesOfParts>
    <vt:vector size="31" baseType="lpstr">
      <vt:lpstr>GRAFICOS</vt:lpstr>
      <vt:lpstr>CONSOLIDADO</vt:lpstr>
      <vt:lpstr>Prog 01</vt:lpstr>
      <vt:lpstr>Prog 02</vt:lpstr>
      <vt:lpstr>P02 2026</vt:lpstr>
      <vt:lpstr>Prog 03</vt:lpstr>
      <vt:lpstr>P03 2026</vt:lpstr>
      <vt:lpstr>Prog 05</vt:lpstr>
      <vt:lpstr>P01 2025</vt:lpstr>
      <vt:lpstr>P01 2026</vt:lpstr>
      <vt:lpstr>P02 2025</vt:lpstr>
      <vt:lpstr>P03 2025</vt:lpstr>
      <vt:lpstr>P05 2025</vt:lpstr>
      <vt:lpstr>P05 2026</vt:lpstr>
      <vt:lpstr>CONSOLIDADO!Área_de_impresión</vt:lpstr>
      <vt:lpstr>'Prog 01'!Área_de_impresión</vt:lpstr>
      <vt:lpstr>'Prog 02'!Área_de_impresión</vt:lpstr>
      <vt:lpstr>'Prog 03'!Área_de_impresión</vt:lpstr>
      <vt:lpstr>'Prog 05'!Área_de_impresión</vt:lpstr>
      <vt:lpstr>imputacion</vt:lpstr>
      <vt:lpstr>'Prog 05'!matriz01</vt:lpstr>
      <vt:lpstr>matriz01</vt:lpstr>
      <vt:lpstr>matriz01.v2</vt:lpstr>
      <vt:lpstr>matriz02</vt:lpstr>
      <vt:lpstr>matriz03</vt:lpstr>
      <vt:lpstr>matriz2</vt:lpstr>
      <vt:lpstr>tablap01</vt:lpstr>
      <vt:lpstr>CONSOLIDADO!Títulos_a_imprimir</vt:lpstr>
      <vt:lpstr>'Prog 01'!Títulos_a_imprimir</vt:lpstr>
      <vt:lpstr>'Prog 03'!Títulos_a_imprimir</vt:lpstr>
      <vt:lpstr>'Prog 05'!Títulos_a_imprimir</vt:lpstr>
    </vt:vector>
  </TitlesOfParts>
  <Company>subdere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otorres</dc:creator>
  <cp:lastModifiedBy>JUAN IGNACIO CANCINO PACHECO</cp:lastModifiedBy>
  <cp:lastPrinted>2019-10-07T18:45:55Z</cp:lastPrinted>
  <dcterms:created xsi:type="dcterms:W3CDTF">2010-11-09T14:43:23Z</dcterms:created>
  <dcterms:modified xsi:type="dcterms:W3CDTF">2026-03-06T13:26:25Z</dcterms:modified>
</cp:coreProperties>
</file>